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metadata" ContentType="application/binary"/>
  <Override PartName="/xl/commentsmeta0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Users\User\Downloads\plandeaccinypoai\"/>
    </mc:Choice>
  </mc:AlternateContent>
  <xr:revisionPtr revIDLastSave="0" documentId="13_ncr:1_{996C4B38-8A09-4331-81AA-9712323A72D8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POAI2023" sheetId="1" r:id="rId1"/>
    <sheet name="REGALÍAS" sheetId="2" r:id="rId2"/>
    <sheet name="RESERVAS" sheetId="3" r:id="rId3"/>
    <sheet name="Lista" sheetId="4" r:id="rId4"/>
    <sheet name="Control Proyectos" sheetId="5" r:id="rId5"/>
    <sheet name="No tocar" sheetId="6" state="hidden" r:id="rId6"/>
    <sheet name="Copiar Eje" sheetId="7" state="hidden" r:id="rId7"/>
    <sheet name="Dep, Prog, Sub" sheetId="8" state="hidden" r:id="rId8"/>
  </sheets>
  <externalReferences>
    <externalReference r:id="rId9"/>
  </externalReferences>
  <definedNames>
    <definedName name="_xlnm._FilterDatabase" localSheetId="4" hidden="1">'Control Proyectos'!$A$1:$L$90</definedName>
    <definedName name="_xlnm._FilterDatabase" localSheetId="3" hidden="1">Lista!$A$1:$F$692</definedName>
    <definedName name="_xlnm._FilterDatabase" localSheetId="0" hidden="1">POAI2023!$A$3:$BV$721</definedName>
    <definedName name="_xlnm._FilterDatabase" localSheetId="1" hidden="1">REGALÍAS!$A$3:$AT$16</definedName>
    <definedName name="_xlnm._FilterDatabase" localSheetId="2" hidden="1">RESERVAS!$A$3:$AT$4</definedName>
  </definedNames>
  <calcPr calcId="191029"/>
  <extLst>
    <ext uri="GoogleSheetsCustomDataVersion2">
      <go:sheetsCustomData xmlns:go="http://customooxmlschemas.google.com/" r:id="rId13" roundtripDataChecksum="4RllLfiafIfdSZeXhZislk2gjO79xZdGhGUkq7Wk8y8="/>
    </ext>
  </extLst>
</workbook>
</file>

<file path=xl/calcChain.xml><?xml version="1.0" encoding="utf-8"?>
<calcChain xmlns="http://schemas.openxmlformats.org/spreadsheetml/2006/main">
  <c r="I111" i="8" l="1"/>
  <c r="I110" i="8"/>
  <c r="I109" i="8"/>
  <c r="I108" i="8"/>
  <c r="I107" i="8"/>
  <c r="I106" i="8"/>
  <c r="I105" i="8"/>
  <c r="I103" i="8"/>
  <c r="I102" i="8"/>
  <c r="I101" i="8"/>
  <c r="I100" i="8"/>
  <c r="I99" i="8"/>
  <c r="I98" i="8"/>
  <c r="I97" i="8"/>
  <c r="I96" i="8"/>
  <c r="I95" i="8"/>
  <c r="I94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B22" i="8"/>
  <c r="I21" i="8"/>
  <c r="F21" i="8"/>
  <c r="B21" i="8"/>
  <c r="I20" i="8"/>
  <c r="F20" i="8"/>
  <c r="B20" i="8"/>
  <c r="I19" i="8"/>
  <c r="F19" i="8"/>
  <c r="B19" i="8"/>
  <c r="I18" i="8"/>
  <c r="F18" i="8"/>
  <c r="B18" i="8"/>
  <c r="I17" i="8"/>
  <c r="F17" i="8"/>
  <c r="B17" i="8"/>
  <c r="I16" i="8"/>
  <c r="F16" i="8"/>
  <c r="B16" i="8"/>
  <c r="I15" i="8"/>
  <c r="F15" i="8"/>
  <c r="B15" i="8"/>
  <c r="I14" i="8"/>
  <c r="F14" i="8"/>
  <c r="B14" i="8"/>
  <c r="I13" i="8"/>
  <c r="F13" i="8"/>
  <c r="B13" i="8"/>
  <c r="I12" i="8"/>
  <c r="B12" i="8"/>
  <c r="I11" i="8"/>
  <c r="F11" i="8"/>
  <c r="B11" i="8"/>
  <c r="I10" i="8"/>
  <c r="F10" i="8"/>
  <c r="I9" i="8"/>
  <c r="F9" i="8"/>
  <c r="B9" i="8"/>
  <c r="I8" i="8"/>
  <c r="F8" i="8"/>
  <c r="B8" i="8"/>
  <c r="I7" i="8"/>
  <c r="F7" i="8"/>
  <c r="B7" i="8"/>
  <c r="I6" i="8"/>
  <c r="F6" i="8"/>
  <c r="B6" i="8"/>
  <c r="I5" i="8"/>
  <c r="F5" i="8"/>
  <c r="B5" i="8"/>
  <c r="I4" i="8"/>
  <c r="F4" i="8"/>
  <c r="B4" i="8"/>
  <c r="I3" i="8"/>
  <c r="F3" i="8"/>
  <c r="B3" i="8"/>
  <c r="I2" i="8"/>
  <c r="F2" i="8"/>
  <c r="B2" i="8"/>
  <c r="D922" i="6"/>
  <c r="C922" i="6"/>
  <c r="B922" i="6"/>
  <c r="D921" i="6"/>
  <c r="C921" i="6"/>
  <c r="B921" i="6"/>
  <c r="D920" i="6"/>
  <c r="C920" i="6"/>
  <c r="B920" i="6"/>
  <c r="D919" i="6"/>
  <c r="C919" i="6"/>
  <c r="B919" i="6"/>
  <c r="D918" i="6"/>
  <c r="C918" i="6"/>
  <c r="B918" i="6"/>
  <c r="D917" i="6"/>
  <c r="C917" i="6"/>
  <c r="B917" i="6"/>
  <c r="D916" i="6"/>
  <c r="C916" i="6"/>
  <c r="B916" i="6"/>
  <c r="D915" i="6"/>
  <c r="C915" i="6"/>
  <c r="B915" i="6"/>
  <c r="D914" i="6"/>
  <c r="C914" i="6"/>
  <c r="B914" i="6"/>
  <c r="D913" i="6"/>
  <c r="C913" i="6"/>
  <c r="B913" i="6"/>
  <c r="D912" i="6"/>
  <c r="C912" i="6"/>
  <c r="B912" i="6"/>
  <c r="D911" i="6"/>
  <c r="C911" i="6"/>
  <c r="B911" i="6"/>
  <c r="D910" i="6"/>
  <c r="C910" i="6"/>
  <c r="B910" i="6"/>
  <c r="D909" i="6"/>
  <c r="C909" i="6"/>
  <c r="B909" i="6"/>
  <c r="D908" i="6"/>
  <c r="C908" i="6"/>
  <c r="B908" i="6"/>
  <c r="D907" i="6"/>
  <c r="C907" i="6"/>
  <c r="B907" i="6"/>
  <c r="D906" i="6"/>
  <c r="C906" i="6"/>
  <c r="B906" i="6"/>
  <c r="D905" i="6"/>
  <c r="C905" i="6"/>
  <c r="B905" i="6"/>
  <c r="D904" i="6"/>
  <c r="C904" i="6"/>
  <c r="B904" i="6"/>
  <c r="D903" i="6"/>
  <c r="C903" i="6"/>
  <c r="B903" i="6"/>
  <c r="D902" i="6"/>
  <c r="C902" i="6"/>
  <c r="B902" i="6"/>
  <c r="D901" i="6"/>
  <c r="C901" i="6"/>
  <c r="B901" i="6"/>
  <c r="D900" i="6"/>
  <c r="C900" i="6"/>
  <c r="B900" i="6"/>
  <c r="D899" i="6"/>
  <c r="C899" i="6"/>
  <c r="B899" i="6"/>
  <c r="D898" i="6"/>
  <c r="C898" i="6"/>
  <c r="B898" i="6"/>
  <c r="D897" i="6"/>
  <c r="C897" i="6"/>
  <c r="B897" i="6"/>
  <c r="D896" i="6"/>
  <c r="C896" i="6"/>
  <c r="B896" i="6"/>
  <c r="D895" i="6"/>
  <c r="C895" i="6"/>
  <c r="B895" i="6"/>
  <c r="D894" i="6"/>
  <c r="C894" i="6"/>
  <c r="B894" i="6"/>
  <c r="D893" i="6"/>
  <c r="C893" i="6"/>
  <c r="B893" i="6"/>
  <c r="D892" i="6"/>
  <c r="C892" i="6"/>
  <c r="B892" i="6"/>
  <c r="D891" i="6"/>
  <c r="C891" i="6"/>
  <c r="B891" i="6"/>
  <c r="D890" i="6"/>
  <c r="C890" i="6"/>
  <c r="B890" i="6"/>
  <c r="D889" i="6"/>
  <c r="C889" i="6"/>
  <c r="B889" i="6"/>
  <c r="D888" i="6"/>
  <c r="C888" i="6"/>
  <c r="B888" i="6"/>
  <c r="D887" i="6"/>
  <c r="C887" i="6"/>
  <c r="B887" i="6"/>
  <c r="D886" i="6"/>
  <c r="C886" i="6"/>
  <c r="B886" i="6"/>
  <c r="D885" i="6"/>
  <c r="C885" i="6"/>
  <c r="B885" i="6"/>
  <c r="D884" i="6"/>
  <c r="C884" i="6"/>
  <c r="B884" i="6"/>
  <c r="D883" i="6"/>
  <c r="C883" i="6"/>
  <c r="B883" i="6"/>
  <c r="D882" i="6"/>
  <c r="C882" i="6"/>
  <c r="B882" i="6"/>
  <c r="D881" i="6"/>
  <c r="C881" i="6"/>
  <c r="B881" i="6"/>
  <c r="D880" i="6"/>
  <c r="C880" i="6"/>
  <c r="B880" i="6"/>
  <c r="D879" i="6"/>
  <c r="C879" i="6"/>
  <c r="B879" i="6"/>
  <c r="D878" i="6"/>
  <c r="C878" i="6"/>
  <c r="B878" i="6"/>
  <c r="D877" i="6"/>
  <c r="C877" i="6"/>
  <c r="B877" i="6"/>
  <c r="D876" i="6"/>
  <c r="C876" i="6"/>
  <c r="B876" i="6"/>
  <c r="D875" i="6"/>
  <c r="C875" i="6"/>
  <c r="B875" i="6"/>
  <c r="D874" i="6"/>
  <c r="C874" i="6"/>
  <c r="B874" i="6"/>
  <c r="D873" i="6"/>
  <c r="C873" i="6"/>
  <c r="B873" i="6"/>
  <c r="D872" i="6"/>
  <c r="C872" i="6"/>
  <c r="B872" i="6"/>
  <c r="D871" i="6"/>
  <c r="C871" i="6"/>
  <c r="B871" i="6"/>
  <c r="D870" i="6"/>
  <c r="C870" i="6"/>
  <c r="B870" i="6"/>
  <c r="D869" i="6"/>
  <c r="C869" i="6"/>
  <c r="B869" i="6"/>
  <c r="D868" i="6"/>
  <c r="C868" i="6"/>
  <c r="B868" i="6"/>
  <c r="D867" i="6"/>
  <c r="C867" i="6"/>
  <c r="B867" i="6"/>
  <c r="D866" i="6"/>
  <c r="C866" i="6"/>
  <c r="B866" i="6"/>
  <c r="D865" i="6"/>
  <c r="C865" i="6"/>
  <c r="B865" i="6"/>
  <c r="D864" i="6"/>
  <c r="C864" i="6"/>
  <c r="B864" i="6"/>
  <c r="D863" i="6"/>
  <c r="C863" i="6"/>
  <c r="B863" i="6"/>
  <c r="D862" i="6"/>
  <c r="C862" i="6"/>
  <c r="B862" i="6"/>
  <c r="D861" i="6"/>
  <c r="C861" i="6"/>
  <c r="B861" i="6"/>
  <c r="D860" i="6"/>
  <c r="C860" i="6"/>
  <c r="B860" i="6"/>
  <c r="D859" i="6"/>
  <c r="C859" i="6"/>
  <c r="B859" i="6"/>
  <c r="D858" i="6"/>
  <c r="C858" i="6"/>
  <c r="B858" i="6"/>
  <c r="D857" i="6"/>
  <c r="C857" i="6"/>
  <c r="B857" i="6"/>
  <c r="D856" i="6"/>
  <c r="C856" i="6"/>
  <c r="B856" i="6"/>
  <c r="D855" i="6"/>
  <c r="C855" i="6"/>
  <c r="B855" i="6"/>
  <c r="D854" i="6"/>
  <c r="C854" i="6"/>
  <c r="B854" i="6"/>
  <c r="D853" i="6"/>
  <c r="C853" i="6"/>
  <c r="B853" i="6"/>
  <c r="D852" i="6"/>
  <c r="C852" i="6"/>
  <c r="B852" i="6"/>
  <c r="D851" i="6"/>
  <c r="C851" i="6"/>
  <c r="B851" i="6"/>
  <c r="D850" i="6"/>
  <c r="C850" i="6"/>
  <c r="B850" i="6"/>
  <c r="D849" i="6"/>
  <c r="C849" i="6"/>
  <c r="B849" i="6"/>
  <c r="D848" i="6"/>
  <c r="C848" i="6"/>
  <c r="B848" i="6"/>
  <c r="D847" i="6"/>
  <c r="C847" i="6"/>
  <c r="B847" i="6"/>
  <c r="D846" i="6"/>
  <c r="C846" i="6"/>
  <c r="B846" i="6"/>
  <c r="D845" i="6"/>
  <c r="C845" i="6"/>
  <c r="B845" i="6"/>
  <c r="D844" i="6"/>
  <c r="C844" i="6"/>
  <c r="B844" i="6"/>
  <c r="D843" i="6"/>
  <c r="C843" i="6"/>
  <c r="B843" i="6"/>
  <c r="D842" i="6"/>
  <c r="C842" i="6"/>
  <c r="B842" i="6"/>
  <c r="D841" i="6"/>
  <c r="C841" i="6"/>
  <c r="B841" i="6"/>
  <c r="D840" i="6"/>
  <c r="C840" i="6"/>
  <c r="B840" i="6"/>
  <c r="D839" i="6"/>
  <c r="C839" i="6"/>
  <c r="B839" i="6"/>
  <c r="D838" i="6"/>
  <c r="C838" i="6"/>
  <c r="B838" i="6"/>
  <c r="D837" i="6"/>
  <c r="C837" i="6"/>
  <c r="B837" i="6"/>
  <c r="D836" i="6"/>
  <c r="C836" i="6"/>
  <c r="B836" i="6"/>
  <c r="D835" i="6"/>
  <c r="C835" i="6"/>
  <c r="B835" i="6"/>
  <c r="D834" i="6"/>
  <c r="C834" i="6"/>
  <c r="B834" i="6"/>
  <c r="D833" i="6"/>
  <c r="C833" i="6"/>
  <c r="B833" i="6"/>
  <c r="D832" i="6"/>
  <c r="C832" i="6"/>
  <c r="B832" i="6"/>
  <c r="D831" i="6"/>
  <c r="C831" i="6"/>
  <c r="B831" i="6"/>
  <c r="D830" i="6"/>
  <c r="C830" i="6"/>
  <c r="B830" i="6"/>
  <c r="D829" i="6"/>
  <c r="C829" i="6"/>
  <c r="B829" i="6"/>
  <c r="D828" i="6"/>
  <c r="C828" i="6"/>
  <c r="B828" i="6"/>
  <c r="D827" i="6"/>
  <c r="C827" i="6"/>
  <c r="B827" i="6"/>
  <c r="D826" i="6"/>
  <c r="C826" i="6"/>
  <c r="B826" i="6"/>
  <c r="D825" i="6"/>
  <c r="C825" i="6"/>
  <c r="B825" i="6"/>
  <c r="D824" i="6"/>
  <c r="C824" i="6"/>
  <c r="B824" i="6"/>
  <c r="D823" i="6"/>
  <c r="C823" i="6"/>
  <c r="B823" i="6"/>
  <c r="D822" i="6"/>
  <c r="C822" i="6"/>
  <c r="B822" i="6"/>
  <c r="D821" i="6"/>
  <c r="C821" i="6"/>
  <c r="B821" i="6"/>
  <c r="D820" i="6"/>
  <c r="C820" i="6"/>
  <c r="B820" i="6"/>
  <c r="D819" i="6"/>
  <c r="C819" i="6"/>
  <c r="B819" i="6"/>
  <c r="D818" i="6"/>
  <c r="C818" i="6"/>
  <c r="B818" i="6"/>
  <c r="D817" i="6"/>
  <c r="C817" i="6"/>
  <c r="B817" i="6"/>
  <c r="D816" i="6"/>
  <c r="C816" i="6"/>
  <c r="B816" i="6"/>
  <c r="D815" i="6"/>
  <c r="C815" i="6"/>
  <c r="B815" i="6"/>
  <c r="D814" i="6"/>
  <c r="C814" i="6"/>
  <c r="B814" i="6"/>
  <c r="D813" i="6"/>
  <c r="C813" i="6"/>
  <c r="B813" i="6"/>
  <c r="D812" i="6"/>
  <c r="C812" i="6"/>
  <c r="B812" i="6"/>
  <c r="D811" i="6"/>
  <c r="C811" i="6"/>
  <c r="B811" i="6"/>
  <c r="D810" i="6"/>
  <c r="C810" i="6"/>
  <c r="B810" i="6"/>
  <c r="D809" i="6"/>
  <c r="C809" i="6"/>
  <c r="B809" i="6"/>
  <c r="D808" i="6"/>
  <c r="C808" i="6"/>
  <c r="B808" i="6"/>
  <c r="D807" i="6"/>
  <c r="C807" i="6"/>
  <c r="B807" i="6"/>
  <c r="D806" i="6"/>
  <c r="C806" i="6"/>
  <c r="B806" i="6"/>
  <c r="D805" i="6"/>
  <c r="C805" i="6"/>
  <c r="B805" i="6"/>
  <c r="D804" i="6"/>
  <c r="C804" i="6"/>
  <c r="B804" i="6"/>
  <c r="D803" i="6"/>
  <c r="C803" i="6"/>
  <c r="B803" i="6"/>
  <c r="D802" i="6"/>
  <c r="C802" i="6"/>
  <c r="B802" i="6"/>
  <c r="D801" i="6"/>
  <c r="C801" i="6"/>
  <c r="B801" i="6"/>
  <c r="D800" i="6"/>
  <c r="C800" i="6"/>
  <c r="B800" i="6"/>
  <c r="D799" i="6"/>
  <c r="C799" i="6"/>
  <c r="B799" i="6"/>
  <c r="D798" i="6"/>
  <c r="C798" i="6"/>
  <c r="B798" i="6"/>
  <c r="D797" i="6"/>
  <c r="C797" i="6"/>
  <c r="B797" i="6"/>
  <c r="D796" i="6"/>
  <c r="C796" i="6"/>
  <c r="B796" i="6"/>
  <c r="D795" i="6"/>
  <c r="C795" i="6"/>
  <c r="B795" i="6"/>
  <c r="D794" i="6"/>
  <c r="C794" i="6"/>
  <c r="B794" i="6"/>
  <c r="D793" i="6"/>
  <c r="C793" i="6"/>
  <c r="B793" i="6"/>
  <c r="D792" i="6"/>
  <c r="C792" i="6"/>
  <c r="B792" i="6"/>
  <c r="D791" i="6"/>
  <c r="C791" i="6"/>
  <c r="B791" i="6"/>
  <c r="D790" i="6"/>
  <c r="C790" i="6"/>
  <c r="B790" i="6"/>
  <c r="D789" i="6"/>
  <c r="C789" i="6"/>
  <c r="B789" i="6"/>
  <c r="D788" i="6"/>
  <c r="C788" i="6"/>
  <c r="B788" i="6"/>
  <c r="D787" i="6"/>
  <c r="C787" i="6"/>
  <c r="B787" i="6"/>
  <c r="D786" i="6"/>
  <c r="C786" i="6"/>
  <c r="B786" i="6"/>
  <c r="D785" i="6"/>
  <c r="C785" i="6"/>
  <c r="B785" i="6"/>
  <c r="D784" i="6"/>
  <c r="C784" i="6"/>
  <c r="B784" i="6"/>
  <c r="D783" i="6"/>
  <c r="C783" i="6"/>
  <c r="B783" i="6"/>
  <c r="D782" i="6"/>
  <c r="C782" i="6"/>
  <c r="B782" i="6"/>
  <c r="D781" i="6"/>
  <c r="C781" i="6"/>
  <c r="B781" i="6"/>
  <c r="D780" i="6"/>
  <c r="C780" i="6"/>
  <c r="B780" i="6"/>
  <c r="D779" i="6"/>
  <c r="C779" i="6"/>
  <c r="B779" i="6"/>
  <c r="D778" i="6"/>
  <c r="C778" i="6"/>
  <c r="B778" i="6"/>
  <c r="D777" i="6"/>
  <c r="C777" i="6"/>
  <c r="B777" i="6"/>
  <c r="D776" i="6"/>
  <c r="C776" i="6"/>
  <c r="B776" i="6"/>
  <c r="D775" i="6"/>
  <c r="C775" i="6"/>
  <c r="B775" i="6"/>
  <c r="D774" i="6"/>
  <c r="C774" i="6"/>
  <c r="B774" i="6"/>
  <c r="D773" i="6"/>
  <c r="C773" i="6"/>
  <c r="B773" i="6"/>
  <c r="D772" i="6"/>
  <c r="C772" i="6"/>
  <c r="B772" i="6"/>
  <c r="D771" i="6"/>
  <c r="C771" i="6"/>
  <c r="B771" i="6"/>
  <c r="D770" i="6"/>
  <c r="C770" i="6"/>
  <c r="B770" i="6"/>
  <c r="D769" i="6"/>
  <c r="C769" i="6"/>
  <c r="B769" i="6"/>
  <c r="D768" i="6"/>
  <c r="C768" i="6"/>
  <c r="B768" i="6"/>
  <c r="D767" i="6"/>
  <c r="C767" i="6"/>
  <c r="B767" i="6"/>
  <c r="D766" i="6"/>
  <c r="C766" i="6"/>
  <c r="B766" i="6"/>
  <c r="D765" i="6"/>
  <c r="C765" i="6"/>
  <c r="B765" i="6"/>
  <c r="D764" i="6"/>
  <c r="C764" i="6"/>
  <c r="B764" i="6"/>
  <c r="D763" i="6"/>
  <c r="C763" i="6"/>
  <c r="B763" i="6"/>
  <c r="D762" i="6"/>
  <c r="C762" i="6"/>
  <c r="B762" i="6"/>
  <c r="D761" i="6"/>
  <c r="C761" i="6"/>
  <c r="B761" i="6"/>
  <c r="D760" i="6"/>
  <c r="C760" i="6"/>
  <c r="B760" i="6"/>
  <c r="D759" i="6"/>
  <c r="C759" i="6"/>
  <c r="B759" i="6"/>
  <c r="D758" i="6"/>
  <c r="C758" i="6"/>
  <c r="B758" i="6"/>
  <c r="D757" i="6"/>
  <c r="C757" i="6"/>
  <c r="B757" i="6"/>
  <c r="D756" i="6"/>
  <c r="C756" i="6"/>
  <c r="B756" i="6"/>
  <c r="D755" i="6"/>
  <c r="C755" i="6"/>
  <c r="B755" i="6"/>
  <c r="D754" i="6"/>
  <c r="C754" i="6"/>
  <c r="B754" i="6"/>
  <c r="D753" i="6"/>
  <c r="C753" i="6"/>
  <c r="B753" i="6"/>
  <c r="D752" i="6"/>
  <c r="C752" i="6"/>
  <c r="B752" i="6"/>
  <c r="D751" i="6"/>
  <c r="C751" i="6"/>
  <c r="B751" i="6"/>
  <c r="D750" i="6"/>
  <c r="C750" i="6"/>
  <c r="B750" i="6"/>
  <c r="D749" i="6"/>
  <c r="C749" i="6"/>
  <c r="B749" i="6"/>
  <c r="D748" i="6"/>
  <c r="C748" i="6"/>
  <c r="B748" i="6"/>
  <c r="D747" i="6"/>
  <c r="C747" i="6"/>
  <c r="B747" i="6"/>
  <c r="D746" i="6"/>
  <c r="C746" i="6"/>
  <c r="B746" i="6"/>
  <c r="D745" i="6"/>
  <c r="C745" i="6"/>
  <c r="B745" i="6"/>
  <c r="D744" i="6"/>
  <c r="C744" i="6"/>
  <c r="B744" i="6"/>
  <c r="D743" i="6"/>
  <c r="C743" i="6"/>
  <c r="B743" i="6"/>
  <c r="D742" i="6"/>
  <c r="C742" i="6"/>
  <c r="B742" i="6"/>
  <c r="D741" i="6"/>
  <c r="C741" i="6"/>
  <c r="B741" i="6"/>
  <c r="D740" i="6"/>
  <c r="C740" i="6"/>
  <c r="B740" i="6"/>
  <c r="D739" i="6"/>
  <c r="C739" i="6"/>
  <c r="B739" i="6"/>
  <c r="D738" i="6"/>
  <c r="C738" i="6"/>
  <c r="B738" i="6"/>
  <c r="D737" i="6"/>
  <c r="C737" i="6"/>
  <c r="B737" i="6"/>
  <c r="D736" i="6"/>
  <c r="C736" i="6"/>
  <c r="B736" i="6"/>
  <c r="D735" i="6"/>
  <c r="C735" i="6"/>
  <c r="B735" i="6"/>
  <c r="D734" i="6"/>
  <c r="C734" i="6"/>
  <c r="B734" i="6"/>
  <c r="D733" i="6"/>
  <c r="C733" i="6"/>
  <c r="B733" i="6"/>
  <c r="D732" i="6"/>
  <c r="C732" i="6"/>
  <c r="B732" i="6"/>
  <c r="D731" i="6"/>
  <c r="C731" i="6"/>
  <c r="B731" i="6"/>
  <c r="D730" i="6"/>
  <c r="C730" i="6"/>
  <c r="B730" i="6"/>
  <c r="D729" i="6"/>
  <c r="C729" i="6"/>
  <c r="B729" i="6"/>
  <c r="D728" i="6"/>
  <c r="C728" i="6"/>
  <c r="B728" i="6"/>
  <c r="D727" i="6"/>
  <c r="C727" i="6"/>
  <c r="B727" i="6"/>
  <c r="D726" i="6"/>
  <c r="C726" i="6"/>
  <c r="B726" i="6"/>
  <c r="D725" i="6"/>
  <c r="C725" i="6"/>
  <c r="B725" i="6"/>
  <c r="D724" i="6"/>
  <c r="C724" i="6"/>
  <c r="B724" i="6"/>
  <c r="D723" i="6"/>
  <c r="C723" i="6"/>
  <c r="B723" i="6"/>
  <c r="D722" i="6"/>
  <c r="C722" i="6"/>
  <c r="B722" i="6"/>
  <c r="D721" i="6"/>
  <c r="C721" i="6"/>
  <c r="B721" i="6"/>
  <c r="D720" i="6"/>
  <c r="C720" i="6"/>
  <c r="B720" i="6"/>
  <c r="D719" i="6"/>
  <c r="C719" i="6"/>
  <c r="B719" i="6"/>
  <c r="D718" i="6"/>
  <c r="C718" i="6"/>
  <c r="B718" i="6"/>
  <c r="D717" i="6"/>
  <c r="C717" i="6"/>
  <c r="B717" i="6"/>
  <c r="D716" i="6"/>
  <c r="C716" i="6"/>
  <c r="B716" i="6"/>
  <c r="D715" i="6"/>
  <c r="C715" i="6"/>
  <c r="B715" i="6"/>
  <c r="D714" i="6"/>
  <c r="C714" i="6"/>
  <c r="B714" i="6"/>
  <c r="D713" i="6"/>
  <c r="C713" i="6"/>
  <c r="B713" i="6"/>
  <c r="D712" i="6"/>
  <c r="C712" i="6"/>
  <c r="B712" i="6"/>
  <c r="D711" i="6"/>
  <c r="C711" i="6"/>
  <c r="B711" i="6"/>
  <c r="D710" i="6"/>
  <c r="C710" i="6"/>
  <c r="B710" i="6"/>
  <c r="D709" i="6"/>
  <c r="C709" i="6"/>
  <c r="B709" i="6"/>
  <c r="D708" i="6"/>
  <c r="C708" i="6"/>
  <c r="B708" i="6"/>
  <c r="D707" i="6"/>
  <c r="C707" i="6"/>
  <c r="B707" i="6"/>
  <c r="D706" i="6"/>
  <c r="C706" i="6"/>
  <c r="B706" i="6"/>
  <c r="D705" i="6"/>
  <c r="C705" i="6"/>
  <c r="B705" i="6"/>
  <c r="D704" i="6"/>
  <c r="C704" i="6"/>
  <c r="B704" i="6"/>
  <c r="D703" i="6"/>
  <c r="C703" i="6"/>
  <c r="B703" i="6"/>
  <c r="D702" i="6"/>
  <c r="C702" i="6"/>
  <c r="B702" i="6"/>
  <c r="D701" i="6"/>
  <c r="C701" i="6"/>
  <c r="B701" i="6"/>
  <c r="D700" i="6"/>
  <c r="C700" i="6"/>
  <c r="B700" i="6"/>
  <c r="D699" i="6"/>
  <c r="C699" i="6"/>
  <c r="B699" i="6"/>
  <c r="D698" i="6"/>
  <c r="C698" i="6"/>
  <c r="B698" i="6"/>
  <c r="D697" i="6"/>
  <c r="C697" i="6"/>
  <c r="B697" i="6"/>
  <c r="D696" i="6"/>
  <c r="C696" i="6"/>
  <c r="B696" i="6"/>
  <c r="D695" i="6"/>
  <c r="C695" i="6"/>
  <c r="B695" i="6"/>
  <c r="D694" i="6"/>
  <c r="C694" i="6"/>
  <c r="B694" i="6"/>
  <c r="D693" i="6"/>
  <c r="C693" i="6"/>
  <c r="B693" i="6"/>
  <c r="D692" i="6"/>
  <c r="C692" i="6"/>
  <c r="B692" i="6"/>
  <c r="D691" i="6"/>
  <c r="C691" i="6"/>
  <c r="B691" i="6"/>
  <c r="D690" i="6"/>
  <c r="C690" i="6"/>
  <c r="B690" i="6"/>
  <c r="D689" i="6"/>
  <c r="C689" i="6"/>
  <c r="B689" i="6"/>
  <c r="D688" i="6"/>
  <c r="C688" i="6"/>
  <c r="B688" i="6"/>
  <c r="D687" i="6"/>
  <c r="C687" i="6"/>
  <c r="B687" i="6"/>
  <c r="D686" i="6"/>
  <c r="C686" i="6"/>
  <c r="B686" i="6"/>
  <c r="D685" i="6"/>
  <c r="C685" i="6"/>
  <c r="B685" i="6"/>
  <c r="D684" i="6"/>
  <c r="C684" i="6"/>
  <c r="B684" i="6"/>
  <c r="D683" i="6"/>
  <c r="C683" i="6"/>
  <c r="B683" i="6"/>
  <c r="D682" i="6"/>
  <c r="C682" i="6"/>
  <c r="B682" i="6"/>
  <c r="D681" i="6"/>
  <c r="C681" i="6"/>
  <c r="B681" i="6"/>
  <c r="D680" i="6"/>
  <c r="C680" i="6"/>
  <c r="B680" i="6"/>
  <c r="D679" i="6"/>
  <c r="C679" i="6"/>
  <c r="B679" i="6"/>
  <c r="D678" i="6"/>
  <c r="C678" i="6"/>
  <c r="B678" i="6"/>
  <c r="D677" i="6"/>
  <c r="C677" i="6"/>
  <c r="B677" i="6"/>
  <c r="D676" i="6"/>
  <c r="C676" i="6"/>
  <c r="B676" i="6"/>
  <c r="D675" i="6"/>
  <c r="C675" i="6"/>
  <c r="B675" i="6"/>
  <c r="D674" i="6"/>
  <c r="C674" i="6"/>
  <c r="B674" i="6"/>
  <c r="D673" i="6"/>
  <c r="C673" i="6"/>
  <c r="B673" i="6"/>
  <c r="D672" i="6"/>
  <c r="C672" i="6"/>
  <c r="B672" i="6"/>
  <c r="D671" i="6"/>
  <c r="C671" i="6"/>
  <c r="B671" i="6"/>
  <c r="D670" i="6"/>
  <c r="C670" i="6"/>
  <c r="B670" i="6"/>
  <c r="D669" i="6"/>
  <c r="C669" i="6"/>
  <c r="B669" i="6"/>
  <c r="D668" i="6"/>
  <c r="C668" i="6"/>
  <c r="B668" i="6"/>
  <c r="D667" i="6"/>
  <c r="C667" i="6"/>
  <c r="B667" i="6"/>
  <c r="D666" i="6"/>
  <c r="C666" i="6"/>
  <c r="B666" i="6"/>
  <c r="D665" i="6"/>
  <c r="C665" i="6"/>
  <c r="B665" i="6"/>
  <c r="D664" i="6"/>
  <c r="C664" i="6"/>
  <c r="B664" i="6"/>
  <c r="D663" i="6"/>
  <c r="C663" i="6"/>
  <c r="B663" i="6"/>
  <c r="D662" i="6"/>
  <c r="C662" i="6"/>
  <c r="B662" i="6"/>
  <c r="D661" i="6"/>
  <c r="C661" i="6"/>
  <c r="B661" i="6"/>
  <c r="D660" i="6"/>
  <c r="C660" i="6"/>
  <c r="B660" i="6"/>
  <c r="D659" i="6"/>
  <c r="C659" i="6"/>
  <c r="B659" i="6"/>
  <c r="D658" i="6"/>
  <c r="C658" i="6"/>
  <c r="B658" i="6"/>
  <c r="D657" i="6"/>
  <c r="C657" i="6"/>
  <c r="B657" i="6"/>
  <c r="D656" i="6"/>
  <c r="C656" i="6"/>
  <c r="B656" i="6"/>
  <c r="D655" i="6"/>
  <c r="C655" i="6"/>
  <c r="B655" i="6"/>
  <c r="D654" i="6"/>
  <c r="C654" i="6"/>
  <c r="B654" i="6"/>
  <c r="D653" i="6"/>
  <c r="C653" i="6"/>
  <c r="B653" i="6"/>
  <c r="D652" i="6"/>
  <c r="C652" i="6"/>
  <c r="B652" i="6"/>
  <c r="D651" i="6"/>
  <c r="C651" i="6"/>
  <c r="B651" i="6"/>
  <c r="D650" i="6"/>
  <c r="C650" i="6"/>
  <c r="B650" i="6"/>
  <c r="D649" i="6"/>
  <c r="C649" i="6"/>
  <c r="B649" i="6"/>
  <c r="D648" i="6"/>
  <c r="C648" i="6"/>
  <c r="B648" i="6"/>
  <c r="D647" i="6"/>
  <c r="C647" i="6"/>
  <c r="B647" i="6"/>
  <c r="D646" i="6"/>
  <c r="C646" i="6"/>
  <c r="B646" i="6"/>
  <c r="D645" i="6"/>
  <c r="C645" i="6"/>
  <c r="B645" i="6"/>
  <c r="D644" i="6"/>
  <c r="C644" i="6"/>
  <c r="B644" i="6"/>
  <c r="D643" i="6"/>
  <c r="C643" i="6"/>
  <c r="B643" i="6"/>
  <c r="D642" i="6"/>
  <c r="C642" i="6"/>
  <c r="B642" i="6"/>
  <c r="D641" i="6"/>
  <c r="C641" i="6"/>
  <c r="B641" i="6"/>
  <c r="D640" i="6"/>
  <c r="C640" i="6"/>
  <c r="B640" i="6"/>
  <c r="D639" i="6"/>
  <c r="C639" i="6"/>
  <c r="B639" i="6"/>
  <c r="D638" i="6"/>
  <c r="C638" i="6"/>
  <c r="B638" i="6"/>
  <c r="D637" i="6"/>
  <c r="C637" i="6"/>
  <c r="B637" i="6"/>
  <c r="D636" i="6"/>
  <c r="C636" i="6"/>
  <c r="B636" i="6"/>
  <c r="D635" i="6"/>
  <c r="C635" i="6"/>
  <c r="B635" i="6"/>
  <c r="D634" i="6"/>
  <c r="C634" i="6"/>
  <c r="B634" i="6"/>
  <c r="D633" i="6"/>
  <c r="C633" i="6"/>
  <c r="B633" i="6"/>
  <c r="D632" i="6"/>
  <c r="C632" i="6"/>
  <c r="B632" i="6"/>
  <c r="D631" i="6"/>
  <c r="C631" i="6"/>
  <c r="B631" i="6"/>
  <c r="D630" i="6"/>
  <c r="C630" i="6"/>
  <c r="B630" i="6"/>
  <c r="D629" i="6"/>
  <c r="C629" i="6"/>
  <c r="B629" i="6"/>
  <c r="D628" i="6"/>
  <c r="C628" i="6"/>
  <c r="B628" i="6"/>
  <c r="D627" i="6"/>
  <c r="C627" i="6"/>
  <c r="B627" i="6"/>
  <c r="D626" i="6"/>
  <c r="C626" i="6"/>
  <c r="B626" i="6"/>
  <c r="D625" i="6"/>
  <c r="C625" i="6"/>
  <c r="B625" i="6"/>
  <c r="D624" i="6"/>
  <c r="C624" i="6"/>
  <c r="B624" i="6"/>
  <c r="D623" i="6"/>
  <c r="C623" i="6"/>
  <c r="B623" i="6"/>
  <c r="D622" i="6"/>
  <c r="C622" i="6"/>
  <c r="B622" i="6"/>
  <c r="D621" i="6"/>
  <c r="C621" i="6"/>
  <c r="B621" i="6"/>
  <c r="D620" i="6"/>
  <c r="C620" i="6"/>
  <c r="B620" i="6"/>
  <c r="D619" i="6"/>
  <c r="C619" i="6"/>
  <c r="B619" i="6"/>
  <c r="D618" i="6"/>
  <c r="C618" i="6"/>
  <c r="B618" i="6"/>
  <c r="D617" i="6"/>
  <c r="C617" i="6"/>
  <c r="B617" i="6"/>
  <c r="D616" i="6"/>
  <c r="C616" i="6"/>
  <c r="B616" i="6"/>
  <c r="D615" i="6"/>
  <c r="C615" i="6"/>
  <c r="B615" i="6"/>
  <c r="D614" i="6"/>
  <c r="C614" i="6"/>
  <c r="B614" i="6"/>
  <c r="D613" i="6"/>
  <c r="C613" i="6"/>
  <c r="B613" i="6"/>
  <c r="D612" i="6"/>
  <c r="C612" i="6"/>
  <c r="B612" i="6"/>
  <c r="D611" i="6"/>
  <c r="C611" i="6"/>
  <c r="B611" i="6"/>
  <c r="D610" i="6"/>
  <c r="C610" i="6"/>
  <c r="B610" i="6"/>
  <c r="D609" i="6"/>
  <c r="C609" i="6"/>
  <c r="B609" i="6"/>
  <c r="D608" i="6"/>
  <c r="C608" i="6"/>
  <c r="B608" i="6"/>
  <c r="D607" i="6"/>
  <c r="C607" i="6"/>
  <c r="B607" i="6"/>
  <c r="D606" i="6"/>
  <c r="C606" i="6"/>
  <c r="B606" i="6"/>
  <c r="D605" i="6"/>
  <c r="C605" i="6"/>
  <c r="B605" i="6"/>
  <c r="D604" i="6"/>
  <c r="C604" i="6"/>
  <c r="B604" i="6"/>
  <c r="D603" i="6"/>
  <c r="C603" i="6"/>
  <c r="B603" i="6"/>
  <c r="D602" i="6"/>
  <c r="C602" i="6"/>
  <c r="B602" i="6"/>
  <c r="D601" i="6"/>
  <c r="C601" i="6"/>
  <c r="B601" i="6"/>
  <c r="D600" i="6"/>
  <c r="C600" i="6"/>
  <c r="B600" i="6"/>
  <c r="D599" i="6"/>
  <c r="C599" i="6"/>
  <c r="B599" i="6"/>
  <c r="D598" i="6"/>
  <c r="C598" i="6"/>
  <c r="B598" i="6"/>
  <c r="D597" i="6"/>
  <c r="C597" i="6"/>
  <c r="B597" i="6"/>
  <c r="D596" i="6"/>
  <c r="C596" i="6"/>
  <c r="B596" i="6"/>
  <c r="D595" i="6"/>
  <c r="C595" i="6"/>
  <c r="B595" i="6"/>
  <c r="D594" i="6"/>
  <c r="C594" i="6"/>
  <c r="B594" i="6"/>
  <c r="D593" i="6"/>
  <c r="C593" i="6"/>
  <c r="B593" i="6"/>
  <c r="D592" i="6"/>
  <c r="C592" i="6"/>
  <c r="B592" i="6"/>
  <c r="D591" i="6"/>
  <c r="C591" i="6"/>
  <c r="B591" i="6"/>
  <c r="D590" i="6"/>
  <c r="C590" i="6"/>
  <c r="B590" i="6"/>
  <c r="D589" i="6"/>
  <c r="C589" i="6"/>
  <c r="B589" i="6"/>
  <c r="D588" i="6"/>
  <c r="C588" i="6"/>
  <c r="B588" i="6"/>
  <c r="D587" i="6"/>
  <c r="C587" i="6"/>
  <c r="B587" i="6"/>
  <c r="D586" i="6"/>
  <c r="C586" i="6"/>
  <c r="B586" i="6"/>
  <c r="D585" i="6"/>
  <c r="C585" i="6"/>
  <c r="B585" i="6"/>
  <c r="D584" i="6"/>
  <c r="C584" i="6"/>
  <c r="B584" i="6"/>
  <c r="D583" i="6"/>
  <c r="C583" i="6"/>
  <c r="B583" i="6"/>
  <c r="D582" i="6"/>
  <c r="C582" i="6"/>
  <c r="B582" i="6"/>
  <c r="D581" i="6"/>
  <c r="C581" i="6"/>
  <c r="B581" i="6"/>
  <c r="D580" i="6"/>
  <c r="C580" i="6"/>
  <c r="B580" i="6"/>
  <c r="D579" i="6"/>
  <c r="C579" i="6"/>
  <c r="B579" i="6"/>
  <c r="D578" i="6"/>
  <c r="C578" i="6"/>
  <c r="B578" i="6"/>
  <c r="D577" i="6"/>
  <c r="C577" i="6"/>
  <c r="B577" i="6"/>
  <c r="D576" i="6"/>
  <c r="C576" i="6"/>
  <c r="B576" i="6"/>
  <c r="D575" i="6"/>
  <c r="C575" i="6"/>
  <c r="B575" i="6"/>
  <c r="D574" i="6"/>
  <c r="C574" i="6"/>
  <c r="B574" i="6"/>
  <c r="D573" i="6"/>
  <c r="C573" i="6"/>
  <c r="B573" i="6"/>
  <c r="D572" i="6"/>
  <c r="C572" i="6"/>
  <c r="B572" i="6"/>
  <c r="D571" i="6"/>
  <c r="C571" i="6"/>
  <c r="B571" i="6"/>
  <c r="D570" i="6"/>
  <c r="C570" i="6"/>
  <c r="B570" i="6"/>
  <c r="D569" i="6"/>
  <c r="C569" i="6"/>
  <c r="B569" i="6"/>
  <c r="D568" i="6"/>
  <c r="C568" i="6"/>
  <c r="B568" i="6"/>
  <c r="D567" i="6"/>
  <c r="C567" i="6"/>
  <c r="B567" i="6"/>
  <c r="D566" i="6"/>
  <c r="C566" i="6"/>
  <c r="B566" i="6"/>
  <c r="D565" i="6"/>
  <c r="C565" i="6"/>
  <c r="B565" i="6"/>
  <c r="D564" i="6"/>
  <c r="C564" i="6"/>
  <c r="B564" i="6"/>
  <c r="D563" i="6"/>
  <c r="C563" i="6"/>
  <c r="B563" i="6"/>
  <c r="D562" i="6"/>
  <c r="C562" i="6"/>
  <c r="B562" i="6"/>
  <c r="D561" i="6"/>
  <c r="C561" i="6"/>
  <c r="B561" i="6"/>
  <c r="D560" i="6"/>
  <c r="C560" i="6"/>
  <c r="B560" i="6"/>
  <c r="D559" i="6"/>
  <c r="C559" i="6"/>
  <c r="B559" i="6"/>
  <c r="D558" i="6"/>
  <c r="C558" i="6"/>
  <c r="B558" i="6"/>
  <c r="D557" i="6"/>
  <c r="C557" i="6"/>
  <c r="B557" i="6"/>
  <c r="D556" i="6"/>
  <c r="C556" i="6"/>
  <c r="B556" i="6"/>
  <c r="D555" i="6"/>
  <c r="C555" i="6"/>
  <c r="B555" i="6"/>
  <c r="D554" i="6"/>
  <c r="C554" i="6"/>
  <c r="B554" i="6"/>
  <c r="D553" i="6"/>
  <c r="C553" i="6"/>
  <c r="B553" i="6"/>
  <c r="D552" i="6"/>
  <c r="C552" i="6"/>
  <c r="B552" i="6"/>
  <c r="D551" i="6"/>
  <c r="C551" i="6"/>
  <c r="B551" i="6"/>
  <c r="D550" i="6"/>
  <c r="C550" i="6"/>
  <c r="B550" i="6"/>
  <c r="D549" i="6"/>
  <c r="C549" i="6"/>
  <c r="B549" i="6"/>
  <c r="D548" i="6"/>
  <c r="C548" i="6"/>
  <c r="B548" i="6"/>
  <c r="D547" i="6"/>
  <c r="C547" i="6"/>
  <c r="B547" i="6"/>
  <c r="D546" i="6"/>
  <c r="C546" i="6"/>
  <c r="B546" i="6"/>
  <c r="D545" i="6"/>
  <c r="C545" i="6"/>
  <c r="B545" i="6"/>
  <c r="D544" i="6"/>
  <c r="C544" i="6"/>
  <c r="B544" i="6"/>
  <c r="D543" i="6"/>
  <c r="C543" i="6"/>
  <c r="B543" i="6"/>
  <c r="D542" i="6"/>
  <c r="C542" i="6"/>
  <c r="B542" i="6"/>
  <c r="D541" i="6"/>
  <c r="C541" i="6"/>
  <c r="B541" i="6"/>
  <c r="D540" i="6"/>
  <c r="C540" i="6"/>
  <c r="B540" i="6"/>
  <c r="D539" i="6"/>
  <c r="C539" i="6"/>
  <c r="B539" i="6"/>
  <c r="D538" i="6"/>
  <c r="C538" i="6"/>
  <c r="B538" i="6"/>
  <c r="D537" i="6"/>
  <c r="C537" i="6"/>
  <c r="B537" i="6"/>
  <c r="D536" i="6"/>
  <c r="C536" i="6"/>
  <c r="B536" i="6"/>
  <c r="D535" i="6"/>
  <c r="C535" i="6"/>
  <c r="B535" i="6"/>
  <c r="D534" i="6"/>
  <c r="C534" i="6"/>
  <c r="B534" i="6"/>
  <c r="D533" i="6"/>
  <c r="C533" i="6"/>
  <c r="B533" i="6"/>
  <c r="D532" i="6"/>
  <c r="C532" i="6"/>
  <c r="B532" i="6"/>
  <c r="D531" i="6"/>
  <c r="C531" i="6"/>
  <c r="B531" i="6"/>
  <c r="D530" i="6"/>
  <c r="C530" i="6"/>
  <c r="B530" i="6"/>
  <c r="D529" i="6"/>
  <c r="C529" i="6"/>
  <c r="B529" i="6"/>
  <c r="D528" i="6"/>
  <c r="C528" i="6"/>
  <c r="B528" i="6"/>
  <c r="D527" i="6"/>
  <c r="C527" i="6"/>
  <c r="B527" i="6"/>
  <c r="D526" i="6"/>
  <c r="C526" i="6"/>
  <c r="B526" i="6"/>
  <c r="D525" i="6"/>
  <c r="C525" i="6"/>
  <c r="B525" i="6"/>
  <c r="D524" i="6"/>
  <c r="C524" i="6"/>
  <c r="B524" i="6"/>
  <c r="D523" i="6"/>
  <c r="C523" i="6"/>
  <c r="B523" i="6"/>
  <c r="D522" i="6"/>
  <c r="C522" i="6"/>
  <c r="B522" i="6"/>
  <c r="D521" i="6"/>
  <c r="C521" i="6"/>
  <c r="B521" i="6"/>
  <c r="D520" i="6"/>
  <c r="C520" i="6"/>
  <c r="B520" i="6"/>
  <c r="D519" i="6"/>
  <c r="C519" i="6"/>
  <c r="B519" i="6"/>
  <c r="D518" i="6"/>
  <c r="C518" i="6"/>
  <c r="B518" i="6"/>
  <c r="D517" i="6"/>
  <c r="C517" i="6"/>
  <c r="B517" i="6"/>
  <c r="D516" i="6"/>
  <c r="C516" i="6"/>
  <c r="B516" i="6"/>
  <c r="D515" i="6"/>
  <c r="C515" i="6"/>
  <c r="B515" i="6"/>
  <c r="D514" i="6"/>
  <c r="C514" i="6"/>
  <c r="B514" i="6"/>
  <c r="D513" i="6"/>
  <c r="C513" i="6"/>
  <c r="B513" i="6"/>
  <c r="D512" i="6"/>
  <c r="C512" i="6"/>
  <c r="B512" i="6"/>
  <c r="D511" i="6"/>
  <c r="C511" i="6"/>
  <c r="B511" i="6"/>
  <c r="D510" i="6"/>
  <c r="C510" i="6"/>
  <c r="B510" i="6"/>
  <c r="D509" i="6"/>
  <c r="C509" i="6"/>
  <c r="B509" i="6"/>
  <c r="D508" i="6"/>
  <c r="C508" i="6"/>
  <c r="B508" i="6"/>
  <c r="D507" i="6"/>
  <c r="C507" i="6"/>
  <c r="B507" i="6"/>
  <c r="D506" i="6"/>
  <c r="C506" i="6"/>
  <c r="B506" i="6"/>
  <c r="D505" i="6"/>
  <c r="C505" i="6"/>
  <c r="B505" i="6"/>
  <c r="D504" i="6"/>
  <c r="C504" i="6"/>
  <c r="B504" i="6"/>
  <c r="D503" i="6"/>
  <c r="C503" i="6"/>
  <c r="B503" i="6"/>
  <c r="D502" i="6"/>
  <c r="C502" i="6"/>
  <c r="B502" i="6"/>
  <c r="D501" i="6"/>
  <c r="C501" i="6"/>
  <c r="B501" i="6"/>
  <c r="D500" i="6"/>
  <c r="C500" i="6"/>
  <c r="B500" i="6"/>
  <c r="D499" i="6"/>
  <c r="C499" i="6"/>
  <c r="B499" i="6"/>
  <c r="D498" i="6"/>
  <c r="C498" i="6"/>
  <c r="B498" i="6"/>
  <c r="D497" i="6"/>
  <c r="C497" i="6"/>
  <c r="B497" i="6"/>
  <c r="D496" i="6"/>
  <c r="C496" i="6"/>
  <c r="B496" i="6"/>
  <c r="D495" i="6"/>
  <c r="C495" i="6"/>
  <c r="B495" i="6"/>
  <c r="D494" i="6"/>
  <c r="C494" i="6"/>
  <c r="B494" i="6"/>
  <c r="D493" i="6"/>
  <c r="C493" i="6"/>
  <c r="B493" i="6"/>
  <c r="D492" i="6"/>
  <c r="C492" i="6"/>
  <c r="B492" i="6"/>
  <c r="D491" i="6"/>
  <c r="C491" i="6"/>
  <c r="B491" i="6"/>
  <c r="D490" i="6"/>
  <c r="C490" i="6"/>
  <c r="B490" i="6"/>
  <c r="D489" i="6"/>
  <c r="C489" i="6"/>
  <c r="B489" i="6"/>
  <c r="D488" i="6"/>
  <c r="C488" i="6"/>
  <c r="B488" i="6"/>
  <c r="D487" i="6"/>
  <c r="C487" i="6"/>
  <c r="B487" i="6"/>
  <c r="D486" i="6"/>
  <c r="C486" i="6"/>
  <c r="B486" i="6"/>
  <c r="D485" i="6"/>
  <c r="C485" i="6"/>
  <c r="B485" i="6"/>
  <c r="D484" i="6"/>
  <c r="C484" i="6"/>
  <c r="B484" i="6"/>
  <c r="D483" i="6"/>
  <c r="C483" i="6"/>
  <c r="B483" i="6"/>
  <c r="D482" i="6"/>
  <c r="C482" i="6"/>
  <c r="B482" i="6"/>
  <c r="D481" i="6"/>
  <c r="C481" i="6"/>
  <c r="B481" i="6"/>
  <c r="D480" i="6"/>
  <c r="C480" i="6"/>
  <c r="B480" i="6"/>
  <c r="D479" i="6"/>
  <c r="C479" i="6"/>
  <c r="B479" i="6"/>
  <c r="D478" i="6"/>
  <c r="C478" i="6"/>
  <c r="B478" i="6"/>
  <c r="D477" i="6"/>
  <c r="C477" i="6"/>
  <c r="B477" i="6"/>
  <c r="D476" i="6"/>
  <c r="C476" i="6"/>
  <c r="B476" i="6"/>
  <c r="D475" i="6"/>
  <c r="C475" i="6"/>
  <c r="B475" i="6"/>
  <c r="D474" i="6"/>
  <c r="C474" i="6"/>
  <c r="B474" i="6"/>
  <c r="D473" i="6"/>
  <c r="C473" i="6"/>
  <c r="B473" i="6"/>
  <c r="D472" i="6"/>
  <c r="C472" i="6"/>
  <c r="B472" i="6"/>
  <c r="D471" i="6"/>
  <c r="C471" i="6"/>
  <c r="B471" i="6"/>
  <c r="D470" i="6"/>
  <c r="C470" i="6"/>
  <c r="B470" i="6"/>
  <c r="D469" i="6"/>
  <c r="C469" i="6"/>
  <c r="B469" i="6"/>
  <c r="D468" i="6"/>
  <c r="C468" i="6"/>
  <c r="B468" i="6"/>
  <c r="D467" i="6"/>
  <c r="C467" i="6"/>
  <c r="B467" i="6"/>
  <c r="D466" i="6"/>
  <c r="C466" i="6"/>
  <c r="B466" i="6"/>
  <c r="D465" i="6"/>
  <c r="C465" i="6"/>
  <c r="B465" i="6"/>
  <c r="D464" i="6"/>
  <c r="C464" i="6"/>
  <c r="B464" i="6"/>
  <c r="D463" i="6"/>
  <c r="C463" i="6"/>
  <c r="B463" i="6"/>
  <c r="D462" i="6"/>
  <c r="C462" i="6"/>
  <c r="B462" i="6"/>
  <c r="D461" i="6"/>
  <c r="C461" i="6"/>
  <c r="B461" i="6"/>
  <c r="D460" i="6"/>
  <c r="C460" i="6"/>
  <c r="B460" i="6"/>
  <c r="D459" i="6"/>
  <c r="C459" i="6"/>
  <c r="B459" i="6"/>
  <c r="D458" i="6"/>
  <c r="C458" i="6"/>
  <c r="B458" i="6"/>
  <c r="D457" i="6"/>
  <c r="C457" i="6"/>
  <c r="B457" i="6"/>
  <c r="D456" i="6"/>
  <c r="C456" i="6"/>
  <c r="B456" i="6"/>
  <c r="D455" i="6"/>
  <c r="C455" i="6"/>
  <c r="B455" i="6"/>
  <c r="D454" i="6"/>
  <c r="C454" i="6"/>
  <c r="B454" i="6"/>
  <c r="D453" i="6"/>
  <c r="C453" i="6"/>
  <c r="B453" i="6"/>
  <c r="D452" i="6"/>
  <c r="C452" i="6"/>
  <c r="B452" i="6"/>
  <c r="D451" i="6"/>
  <c r="C451" i="6"/>
  <c r="B451" i="6"/>
  <c r="D450" i="6"/>
  <c r="C450" i="6"/>
  <c r="B450" i="6"/>
  <c r="D449" i="6"/>
  <c r="C449" i="6"/>
  <c r="B449" i="6"/>
  <c r="D448" i="6"/>
  <c r="C448" i="6"/>
  <c r="B448" i="6"/>
  <c r="D447" i="6"/>
  <c r="C447" i="6"/>
  <c r="B447" i="6"/>
  <c r="D446" i="6"/>
  <c r="C446" i="6"/>
  <c r="B446" i="6"/>
  <c r="D445" i="6"/>
  <c r="C445" i="6"/>
  <c r="B445" i="6"/>
  <c r="D444" i="6"/>
  <c r="C444" i="6"/>
  <c r="B444" i="6"/>
  <c r="D443" i="6"/>
  <c r="C443" i="6"/>
  <c r="B443" i="6"/>
  <c r="D442" i="6"/>
  <c r="C442" i="6"/>
  <c r="B442" i="6"/>
  <c r="D441" i="6"/>
  <c r="C441" i="6"/>
  <c r="B441" i="6"/>
  <c r="D440" i="6"/>
  <c r="C440" i="6"/>
  <c r="B440" i="6"/>
  <c r="D439" i="6"/>
  <c r="C439" i="6"/>
  <c r="B439" i="6"/>
  <c r="D438" i="6"/>
  <c r="C438" i="6"/>
  <c r="B438" i="6"/>
  <c r="D437" i="6"/>
  <c r="C437" i="6"/>
  <c r="B437" i="6"/>
  <c r="D436" i="6"/>
  <c r="C436" i="6"/>
  <c r="B436" i="6"/>
  <c r="D435" i="6"/>
  <c r="C435" i="6"/>
  <c r="B435" i="6"/>
  <c r="D434" i="6"/>
  <c r="C434" i="6"/>
  <c r="B434" i="6"/>
  <c r="D433" i="6"/>
  <c r="C433" i="6"/>
  <c r="B433" i="6"/>
  <c r="D432" i="6"/>
  <c r="C432" i="6"/>
  <c r="B432" i="6"/>
  <c r="D431" i="6"/>
  <c r="C431" i="6"/>
  <c r="B431" i="6"/>
  <c r="D430" i="6"/>
  <c r="C430" i="6"/>
  <c r="B430" i="6"/>
  <c r="D429" i="6"/>
  <c r="C429" i="6"/>
  <c r="B429" i="6"/>
  <c r="D428" i="6"/>
  <c r="C428" i="6"/>
  <c r="B428" i="6"/>
  <c r="D427" i="6"/>
  <c r="C427" i="6"/>
  <c r="B427" i="6"/>
  <c r="D426" i="6"/>
  <c r="C426" i="6"/>
  <c r="B426" i="6"/>
  <c r="D425" i="6"/>
  <c r="C425" i="6"/>
  <c r="B425" i="6"/>
  <c r="D424" i="6"/>
  <c r="C424" i="6"/>
  <c r="B424" i="6"/>
  <c r="D423" i="6"/>
  <c r="C423" i="6"/>
  <c r="B423" i="6"/>
  <c r="D422" i="6"/>
  <c r="C422" i="6"/>
  <c r="B422" i="6"/>
  <c r="D421" i="6"/>
  <c r="C421" i="6"/>
  <c r="B421" i="6"/>
  <c r="D420" i="6"/>
  <c r="C420" i="6"/>
  <c r="B420" i="6"/>
  <c r="D419" i="6"/>
  <c r="C419" i="6"/>
  <c r="B419" i="6"/>
  <c r="D418" i="6"/>
  <c r="C418" i="6"/>
  <c r="B418" i="6"/>
  <c r="D417" i="6"/>
  <c r="C417" i="6"/>
  <c r="B417" i="6"/>
  <c r="D416" i="6"/>
  <c r="C416" i="6"/>
  <c r="B416" i="6"/>
  <c r="D415" i="6"/>
  <c r="C415" i="6"/>
  <c r="B415" i="6"/>
  <c r="D414" i="6"/>
  <c r="C414" i="6"/>
  <c r="B414" i="6"/>
  <c r="D413" i="6"/>
  <c r="C413" i="6"/>
  <c r="B413" i="6"/>
  <c r="D412" i="6"/>
  <c r="C412" i="6"/>
  <c r="B412" i="6"/>
  <c r="D411" i="6"/>
  <c r="C411" i="6"/>
  <c r="B411" i="6"/>
  <c r="D410" i="6"/>
  <c r="C410" i="6"/>
  <c r="B410" i="6"/>
  <c r="D409" i="6"/>
  <c r="C409" i="6"/>
  <c r="B409" i="6"/>
  <c r="D408" i="6"/>
  <c r="C408" i="6"/>
  <c r="B408" i="6"/>
  <c r="D407" i="6"/>
  <c r="C407" i="6"/>
  <c r="B407" i="6"/>
  <c r="D406" i="6"/>
  <c r="C406" i="6"/>
  <c r="B406" i="6"/>
  <c r="D405" i="6"/>
  <c r="C405" i="6"/>
  <c r="B405" i="6"/>
  <c r="D404" i="6"/>
  <c r="C404" i="6"/>
  <c r="B404" i="6"/>
  <c r="D403" i="6"/>
  <c r="C403" i="6"/>
  <c r="B403" i="6"/>
  <c r="D402" i="6"/>
  <c r="C402" i="6"/>
  <c r="B402" i="6"/>
  <c r="D401" i="6"/>
  <c r="C401" i="6"/>
  <c r="B401" i="6"/>
  <c r="D400" i="6"/>
  <c r="C400" i="6"/>
  <c r="B400" i="6"/>
  <c r="D399" i="6"/>
  <c r="C399" i="6"/>
  <c r="B399" i="6"/>
  <c r="D398" i="6"/>
  <c r="C398" i="6"/>
  <c r="B398" i="6"/>
  <c r="D397" i="6"/>
  <c r="C397" i="6"/>
  <c r="B397" i="6"/>
  <c r="D396" i="6"/>
  <c r="C396" i="6"/>
  <c r="B396" i="6"/>
  <c r="D395" i="6"/>
  <c r="C395" i="6"/>
  <c r="B395" i="6"/>
  <c r="D394" i="6"/>
  <c r="C394" i="6"/>
  <c r="B394" i="6"/>
  <c r="D393" i="6"/>
  <c r="C393" i="6"/>
  <c r="B393" i="6"/>
  <c r="D392" i="6"/>
  <c r="C392" i="6"/>
  <c r="B392" i="6"/>
  <c r="D391" i="6"/>
  <c r="C391" i="6"/>
  <c r="B391" i="6"/>
  <c r="D390" i="6"/>
  <c r="C390" i="6"/>
  <c r="B390" i="6"/>
  <c r="D389" i="6"/>
  <c r="C389" i="6"/>
  <c r="B389" i="6"/>
  <c r="D388" i="6"/>
  <c r="C388" i="6"/>
  <c r="B388" i="6"/>
  <c r="D387" i="6"/>
  <c r="C387" i="6"/>
  <c r="B387" i="6"/>
  <c r="D386" i="6"/>
  <c r="C386" i="6"/>
  <c r="B386" i="6"/>
  <c r="D385" i="6"/>
  <c r="C385" i="6"/>
  <c r="B385" i="6"/>
  <c r="D384" i="6"/>
  <c r="C384" i="6"/>
  <c r="B384" i="6"/>
  <c r="D383" i="6"/>
  <c r="C383" i="6"/>
  <c r="B383" i="6"/>
  <c r="D382" i="6"/>
  <c r="C382" i="6"/>
  <c r="B382" i="6"/>
  <c r="D381" i="6"/>
  <c r="C381" i="6"/>
  <c r="B381" i="6"/>
  <c r="D380" i="6"/>
  <c r="C380" i="6"/>
  <c r="B380" i="6"/>
  <c r="D379" i="6"/>
  <c r="C379" i="6"/>
  <c r="B379" i="6"/>
  <c r="D378" i="6"/>
  <c r="C378" i="6"/>
  <c r="B378" i="6"/>
  <c r="D377" i="6"/>
  <c r="C377" i="6"/>
  <c r="B377" i="6"/>
  <c r="D376" i="6"/>
  <c r="C376" i="6"/>
  <c r="B376" i="6"/>
  <c r="D375" i="6"/>
  <c r="C375" i="6"/>
  <c r="B375" i="6"/>
  <c r="D374" i="6"/>
  <c r="C374" i="6"/>
  <c r="B374" i="6"/>
  <c r="D373" i="6"/>
  <c r="C373" i="6"/>
  <c r="B373" i="6"/>
  <c r="D372" i="6"/>
  <c r="C372" i="6"/>
  <c r="B372" i="6"/>
  <c r="D371" i="6"/>
  <c r="C371" i="6"/>
  <c r="B371" i="6"/>
  <c r="D370" i="6"/>
  <c r="C370" i="6"/>
  <c r="B370" i="6"/>
  <c r="D369" i="6"/>
  <c r="C369" i="6"/>
  <c r="B369" i="6"/>
  <c r="D368" i="6"/>
  <c r="C368" i="6"/>
  <c r="B368" i="6"/>
  <c r="D367" i="6"/>
  <c r="C367" i="6"/>
  <c r="B367" i="6"/>
  <c r="D366" i="6"/>
  <c r="C366" i="6"/>
  <c r="B366" i="6"/>
  <c r="D365" i="6"/>
  <c r="C365" i="6"/>
  <c r="B365" i="6"/>
  <c r="D364" i="6"/>
  <c r="C364" i="6"/>
  <c r="B364" i="6"/>
  <c r="D363" i="6"/>
  <c r="C363" i="6"/>
  <c r="B363" i="6"/>
  <c r="D362" i="6"/>
  <c r="C362" i="6"/>
  <c r="B362" i="6"/>
  <c r="D361" i="6"/>
  <c r="C361" i="6"/>
  <c r="B361" i="6"/>
  <c r="D360" i="6"/>
  <c r="C360" i="6"/>
  <c r="B360" i="6"/>
  <c r="D359" i="6"/>
  <c r="C359" i="6"/>
  <c r="B359" i="6"/>
  <c r="D358" i="6"/>
  <c r="C358" i="6"/>
  <c r="B358" i="6"/>
  <c r="D357" i="6"/>
  <c r="C357" i="6"/>
  <c r="B357" i="6"/>
  <c r="D356" i="6"/>
  <c r="C356" i="6"/>
  <c r="B356" i="6"/>
  <c r="D355" i="6"/>
  <c r="C355" i="6"/>
  <c r="B355" i="6"/>
  <c r="D354" i="6"/>
  <c r="C354" i="6"/>
  <c r="B354" i="6"/>
  <c r="D353" i="6"/>
  <c r="C353" i="6"/>
  <c r="B353" i="6"/>
  <c r="D352" i="6"/>
  <c r="C352" i="6"/>
  <c r="B352" i="6"/>
  <c r="D351" i="6"/>
  <c r="C351" i="6"/>
  <c r="B351" i="6"/>
  <c r="D350" i="6"/>
  <c r="C350" i="6"/>
  <c r="B350" i="6"/>
  <c r="D349" i="6"/>
  <c r="C349" i="6"/>
  <c r="B349" i="6"/>
  <c r="D348" i="6"/>
  <c r="C348" i="6"/>
  <c r="B348" i="6"/>
  <c r="D347" i="6"/>
  <c r="C347" i="6"/>
  <c r="B347" i="6"/>
  <c r="D346" i="6"/>
  <c r="C346" i="6"/>
  <c r="B346" i="6"/>
  <c r="D345" i="6"/>
  <c r="C345" i="6"/>
  <c r="B345" i="6"/>
  <c r="D344" i="6"/>
  <c r="C344" i="6"/>
  <c r="B344" i="6"/>
  <c r="D343" i="6"/>
  <c r="C343" i="6"/>
  <c r="B343" i="6"/>
  <c r="D342" i="6"/>
  <c r="C342" i="6"/>
  <c r="B342" i="6"/>
  <c r="D341" i="6"/>
  <c r="C341" i="6"/>
  <c r="B341" i="6"/>
  <c r="D340" i="6"/>
  <c r="C340" i="6"/>
  <c r="B340" i="6"/>
  <c r="D339" i="6"/>
  <c r="C339" i="6"/>
  <c r="B339" i="6"/>
  <c r="D338" i="6"/>
  <c r="C338" i="6"/>
  <c r="B338" i="6"/>
  <c r="D337" i="6"/>
  <c r="C337" i="6"/>
  <c r="B337" i="6"/>
  <c r="D336" i="6"/>
  <c r="C336" i="6"/>
  <c r="B336" i="6"/>
  <c r="D335" i="6"/>
  <c r="C335" i="6"/>
  <c r="B335" i="6"/>
  <c r="D334" i="6"/>
  <c r="C334" i="6"/>
  <c r="B334" i="6"/>
  <c r="D333" i="6"/>
  <c r="C333" i="6"/>
  <c r="B333" i="6"/>
  <c r="D332" i="6"/>
  <c r="C332" i="6"/>
  <c r="B332" i="6"/>
  <c r="D331" i="6"/>
  <c r="C331" i="6"/>
  <c r="B331" i="6"/>
  <c r="D330" i="6"/>
  <c r="C330" i="6"/>
  <c r="B330" i="6"/>
  <c r="D329" i="6"/>
  <c r="C329" i="6"/>
  <c r="B329" i="6"/>
  <c r="D328" i="6"/>
  <c r="C328" i="6"/>
  <c r="B328" i="6"/>
  <c r="D327" i="6"/>
  <c r="C327" i="6"/>
  <c r="B327" i="6"/>
  <c r="D326" i="6"/>
  <c r="C326" i="6"/>
  <c r="B326" i="6"/>
  <c r="D325" i="6"/>
  <c r="C325" i="6"/>
  <c r="B325" i="6"/>
  <c r="D324" i="6"/>
  <c r="C324" i="6"/>
  <c r="B324" i="6"/>
  <c r="D323" i="6"/>
  <c r="C323" i="6"/>
  <c r="B323" i="6"/>
  <c r="D322" i="6"/>
  <c r="C322" i="6"/>
  <c r="B322" i="6"/>
  <c r="D321" i="6"/>
  <c r="C321" i="6"/>
  <c r="B321" i="6"/>
  <c r="D320" i="6"/>
  <c r="C320" i="6"/>
  <c r="B320" i="6"/>
  <c r="D319" i="6"/>
  <c r="C319" i="6"/>
  <c r="B319" i="6"/>
  <c r="D318" i="6"/>
  <c r="C318" i="6"/>
  <c r="B318" i="6"/>
  <c r="D317" i="6"/>
  <c r="C317" i="6"/>
  <c r="B317" i="6"/>
  <c r="D316" i="6"/>
  <c r="C316" i="6"/>
  <c r="B316" i="6"/>
  <c r="D315" i="6"/>
  <c r="C315" i="6"/>
  <c r="B315" i="6"/>
  <c r="D314" i="6"/>
  <c r="C314" i="6"/>
  <c r="B314" i="6"/>
  <c r="D313" i="6"/>
  <c r="C313" i="6"/>
  <c r="B313" i="6"/>
  <c r="D312" i="6"/>
  <c r="C312" i="6"/>
  <c r="B312" i="6"/>
  <c r="D311" i="6"/>
  <c r="C311" i="6"/>
  <c r="B311" i="6"/>
  <c r="D310" i="6"/>
  <c r="C310" i="6"/>
  <c r="B310" i="6"/>
  <c r="D309" i="6"/>
  <c r="C309" i="6"/>
  <c r="B309" i="6"/>
  <c r="D308" i="6"/>
  <c r="C308" i="6"/>
  <c r="B308" i="6"/>
  <c r="D307" i="6"/>
  <c r="C307" i="6"/>
  <c r="B307" i="6"/>
  <c r="D306" i="6"/>
  <c r="C306" i="6"/>
  <c r="B306" i="6"/>
  <c r="D305" i="6"/>
  <c r="C305" i="6"/>
  <c r="B305" i="6"/>
  <c r="D304" i="6"/>
  <c r="C304" i="6"/>
  <c r="B304" i="6"/>
  <c r="D303" i="6"/>
  <c r="C303" i="6"/>
  <c r="B303" i="6"/>
  <c r="D302" i="6"/>
  <c r="C302" i="6"/>
  <c r="B302" i="6"/>
  <c r="D301" i="6"/>
  <c r="C301" i="6"/>
  <c r="B301" i="6"/>
  <c r="D300" i="6"/>
  <c r="C300" i="6"/>
  <c r="B300" i="6"/>
  <c r="D299" i="6"/>
  <c r="C299" i="6"/>
  <c r="B299" i="6"/>
  <c r="D298" i="6"/>
  <c r="C298" i="6"/>
  <c r="B298" i="6"/>
  <c r="D297" i="6"/>
  <c r="C297" i="6"/>
  <c r="B297" i="6"/>
  <c r="D296" i="6"/>
  <c r="C296" i="6"/>
  <c r="B296" i="6"/>
  <c r="D295" i="6"/>
  <c r="C295" i="6"/>
  <c r="B295" i="6"/>
  <c r="D294" i="6"/>
  <c r="C294" i="6"/>
  <c r="B294" i="6"/>
  <c r="D293" i="6"/>
  <c r="C293" i="6"/>
  <c r="B293" i="6"/>
  <c r="D292" i="6"/>
  <c r="C292" i="6"/>
  <c r="B292" i="6"/>
  <c r="D291" i="6"/>
  <c r="C291" i="6"/>
  <c r="B291" i="6"/>
  <c r="D290" i="6"/>
  <c r="C290" i="6"/>
  <c r="B290" i="6"/>
  <c r="D289" i="6"/>
  <c r="C289" i="6"/>
  <c r="B289" i="6"/>
  <c r="D288" i="6"/>
  <c r="C288" i="6"/>
  <c r="B288" i="6"/>
  <c r="D287" i="6"/>
  <c r="C287" i="6"/>
  <c r="B287" i="6"/>
  <c r="D286" i="6"/>
  <c r="C286" i="6"/>
  <c r="B286" i="6"/>
  <c r="D285" i="6"/>
  <c r="C285" i="6"/>
  <c r="B285" i="6"/>
  <c r="D284" i="6"/>
  <c r="C284" i="6"/>
  <c r="B284" i="6"/>
  <c r="D283" i="6"/>
  <c r="C283" i="6"/>
  <c r="B283" i="6"/>
  <c r="D282" i="6"/>
  <c r="C282" i="6"/>
  <c r="B282" i="6"/>
  <c r="D281" i="6"/>
  <c r="C281" i="6"/>
  <c r="B281" i="6"/>
  <c r="D280" i="6"/>
  <c r="C280" i="6"/>
  <c r="B280" i="6"/>
  <c r="D279" i="6"/>
  <c r="C279" i="6"/>
  <c r="B279" i="6"/>
  <c r="D278" i="6"/>
  <c r="C278" i="6"/>
  <c r="B278" i="6"/>
  <c r="D277" i="6"/>
  <c r="C277" i="6"/>
  <c r="B277" i="6"/>
  <c r="D276" i="6"/>
  <c r="C276" i="6"/>
  <c r="B276" i="6"/>
  <c r="D275" i="6"/>
  <c r="C275" i="6"/>
  <c r="B275" i="6"/>
  <c r="D274" i="6"/>
  <c r="C274" i="6"/>
  <c r="B274" i="6"/>
  <c r="D273" i="6"/>
  <c r="C273" i="6"/>
  <c r="B273" i="6"/>
  <c r="D272" i="6"/>
  <c r="C272" i="6"/>
  <c r="B272" i="6"/>
  <c r="D271" i="6"/>
  <c r="C271" i="6"/>
  <c r="B271" i="6"/>
  <c r="D270" i="6"/>
  <c r="C270" i="6"/>
  <c r="B270" i="6"/>
  <c r="D269" i="6"/>
  <c r="C269" i="6"/>
  <c r="B269" i="6"/>
  <c r="D268" i="6"/>
  <c r="C268" i="6"/>
  <c r="B268" i="6"/>
  <c r="D267" i="6"/>
  <c r="C267" i="6"/>
  <c r="B267" i="6"/>
  <c r="D266" i="6"/>
  <c r="C266" i="6"/>
  <c r="B266" i="6"/>
  <c r="D265" i="6"/>
  <c r="C265" i="6"/>
  <c r="B265" i="6"/>
  <c r="D264" i="6"/>
  <c r="C264" i="6"/>
  <c r="B264" i="6"/>
  <c r="D263" i="6"/>
  <c r="C263" i="6"/>
  <c r="B263" i="6"/>
  <c r="D262" i="6"/>
  <c r="C262" i="6"/>
  <c r="B262" i="6"/>
  <c r="D261" i="6"/>
  <c r="C261" i="6"/>
  <c r="B261" i="6"/>
  <c r="D260" i="6"/>
  <c r="C260" i="6"/>
  <c r="B260" i="6"/>
  <c r="D259" i="6"/>
  <c r="C259" i="6"/>
  <c r="B259" i="6"/>
  <c r="D258" i="6"/>
  <c r="C258" i="6"/>
  <c r="B258" i="6"/>
  <c r="D257" i="6"/>
  <c r="C257" i="6"/>
  <c r="B257" i="6"/>
  <c r="D256" i="6"/>
  <c r="C256" i="6"/>
  <c r="B256" i="6"/>
  <c r="D255" i="6"/>
  <c r="C255" i="6"/>
  <c r="B255" i="6"/>
  <c r="D254" i="6"/>
  <c r="C254" i="6"/>
  <c r="B254" i="6"/>
  <c r="D253" i="6"/>
  <c r="C253" i="6"/>
  <c r="B253" i="6"/>
  <c r="D252" i="6"/>
  <c r="C252" i="6"/>
  <c r="B252" i="6"/>
  <c r="D251" i="6"/>
  <c r="C251" i="6"/>
  <c r="B251" i="6"/>
  <c r="D250" i="6"/>
  <c r="C250" i="6"/>
  <c r="B250" i="6"/>
  <c r="D249" i="6"/>
  <c r="C249" i="6"/>
  <c r="B249" i="6"/>
  <c r="D248" i="6"/>
  <c r="C248" i="6"/>
  <c r="B248" i="6"/>
  <c r="D247" i="6"/>
  <c r="C247" i="6"/>
  <c r="B247" i="6"/>
  <c r="D246" i="6"/>
  <c r="C246" i="6"/>
  <c r="B246" i="6"/>
  <c r="D245" i="6"/>
  <c r="C245" i="6"/>
  <c r="B245" i="6"/>
  <c r="D244" i="6"/>
  <c r="C244" i="6"/>
  <c r="B244" i="6"/>
  <c r="D243" i="6"/>
  <c r="C243" i="6"/>
  <c r="B243" i="6"/>
  <c r="D242" i="6"/>
  <c r="C242" i="6"/>
  <c r="B242" i="6"/>
  <c r="D241" i="6"/>
  <c r="C241" i="6"/>
  <c r="B241" i="6"/>
  <c r="D240" i="6"/>
  <c r="C240" i="6"/>
  <c r="B240" i="6"/>
  <c r="D239" i="6"/>
  <c r="C239" i="6"/>
  <c r="B239" i="6"/>
  <c r="D238" i="6"/>
  <c r="C238" i="6"/>
  <c r="B238" i="6"/>
  <c r="D237" i="6"/>
  <c r="C237" i="6"/>
  <c r="B237" i="6"/>
  <c r="D236" i="6"/>
  <c r="C236" i="6"/>
  <c r="B236" i="6"/>
  <c r="D235" i="6"/>
  <c r="C235" i="6"/>
  <c r="B235" i="6"/>
  <c r="D234" i="6"/>
  <c r="C234" i="6"/>
  <c r="B234" i="6"/>
  <c r="D233" i="6"/>
  <c r="C233" i="6"/>
  <c r="B233" i="6"/>
  <c r="D232" i="6"/>
  <c r="C232" i="6"/>
  <c r="B232" i="6"/>
  <c r="D231" i="6"/>
  <c r="C231" i="6"/>
  <c r="B231" i="6"/>
  <c r="D230" i="6"/>
  <c r="C230" i="6"/>
  <c r="B230" i="6"/>
  <c r="D229" i="6"/>
  <c r="C229" i="6"/>
  <c r="B229" i="6"/>
  <c r="D228" i="6"/>
  <c r="C228" i="6"/>
  <c r="B228" i="6"/>
  <c r="D227" i="6"/>
  <c r="C227" i="6"/>
  <c r="B227" i="6"/>
  <c r="D226" i="6"/>
  <c r="C226" i="6"/>
  <c r="B226" i="6"/>
  <c r="D225" i="6"/>
  <c r="C225" i="6"/>
  <c r="B225" i="6"/>
  <c r="D224" i="6"/>
  <c r="C224" i="6"/>
  <c r="B224" i="6"/>
  <c r="D223" i="6"/>
  <c r="C223" i="6"/>
  <c r="B223" i="6"/>
  <c r="D222" i="6"/>
  <c r="C222" i="6"/>
  <c r="B222" i="6"/>
  <c r="D221" i="6"/>
  <c r="C221" i="6"/>
  <c r="B221" i="6"/>
  <c r="D220" i="6"/>
  <c r="C220" i="6"/>
  <c r="B220" i="6"/>
  <c r="D219" i="6"/>
  <c r="C219" i="6"/>
  <c r="B219" i="6"/>
  <c r="D218" i="6"/>
  <c r="C218" i="6"/>
  <c r="B218" i="6"/>
  <c r="D217" i="6"/>
  <c r="C217" i="6"/>
  <c r="B217" i="6"/>
  <c r="D216" i="6"/>
  <c r="C216" i="6"/>
  <c r="B216" i="6"/>
  <c r="D215" i="6"/>
  <c r="C215" i="6"/>
  <c r="B215" i="6"/>
  <c r="D214" i="6"/>
  <c r="C214" i="6"/>
  <c r="B214" i="6"/>
  <c r="D213" i="6"/>
  <c r="C213" i="6"/>
  <c r="B213" i="6"/>
  <c r="D212" i="6"/>
  <c r="C212" i="6"/>
  <c r="B212" i="6"/>
  <c r="D211" i="6"/>
  <c r="C211" i="6"/>
  <c r="B211" i="6"/>
  <c r="D210" i="6"/>
  <c r="C210" i="6"/>
  <c r="B210" i="6"/>
  <c r="D209" i="6"/>
  <c r="C209" i="6"/>
  <c r="B209" i="6"/>
  <c r="D208" i="6"/>
  <c r="C208" i="6"/>
  <c r="B208" i="6"/>
  <c r="D207" i="6"/>
  <c r="C207" i="6"/>
  <c r="B207" i="6"/>
  <c r="D206" i="6"/>
  <c r="C206" i="6"/>
  <c r="B206" i="6"/>
  <c r="D205" i="6"/>
  <c r="C205" i="6"/>
  <c r="B205" i="6"/>
  <c r="D204" i="6"/>
  <c r="C204" i="6"/>
  <c r="B204" i="6"/>
  <c r="D203" i="6"/>
  <c r="C203" i="6"/>
  <c r="B203" i="6"/>
  <c r="D202" i="6"/>
  <c r="C202" i="6"/>
  <c r="B202" i="6"/>
  <c r="D201" i="6"/>
  <c r="C201" i="6"/>
  <c r="B201" i="6"/>
  <c r="D200" i="6"/>
  <c r="C200" i="6"/>
  <c r="B200" i="6"/>
  <c r="D199" i="6"/>
  <c r="C199" i="6"/>
  <c r="B199" i="6"/>
  <c r="D198" i="6"/>
  <c r="C198" i="6"/>
  <c r="B198" i="6"/>
  <c r="D197" i="6"/>
  <c r="C197" i="6"/>
  <c r="B197" i="6"/>
  <c r="D196" i="6"/>
  <c r="C196" i="6"/>
  <c r="B196" i="6"/>
  <c r="D195" i="6"/>
  <c r="C195" i="6"/>
  <c r="B195" i="6"/>
  <c r="D194" i="6"/>
  <c r="C194" i="6"/>
  <c r="B194" i="6"/>
  <c r="D193" i="6"/>
  <c r="C193" i="6"/>
  <c r="B193" i="6"/>
  <c r="D192" i="6"/>
  <c r="C192" i="6"/>
  <c r="B192" i="6"/>
  <c r="D191" i="6"/>
  <c r="C191" i="6"/>
  <c r="B191" i="6"/>
  <c r="D190" i="6"/>
  <c r="C190" i="6"/>
  <c r="B190" i="6"/>
  <c r="D189" i="6"/>
  <c r="C189" i="6"/>
  <c r="B189" i="6"/>
  <c r="D188" i="6"/>
  <c r="C188" i="6"/>
  <c r="B188" i="6"/>
  <c r="D187" i="6"/>
  <c r="C187" i="6"/>
  <c r="B187" i="6"/>
  <c r="D186" i="6"/>
  <c r="C186" i="6"/>
  <c r="B186" i="6"/>
  <c r="D185" i="6"/>
  <c r="C185" i="6"/>
  <c r="B185" i="6"/>
  <c r="D184" i="6"/>
  <c r="C184" i="6"/>
  <c r="B184" i="6"/>
  <c r="D183" i="6"/>
  <c r="C183" i="6"/>
  <c r="B183" i="6"/>
  <c r="D182" i="6"/>
  <c r="C182" i="6"/>
  <c r="B182" i="6"/>
  <c r="D181" i="6"/>
  <c r="C181" i="6"/>
  <c r="B181" i="6"/>
  <c r="D180" i="6"/>
  <c r="C180" i="6"/>
  <c r="B180" i="6"/>
  <c r="D179" i="6"/>
  <c r="C179" i="6"/>
  <c r="B179" i="6"/>
  <c r="D178" i="6"/>
  <c r="C178" i="6"/>
  <c r="B178" i="6"/>
  <c r="D177" i="6"/>
  <c r="C177" i="6"/>
  <c r="B177" i="6"/>
  <c r="D176" i="6"/>
  <c r="C176" i="6"/>
  <c r="B176" i="6"/>
  <c r="D175" i="6"/>
  <c r="C175" i="6"/>
  <c r="B175" i="6"/>
  <c r="D174" i="6"/>
  <c r="C174" i="6"/>
  <c r="B174" i="6"/>
  <c r="D173" i="6"/>
  <c r="C173" i="6"/>
  <c r="B173" i="6"/>
  <c r="D172" i="6"/>
  <c r="C172" i="6"/>
  <c r="B172" i="6"/>
  <c r="D171" i="6"/>
  <c r="C171" i="6"/>
  <c r="B171" i="6"/>
  <c r="D170" i="6"/>
  <c r="C170" i="6"/>
  <c r="B170" i="6"/>
  <c r="D169" i="6"/>
  <c r="C169" i="6"/>
  <c r="B169" i="6"/>
  <c r="D168" i="6"/>
  <c r="C168" i="6"/>
  <c r="B168" i="6"/>
  <c r="D167" i="6"/>
  <c r="C167" i="6"/>
  <c r="B167" i="6"/>
  <c r="D166" i="6"/>
  <c r="C166" i="6"/>
  <c r="B166" i="6"/>
  <c r="D165" i="6"/>
  <c r="C165" i="6"/>
  <c r="B165" i="6"/>
  <c r="D164" i="6"/>
  <c r="C164" i="6"/>
  <c r="B164" i="6"/>
  <c r="D163" i="6"/>
  <c r="C163" i="6"/>
  <c r="B163" i="6"/>
  <c r="D162" i="6"/>
  <c r="C162" i="6"/>
  <c r="B162" i="6"/>
  <c r="D161" i="6"/>
  <c r="C161" i="6"/>
  <c r="B161" i="6"/>
  <c r="D160" i="6"/>
  <c r="C160" i="6"/>
  <c r="B160" i="6"/>
  <c r="D159" i="6"/>
  <c r="C159" i="6"/>
  <c r="B159" i="6"/>
  <c r="D158" i="6"/>
  <c r="C158" i="6"/>
  <c r="B158" i="6"/>
  <c r="D157" i="6"/>
  <c r="C157" i="6"/>
  <c r="B157" i="6"/>
  <c r="D156" i="6"/>
  <c r="C156" i="6"/>
  <c r="B156" i="6"/>
  <c r="D155" i="6"/>
  <c r="C155" i="6"/>
  <c r="B155" i="6"/>
  <c r="D154" i="6"/>
  <c r="C154" i="6"/>
  <c r="B154" i="6"/>
  <c r="D153" i="6"/>
  <c r="C153" i="6"/>
  <c r="B153" i="6"/>
  <c r="D152" i="6"/>
  <c r="C152" i="6"/>
  <c r="B152" i="6"/>
  <c r="D151" i="6"/>
  <c r="C151" i="6"/>
  <c r="B151" i="6"/>
  <c r="D150" i="6"/>
  <c r="C150" i="6"/>
  <c r="B150" i="6"/>
  <c r="D149" i="6"/>
  <c r="C149" i="6"/>
  <c r="B149" i="6"/>
  <c r="D148" i="6"/>
  <c r="C148" i="6"/>
  <c r="B148" i="6"/>
  <c r="D147" i="6"/>
  <c r="C147" i="6"/>
  <c r="B147" i="6"/>
  <c r="D146" i="6"/>
  <c r="C146" i="6"/>
  <c r="B146" i="6"/>
  <c r="D145" i="6"/>
  <c r="C145" i="6"/>
  <c r="B145" i="6"/>
  <c r="D144" i="6"/>
  <c r="C144" i="6"/>
  <c r="B144" i="6"/>
  <c r="D143" i="6"/>
  <c r="C143" i="6"/>
  <c r="B143" i="6"/>
  <c r="D142" i="6"/>
  <c r="C142" i="6"/>
  <c r="B142" i="6"/>
  <c r="D141" i="6"/>
  <c r="C141" i="6"/>
  <c r="B141" i="6"/>
  <c r="D140" i="6"/>
  <c r="C140" i="6"/>
  <c r="B140" i="6"/>
  <c r="D139" i="6"/>
  <c r="C139" i="6"/>
  <c r="B139" i="6"/>
  <c r="D138" i="6"/>
  <c r="C138" i="6"/>
  <c r="B138" i="6"/>
  <c r="D137" i="6"/>
  <c r="C137" i="6"/>
  <c r="B137" i="6"/>
  <c r="D136" i="6"/>
  <c r="C136" i="6"/>
  <c r="B136" i="6"/>
  <c r="D135" i="6"/>
  <c r="C135" i="6"/>
  <c r="B135" i="6"/>
  <c r="D134" i="6"/>
  <c r="C134" i="6"/>
  <c r="B134" i="6"/>
  <c r="D133" i="6"/>
  <c r="C133" i="6"/>
  <c r="B133" i="6"/>
  <c r="D132" i="6"/>
  <c r="C132" i="6"/>
  <c r="B132" i="6"/>
  <c r="D131" i="6"/>
  <c r="C131" i="6"/>
  <c r="B131" i="6"/>
  <c r="D130" i="6"/>
  <c r="C130" i="6"/>
  <c r="B130" i="6"/>
  <c r="D129" i="6"/>
  <c r="C129" i="6"/>
  <c r="B129" i="6"/>
  <c r="D128" i="6"/>
  <c r="C128" i="6"/>
  <c r="B128" i="6"/>
  <c r="D127" i="6"/>
  <c r="C127" i="6"/>
  <c r="B127" i="6"/>
  <c r="D126" i="6"/>
  <c r="C126" i="6"/>
  <c r="B126" i="6"/>
  <c r="D125" i="6"/>
  <c r="C125" i="6"/>
  <c r="B125" i="6"/>
  <c r="D124" i="6"/>
  <c r="C124" i="6"/>
  <c r="B124" i="6"/>
  <c r="D123" i="6"/>
  <c r="C123" i="6"/>
  <c r="B123" i="6"/>
  <c r="D122" i="6"/>
  <c r="C122" i="6"/>
  <c r="B122" i="6"/>
  <c r="D121" i="6"/>
  <c r="C121" i="6"/>
  <c r="B121" i="6"/>
  <c r="D120" i="6"/>
  <c r="C120" i="6"/>
  <c r="B120" i="6"/>
  <c r="D119" i="6"/>
  <c r="C119" i="6"/>
  <c r="B119" i="6"/>
  <c r="D118" i="6"/>
  <c r="C118" i="6"/>
  <c r="B118" i="6"/>
  <c r="D117" i="6"/>
  <c r="C117" i="6"/>
  <c r="B117" i="6"/>
  <c r="D116" i="6"/>
  <c r="C116" i="6"/>
  <c r="B116" i="6"/>
  <c r="D115" i="6"/>
  <c r="C115" i="6"/>
  <c r="B115" i="6"/>
  <c r="D114" i="6"/>
  <c r="C114" i="6"/>
  <c r="B114" i="6"/>
  <c r="D113" i="6"/>
  <c r="C113" i="6"/>
  <c r="B113" i="6"/>
  <c r="D112" i="6"/>
  <c r="C112" i="6"/>
  <c r="B112" i="6"/>
  <c r="D111" i="6"/>
  <c r="C111" i="6"/>
  <c r="B111" i="6"/>
  <c r="D110" i="6"/>
  <c r="C110" i="6"/>
  <c r="B110" i="6"/>
  <c r="D109" i="6"/>
  <c r="C109" i="6"/>
  <c r="B109" i="6"/>
  <c r="D108" i="6"/>
  <c r="C108" i="6"/>
  <c r="B108" i="6"/>
  <c r="D107" i="6"/>
  <c r="C107" i="6"/>
  <c r="B107" i="6"/>
  <c r="D106" i="6"/>
  <c r="C106" i="6"/>
  <c r="B106" i="6"/>
  <c r="D105" i="6"/>
  <c r="C105" i="6"/>
  <c r="B105" i="6"/>
  <c r="D104" i="6"/>
  <c r="C104" i="6"/>
  <c r="B104" i="6"/>
  <c r="D103" i="6"/>
  <c r="C103" i="6"/>
  <c r="B103" i="6"/>
  <c r="D102" i="6"/>
  <c r="C102" i="6"/>
  <c r="B102" i="6"/>
  <c r="D101" i="6"/>
  <c r="C101" i="6"/>
  <c r="B101" i="6"/>
  <c r="D100" i="6"/>
  <c r="C100" i="6"/>
  <c r="B100" i="6"/>
  <c r="D99" i="6"/>
  <c r="C99" i="6"/>
  <c r="B99" i="6"/>
  <c r="D98" i="6"/>
  <c r="C98" i="6"/>
  <c r="B98" i="6"/>
  <c r="D97" i="6"/>
  <c r="C97" i="6"/>
  <c r="B97" i="6"/>
  <c r="D96" i="6"/>
  <c r="C96" i="6"/>
  <c r="B96" i="6"/>
  <c r="D95" i="6"/>
  <c r="C95" i="6"/>
  <c r="B95" i="6"/>
  <c r="D94" i="6"/>
  <c r="C94" i="6"/>
  <c r="B94" i="6"/>
  <c r="D93" i="6"/>
  <c r="C93" i="6"/>
  <c r="B93" i="6"/>
  <c r="D92" i="6"/>
  <c r="C92" i="6"/>
  <c r="B92" i="6"/>
  <c r="D91" i="6"/>
  <c r="C91" i="6"/>
  <c r="B91" i="6"/>
  <c r="D90" i="6"/>
  <c r="C90" i="6"/>
  <c r="B90" i="6"/>
  <c r="D89" i="6"/>
  <c r="C89" i="6"/>
  <c r="B89" i="6"/>
  <c r="D88" i="6"/>
  <c r="C88" i="6"/>
  <c r="B88" i="6"/>
  <c r="D87" i="6"/>
  <c r="C87" i="6"/>
  <c r="B87" i="6"/>
  <c r="D86" i="6"/>
  <c r="C86" i="6"/>
  <c r="B86" i="6"/>
  <c r="D85" i="6"/>
  <c r="C85" i="6"/>
  <c r="B85" i="6"/>
  <c r="D84" i="6"/>
  <c r="C84" i="6"/>
  <c r="B84" i="6"/>
  <c r="D83" i="6"/>
  <c r="C83" i="6"/>
  <c r="B83" i="6"/>
  <c r="D82" i="6"/>
  <c r="C82" i="6"/>
  <c r="B82" i="6"/>
  <c r="D81" i="6"/>
  <c r="C81" i="6"/>
  <c r="B81" i="6"/>
  <c r="D80" i="6"/>
  <c r="C80" i="6"/>
  <c r="B80" i="6"/>
  <c r="D79" i="6"/>
  <c r="C79" i="6"/>
  <c r="B79" i="6"/>
  <c r="D78" i="6"/>
  <c r="C78" i="6"/>
  <c r="B78" i="6"/>
  <c r="D77" i="6"/>
  <c r="C77" i="6"/>
  <c r="B77" i="6"/>
  <c r="D76" i="6"/>
  <c r="C76" i="6"/>
  <c r="B76" i="6"/>
  <c r="D75" i="6"/>
  <c r="C75" i="6"/>
  <c r="B75" i="6"/>
  <c r="D74" i="6"/>
  <c r="C74" i="6"/>
  <c r="B74" i="6"/>
  <c r="D73" i="6"/>
  <c r="C73" i="6"/>
  <c r="B73" i="6"/>
  <c r="D72" i="6"/>
  <c r="C72" i="6"/>
  <c r="B72" i="6"/>
  <c r="D71" i="6"/>
  <c r="C71" i="6"/>
  <c r="B71" i="6"/>
  <c r="D70" i="6"/>
  <c r="C70" i="6"/>
  <c r="B70" i="6"/>
  <c r="D69" i="6"/>
  <c r="C69" i="6"/>
  <c r="B69" i="6"/>
  <c r="D68" i="6"/>
  <c r="C68" i="6"/>
  <c r="B68" i="6"/>
  <c r="D67" i="6"/>
  <c r="C67" i="6"/>
  <c r="B67" i="6"/>
  <c r="D66" i="6"/>
  <c r="C66" i="6"/>
  <c r="B66" i="6"/>
  <c r="D65" i="6"/>
  <c r="C65" i="6"/>
  <c r="B65" i="6"/>
  <c r="D64" i="6"/>
  <c r="C64" i="6"/>
  <c r="B64" i="6"/>
  <c r="D63" i="6"/>
  <c r="C63" i="6"/>
  <c r="B63" i="6"/>
  <c r="D62" i="6"/>
  <c r="C62" i="6"/>
  <c r="B62" i="6"/>
  <c r="D61" i="6"/>
  <c r="C61" i="6"/>
  <c r="B61" i="6"/>
  <c r="D60" i="6"/>
  <c r="C60" i="6"/>
  <c r="B60" i="6"/>
  <c r="D59" i="6"/>
  <c r="C59" i="6"/>
  <c r="B59" i="6"/>
  <c r="D58" i="6"/>
  <c r="C58" i="6"/>
  <c r="B58" i="6"/>
  <c r="D57" i="6"/>
  <c r="C57" i="6"/>
  <c r="B57" i="6"/>
  <c r="D56" i="6"/>
  <c r="C56" i="6"/>
  <c r="B56" i="6"/>
  <c r="D55" i="6"/>
  <c r="C55" i="6"/>
  <c r="B55" i="6"/>
  <c r="D54" i="6"/>
  <c r="C54" i="6"/>
  <c r="B54" i="6"/>
  <c r="D53" i="6"/>
  <c r="C53" i="6"/>
  <c r="B53" i="6"/>
  <c r="D52" i="6"/>
  <c r="C52" i="6"/>
  <c r="B52" i="6"/>
  <c r="D51" i="6"/>
  <c r="C51" i="6"/>
  <c r="B51" i="6"/>
  <c r="D50" i="6"/>
  <c r="C50" i="6"/>
  <c r="B50" i="6"/>
  <c r="D49" i="6"/>
  <c r="C49" i="6"/>
  <c r="B49" i="6"/>
  <c r="D48" i="6"/>
  <c r="C48" i="6"/>
  <c r="B48" i="6"/>
  <c r="D47" i="6"/>
  <c r="C47" i="6"/>
  <c r="B47" i="6"/>
  <c r="D46" i="6"/>
  <c r="C46" i="6"/>
  <c r="B46" i="6"/>
  <c r="D45" i="6"/>
  <c r="C45" i="6"/>
  <c r="B45" i="6"/>
  <c r="D44" i="6"/>
  <c r="C44" i="6"/>
  <c r="B44" i="6"/>
  <c r="D43" i="6"/>
  <c r="C43" i="6"/>
  <c r="B43" i="6"/>
  <c r="D42" i="6"/>
  <c r="C42" i="6"/>
  <c r="B42" i="6"/>
  <c r="D41" i="6"/>
  <c r="C41" i="6"/>
  <c r="B41" i="6"/>
  <c r="D40" i="6"/>
  <c r="C40" i="6"/>
  <c r="B40" i="6"/>
  <c r="D39" i="6"/>
  <c r="C39" i="6"/>
  <c r="B39" i="6"/>
  <c r="D38" i="6"/>
  <c r="C38" i="6"/>
  <c r="B38" i="6"/>
  <c r="D37" i="6"/>
  <c r="C37" i="6"/>
  <c r="B37" i="6"/>
  <c r="D36" i="6"/>
  <c r="C36" i="6"/>
  <c r="B36" i="6"/>
  <c r="D35" i="6"/>
  <c r="C35" i="6"/>
  <c r="B35" i="6"/>
  <c r="D34" i="6"/>
  <c r="C34" i="6"/>
  <c r="B34" i="6"/>
  <c r="D33" i="6"/>
  <c r="C33" i="6"/>
  <c r="B33" i="6"/>
  <c r="D32" i="6"/>
  <c r="C32" i="6"/>
  <c r="B32" i="6"/>
  <c r="D31" i="6"/>
  <c r="C31" i="6"/>
  <c r="B31" i="6"/>
  <c r="D30" i="6"/>
  <c r="C30" i="6"/>
  <c r="B30" i="6"/>
  <c r="D29" i="6"/>
  <c r="C29" i="6"/>
  <c r="B29" i="6"/>
  <c r="D28" i="6"/>
  <c r="C28" i="6"/>
  <c r="B28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D18" i="6"/>
  <c r="C18" i="6"/>
  <c r="B18" i="6"/>
  <c r="D17" i="6"/>
  <c r="C17" i="6"/>
  <c r="B17" i="6"/>
  <c r="D16" i="6"/>
  <c r="C16" i="6"/>
  <c r="B16" i="6"/>
  <c r="D15" i="6"/>
  <c r="C15" i="6"/>
  <c r="B15" i="6"/>
  <c r="D14" i="6"/>
  <c r="C14" i="6"/>
  <c r="B14" i="6"/>
  <c r="D13" i="6"/>
  <c r="C13" i="6"/>
  <c r="B13" i="6"/>
  <c r="D12" i="6"/>
  <c r="C12" i="6"/>
  <c r="B12" i="6"/>
  <c r="D11" i="6"/>
  <c r="C11" i="6"/>
  <c r="B11" i="6"/>
  <c r="D10" i="6"/>
  <c r="C10" i="6"/>
  <c r="B10" i="6"/>
  <c r="D9" i="6"/>
  <c r="C9" i="6"/>
  <c r="B9" i="6"/>
  <c r="D8" i="6"/>
  <c r="C8" i="6"/>
  <c r="B8" i="6"/>
  <c r="D7" i="6"/>
  <c r="C7" i="6"/>
  <c r="B7" i="6"/>
  <c r="D6" i="6"/>
  <c r="C6" i="6"/>
  <c r="B6" i="6"/>
  <c r="D5" i="6"/>
  <c r="C5" i="6"/>
  <c r="B5" i="6"/>
  <c r="L90" i="5"/>
  <c r="K90" i="5"/>
  <c r="L89" i="5"/>
  <c r="K89" i="5"/>
  <c r="L88" i="5"/>
  <c r="K88" i="5"/>
  <c r="L87" i="5"/>
  <c r="K87" i="5"/>
  <c r="L86" i="5"/>
  <c r="K86" i="5"/>
  <c r="L85" i="5"/>
  <c r="K85" i="5"/>
  <c r="L84" i="5"/>
  <c r="K84" i="5"/>
  <c r="L83" i="5"/>
  <c r="K83" i="5"/>
  <c r="L82" i="5"/>
  <c r="K82" i="5"/>
  <c r="L81" i="5"/>
  <c r="K81" i="5"/>
  <c r="L80" i="5"/>
  <c r="K80" i="5"/>
  <c r="L79" i="5"/>
  <c r="K79" i="5"/>
  <c r="L78" i="5"/>
  <c r="K78" i="5"/>
  <c r="L77" i="5"/>
  <c r="K77" i="5"/>
  <c r="L76" i="5"/>
  <c r="K76" i="5"/>
  <c r="L75" i="5"/>
  <c r="K75" i="5"/>
  <c r="L74" i="5"/>
  <c r="K74" i="5"/>
  <c r="L73" i="5"/>
  <c r="K73" i="5"/>
  <c r="L72" i="5"/>
  <c r="K72" i="5"/>
  <c r="L71" i="5"/>
  <c r="K71" i="5"/>
  <c r="L70" i="5"/>
  <c r="K70" i="5"/>
  <c r="L69" i="5"/>
  <c r="K69" i="5"/>
  <c r="L68" i="5"/>
  <c r="K68" i="5"/>
  <c r="L67" i="5"/>
  <c r="K67" i="5"/>
  <c r="L66" i="5"/>
  <c r="K66" i="5"/>
  <c r="L65" i="5"/>
  <c r="K65" i="5"/>
  <c r="L64" i="5"/>
  <c r="K64" i="5"/>
  <c r="L63" i="5"/>
  <c r="K63" i="5"/>
  <c r="L62" i="5"/>
  <c r="K62" i="5"/>
  <c r="L61" i="5"/>
  <c r="K61" i="5"/>
  <c r="L60" i="5"/>
  <c r="K60" i="5"/>
  <c r="L59" i="5"/>
  <c r="K59" i="5"/>
  <c r="L58" i="5"/>
  <c r="K58" i="5"/>
  <c r="L57" i="5"/>
  <c r="K57" i="5"/>
  <c r="L56" i="5"/>
  <c r="K56" i="5"/>
  <c r="L55" i="5"/>
  <c r="K55" i="5"/>
  <c r="L54" i="5"/>
  <c r="K54" i="5"/>
  <c r="L53" i="5"/>
  <c r="K53" i="5"/>
  <c r="L52" i="5"/>
  <c r="K52" i="5"/>
  <c r="L51" i="5"/>
  <c r="K51" i="5"/>
  <c r="L50" i="5"/>
  <c r="K50" i="5"/>
  <c r="L49" i="5"/>
  <c r="K49" i="5"/>
  <c r="L48" i="5"/>
  <c r="K48" i="5"/>
  <c r="L47" i="5"/>
  <c r="K47" i="5"/>
  <c r="L46" i="5"/>
  <c r="K46" i="5"/>
  <c r="L45" i="5"/>
  <c r="K45" i="5"/>
  <c r="L44" i="5"/>
  <c r="K44" i="5"/>
  <c r="L43" i="5"/>
  <c r="K43" i="5"/>
  <c r="L42" i="5"/>
  <c r="K42" i="5"/>
  <c r="L41" i="5"/>
  <c r="K41" i="5"/>
  <c r="L40" i="5"/>
  <c r="K40" i="5"/>
  <c r="L39" i="5"/>
  <c r="K39" i="5"/>
  <c r="L38" i="5"/>
  <c r="K38" i="5"/>
  <c r="L37" i="5"/>
  <c r="K37" i="5"/>
  <c r="L36" i="5"/>
  <c r="K36" i="5"/>
  <c r="L35" i="5"/>
  <c r="K35" i="5"/>
  <c r="L34" i="5"/>
  <c r="K34" i="5"/>
  <c r="L33" i="5"/>
  <c r="K33" i="5"/>
  <c r="L32" i="5"/>
  <c r="K32" i="5"/>
  <c r="L31" i="5"/>
  <c r="K31" i="5"/>
  <c r="L30" i="5"/>
  <c r="K30" i="5"/>
  <c r="L29" i="5"/>
  <c r="K29" i="5"/>
  <c r="L28" i="5"/>
  <c r="K28" i="5"/>
  <c r="L27" i="5"/>
  <c r="K27" i="5"/>
  <c r="L26" i="5"/>
  <c r="K26" i="5"/>
  <c r="L25" i="5"/>
  <c r="K25" i="5"/>
  <c r="L24" i="5"/>
  <c r="K24" i="5"/>
  <c r="L23" i="5"/>
  <c r="K23" i="5"/>
  <c r="L22" i="5"/>
  <c r="K22" i="5"/>
  <c r="L21" i="5"/>
  <c r="K21" i="5"/>
  <c r="L20" i="5"/>
  <c r="K20" i="5"/>
  <c r="L19" i="5"/>
  <c r="K19" i="5"/>
  <c r="L18" i="5"/>
  <c r="K18" i="5"/>
  <c r="L17" i="5"/>
  <c r="K17" i="5"/>
  <c r="L16" i="5"/>
  <c r="K16" i="5"/>
  <c r="L15" i="5"/>
  <c r="K15" i="5"/>
  <c r="L14" i="5"/>
  <c r="K14" i="5"/>
  <c r="L13" i="5"/>
  <c r="K13" i="5"/>
  <c r="L12" i="5"/>
  <c r="K12" i="5"/>
  <c r="L11" i="5"/>
  <c r="K11" i="5"/>
  <c r="L10" i="5"/>
  <c r="K10" i="5"/>
  <c r="L9" i="5"/>
  <c r="K9" i="5"/>
  <c r="L8" i="5"/>
  <c r="K8" i="5"/>
  <c r="L7" i="5"/>
  <c r="K7" i="5"/>
  <c r="L6" i="5"/>
  <c r="K6" i="5"/>
  <c r="L5" i="5"/>
  <c r="K5" i="5"/>
  <c r="L4" i="5"/>
  <c r="K4" i="5"/>
  <c r="L3" i="5"/>
  <c r="K3" i="5"/>
  <c r="C465" i="4"/>
  <c r="AT13" i="2"/>
  <c r="AT12" i="2"/>
  <c r="AT11" i="2"/>
  <c r="AT10" i="2"/>
  <c r="AT9" i="2"/>
  <c r="AT8" i="2"/>
  <c r="AT7" i="2"/>
  <c r="AT6" i="2"/>
  <c r="AT5" i="2"/>
  <c r="BB720" i="1"/>
  <c r="BA720" i="1"/>
  <c r="AY720" i="1"/>
  <c r="AX720" i="1"/>
  <c r="AW720" i="1"/>
  <c r="BB719" i="1"/>
  <c r="BA719" i="1"/>
  <c r="AY719" i="1"/>
  <c r="AX719" i="1"/>
  <c r="AW719" i="1"/>
  <c r="BB718" i="1"/>
  <c r="BA718" i="1"/>
  <c r="AY718" i="1"/>
  <c r="AX718" i="1"/>
  <c r="AW718" i="1"/>
  <c r="BB717" i="1"/>
  <c r="BA717" i="1"/>
  <c r="AY717" i="1"/>
  <c r="AX717" i="1"/>
  <c r="AW717" i="1"/>
  <c r="BB716" i="1"/>
  <c r="BA716" i="1"/>
  <c r="AY716" i="1"/>
  <c r="AX716" i="1"/>
  <c r="AW716" i="1"/>
  <c r="BB715" i="1"/>
  <c r="BA715" i="1"/>
  <c r="AY715" i="1"/>
  <c r="AX715" i="1"/>
  <c r="AW715" i="1"/>
  <c r="BB714" i="1"/>
  <c r="BA714" i="1"/>
  <c r="AY714" i="1"/>
  <c r="AX714" i="1"/>
  <c r="AW714" i="1"/>
  <c r="BB713" i="1"/>
  <c r="BA713" i="1"/>
  <c r="AY713" i="1"/>
  <c r="AX713" i="1"/>
  <c r="AW713" i="1"/>
  <c r="BB712" i="1"/>
  <c r="BA712" i="1"/>
  <c r="AY712" i="1"/>
  <c r="AX712" i="1"/>
  <c r="AW712" i="1"/>
  <c r="BB711" i="1"/>
  <c r="BA711" i="1"/>
  <c r="AY711" i="1"/>
  <c r="AX711" i="1"/>
  <c r="AW711" i="1"/>
  <c r="BB710" i="1"/>
  <c r="BA710" i="1"/>
  <c r="AY710" i="1"/>
  <c r="AX710" i="1"/>
  <c r="AW710" i="1"/>
  <c r="BB709" i="1"/>
  <c r="BA709" i="1"/>
  <c r="AY709" i="1"/>
  <c r="AX709" i="1"/>
  <c r="AW709" i="1"/>
  <c r="BB708" i="1"/>
  <c r="BA708" i="1"/>
  <c r="AY708" i="1"/>
  <c r="AX708" i="1"/>
  <c r="AW708" i="1"/>
  <c r="BB707" i="1"/>
  <c r="BA707" i="1"/>
  <c r="AY707" i="1"/>
  <c r="AX707" i="1"/>
  <c r="AW707" i="1"/>
  <c r="BB706" i="1"/>
  <c r="BA706" i="1"/>
  <c r="AY706" i="1"/>
  <c r="AX706" i="1"/>
  <c r="AW706" i="1"/>
  <c r="BB705" i="1"/>
  <c r="BA705" i="1"/>
  <c r="AY705" i="1"/>
  <c r="AX705" i="1"/>
  <c r="AW705" i="1"/>
  <c r="BB704" i="1"/>
  <c r="BA704" i="1"/>
  <c r="AY704" i="1"/>
  <c r="AX704" i="1"/>
  <c r="AW704" i="1"/>
  <c r="BB703" i="1"/>
  <c r="BA703" i="1"/>
  <c r="AY703" i="1"/>
  <c r="AX703" i="1"/>
  <c r="AW703" i="1"/>
  <c r="BB702" i="1"/>
  <c r="BA702" i="1"/>
  <c r="AY702" i="1"/>
  <c r="AX702" i="1"/>
  <c r="AW702" i="1"/>
  <c r="BB701" i="1"/>
  <c r="BA701" i="1"/>
  <c r="AY701" i="1"/>
  <c r="AX701" i="1"/>
  <c r="AW701" i="1"/>
  <c r="BB700" i="1"/>
  <c r="BA700" i="1"/>
  <c r="AY700" i="1"/>
  <c r="AX700" i="1"/>
  <c r="AW700" i="1"/>
  <c r="BB699" i="1"/>
  <c r="BA699" i="1"/>
  <c r="AY699" i="1"/>
  <c r="AX699" i="1"/>
  <c r="AW699" i="1"/>
  <c r="BB698" i="1"/>
  <c r="BA698" i="1"/>
  <c r="AY698" i="1"/>
  <c r="AX698" i="1"/>
  <c r="AW698" i="1"/>
  <c r="BB697" i="1"/>
  <c r="BA697" i="1"/>
  <c r="AY697" i="1"/>
  <c r="AX697" i="1"/>
  <c r="AW697" i="1"/>
  <c r="BB696" i="1"/>
  <c r="BA696" i="1"/>
  <c r="AY696" i="1"/>
  <c r="AX696" i="1"/>
  <c r="AW696" i="1"/>
  <c r="BB695" i="1"/>
  <c r="BA695" i="1"/>
  <c r="AY695" i="1"/>
  <c r="AX695" i="1"/>
  <c r="AW695" i="1"/>
  <c r="BB694" i="1"/>
  <c r="BA694" i="1"/>
  <c r="AY694" i="1"/>
  <c r="AX694" i="1"/>
  <c r="AW694" i="1"/>
  <c r="BB693" i="1"/>
  <c r="BA693" i="1"/>
  <c r="AY693" i="1"/>
  <c r="AX693" i="1"/>
  <c r="AW693" i="1"/>
  <c r="BB692" i="1"/>
  <c r="BA692" i="1"/>
  <c r="AY692" i="1"/>
  <c r="AX692" i="1"/>
  <c r="AW692" i="1"/>
  <c r="BB691" i="1"/>
  <c r="BA691" i="1"/>
  <c r="AY691" i="1"/>
  <c r="AX691" i="1"/>
  <c r="AW691" i="1"/>
  <c r="BB690" i="1"/>
  <c r="BA690" i="1"/>
  <c r="AY690" i="1"/>
  <c r="AX690" i="1"/>
  <c r="AW690" i="1"/>
  <c r="BB689" i="1"/>
  <c r="BA689" i="1"/>
  <c r="AY689" i="1"/>
  <c r="AX689" i="1"/>
  <c r="AW689" i="1"/>
  <c r="BB688" i="1"/>
  <c r="BA688" i="1"/>
  <c r="AY688" i="1"/>
  <c r="AX688" i="1"/>
  <c r="AW688" i="1"/>
  <c r="BB687" i="1"/>
  <c r="BA687" i="1"/>
  <c r="AY687" i="1"/>
  <c r="AX687" i="1"/>
  <c r="AW687" i="1"/>
  <c r="BB686" i="1"/>
  <c r="BA686" i="1"/>
  <c r="AY686" i="1"/>
  <c r="AX686" i="1"/>
  <c r="AW686" i="1"/>
  <c r="BB685" i="1"/>
  <c r="BA685" i="1"/>
  <c r="AY685" i="1"/>
  <c r="AX685" i="1"/>
  <c r="AW685" i="1"/>
  <c r="BB684" i="1"/>
  <c r="BA684" i="1"/>
  <c r="AY684" i="1"/>
  <c r="AX684" i="1"/>
  <c r="AW684" i="1"/>
  <c r="BB683" i="1"/>
  <c r="BA683" i="1"/>
  <c r="AY683" i="1"/>
  <c r="AX683" i="1"/>
  <c r="AW683" i="1"/>
  <c r="BB682" i="1"/>
  <c r="BA682" i="1"/>
  <c r="AY682" i="1"/>
  <c r="AX682" i="1"/>
  <c r="AW682" i="1"/>
  <c r="BB681" i="1"/>
  <c r="BA681" i="1"/>
  <c r="AY681" i="1"/>
  <c r="AX681" i="1"/>
  <c r="AW681" i="1"/>
  <c r="BB680" i="1"/>
  <c r="BA680" i="1"/>
  <c r="AY680" i="1"/>
  <c r="AX680" i="1"/>
  <c r="AW680" i="1"/>
  <c r="BB679" i="1"/>
  <c r="BA679" i="1"/>
  <c r="AY679" i="1"/>
  <c r="AX679" i="1"/>
  <c r="AW679" i="1"/>
  <c r="BB678" i="1"/>
  <c r="BA678" i="1"/>
  <c r="AY678" i="1"/>
  <c r="AX678" i="1"/>
  <c r="AW678" i="1"/>
  <c r="BB677" i="1"/>
  <c r="BA677" i="1"/>
  <c r="AY677" i="1"/>
  <c r="AX677" i="1"/>
  <c r="AW677" i="1"/>
  <c r="BB676" i="1"/>
  <c r="BA676" i="1"/>
  <c r="AY676" i="1"/>
  <c r="AX676" i="1"/>
  <c r="AW676" i="1"/>
  <c r="BB675" i="1"/>
  <c r="BA675" i="1"/>
  <c r="AY675" i="1"/>
  <c r="AX675" i="1"/>
  <c r="AW675" i="1"/>
  <c r="BB674" i="1"/>
  <c r="BA674" i="1"/>
  <c r="AY674" i="1"/>
  <c r="AX674" i="1"/>
  <c r="AW674" i="1"/>
  <c r="BB673" i="1"/>
  <c r="BA673" i="1"/>
  <c r="AY673" i="1"/>
  <c r="AX673" i="1"/>
  <c r="AW673" i="1"/>
  <c r="BB672" i="1"/>
  <c r="BA672" i="1"/>
  <c r="AY672" i="1"/>
  <c r="AX672" i="1"/>
  <c r="AW672" i="1"/>
  <c r="BB671" i="1"/>
  <c r="BA671" i="1"/>
  <c r="AY671" i="1"/>
  <c r="AX671" i="1"/>
  <c r="AW671" i="1"/>
  <c r="BB670" i="1"/>
  <c r="BA670" i="1"/>
  <c r="AY670" i="1"/>
  <c r="AX670" i="1"/>
  <c r="AW670" i="1"/>
  <c r="BB669" i="1"/>
  <c r="BA669" i="1"/>
  <c r="AY669" i="1"/>
  <c r="AX669" i="1"/>
  <c r="AW669" i="1"/>
  <c r="BB668" i="1"/>
  <c r="BA668" i="1"/>
  <c r="AY668" i="1"/>
  <c r="AX668" i="1"/>
  <c r="AW668" i="1"/>
  <c r="BB667" i="1"/>
  <c r="BA667" i="1"/>
  <c r="AY667" i="1"/>
  <c r="AX667" i="1"/>
  <c r="AW667" i="1"/>
  <c r="BB666" i="1"/>
  <c r="BA666" i="1"/>
  <c r="AY666" i="1"/>
  <c r="AX666" i="1"/>
  <c r="AW666" i="1"/>
  <c r="BB665" i="1"/>
  <c r="BA665" i="1"/>
  <c r="AY665" i="1"/>
  <c r="AX665" i="1"/>
  <c r="AW665" i="1"/>
  <c r="BB664" i="1"/>
  <c r="BA664" i="1"/>
  <c r="AY664" i="1"/>
  <c r="AX664" i="1"/>
  <c r="AW664" i="1"/>
  <c r="BB663" i="1"/>
  <c r="BA663" i="1"/>
  <c r="AY663" i="1"/>
  <c r="AX663" i="1"/>
  <c r="AW663" i="1"/>
  <c r="BB662" i="1"/>
  <c r="BA662" i="1"/>
  <c r="AY662" i="1"/>
  <c r="AX662" i="1"/>
  <c r="AW662" i="1"/>
  <c r="BB661" i="1"/>
  <c r="BA661" i="1"/>
  <c r="AY661" i="1"/>
  <c r="AX661" i="1"/>
  <c r="AW661" i="1"/>
  <c r="BB660" i="1"/>
  <c r="BA660" i="1"/>
  <c r="AY660" i="1"/>
  <c r="AX660" i="1"/>
  <c r="AW660" i="1"/>
  <c r="BB659" i="1"/>
  <c r="BA659" i="1"/>
  <c r="AY659" i="1"/>
  <c r="AX659" i="1"/>
  <c r="AW659" i="1"/>
  <c r="BB658" i="1"/>
  <c r="BA658" i="1"/>
  <c r="AY658" i="1"/>
  <c r="AX658" i="1"/>
  <c r="AW658" i="1"/>
  <c r="BB657" i="1"/>
  <c r="BA657" i="1"/>
  <c r="AY657" i="1"/>
  <c r="AX657" i="1"/>
  <c r="AW657" i="1"/>
  <c r="BB656" i="1"/>
  <c r="BA656" i="1"/>
  <c r="AY656" i="1"/>
  <c r="AX656" i="1"/>
  <c r="AW656" i="1"/>
  <c r="BB655" i="1"/>
  <c r="BA655" i="1"/>
  <c r="AY655" i="1"/>
  <c r="AX655" i="1"/>
  <c r="AW655" i="1"/>
  <c r="BB654" i="1"/>
  <c r="BA654" i="1"/>
  <c r="AY654" i="1"/>
  <c r="AX654" i="1"/>
  <c r="AW654" i="1"/>
  <c r="BB653" i="1"/>
  <c r="BA653" i="1"/>
  <c r="AY653" i="1"/>
  <c r="AX653" i="1"/>
  <c r="AW653" i="1"/>
  <c r="BB652" i="1"/>
  <c r="BA652" i="1"/>
  <c r="AY652" i="1"/>
  <c r="AX652" i="1"/>
  <c r="AW652" i="1"/>
  <c r="BB651" i="1"/>
  <c r="BA651" i="1"/>
  <c r="AY651" i="1"/>
  <c r="AX651" i="1"/>
  <c r="AW651" i="1"/>
  <c r="BB650" i="1"/>
  <c r="BA650" i="1"/>
  <c r="AY650" i="1"/>
  <c r="AX650" i="1"/>
  <c r="AW650" i="1"/>
  <c r="BB649" i="1"/>
  <c r="BA649" i="1"/>
  <c r="AY649" i="1"/>
  <c r="AX649" i="1"/>
  <c r="AW649" i="1"/>
  <c r="BB648" i="1"/>
  <c r="BA648" i="1"/>
  <c r="AY648" i="1"/>
  <c r="AX648" i="1"/>
  <c r="AW648" i="1"/>
  <c r="BB647" i="1"/>
  <c r="BA647" i="1"/>
  <c r="AY647" i="1"/>
  <c r="AX647" i="1"/>
  <c r="AW647" i="1"/>
  <c r="BB646" i="1"/>
  <c r="BA646" i="1"/>
  <c r="AY646" i="1"/>
  <c r="AX646" i="1"/>
  <c r="AW646" i="1"/>
  <c r="BB645" i="1"/>
  <c r="BA645" i="1"/>
  <c r="AY645" i="1"/>
  <c r="AX645" i="1"/>
  <c r="AW645" i="1"/>
  <c r="BB644" i="1"/>
  <c r="BA644" i="1"/>
  <c r="AY644" i="1"/>
  <c r="AX644" i="1"/>
  <c r="AW644" i="1"/>
  <c r="BB643" i="1"/>
  <c r="BA643" i="1"/>
  <c r="AY643" i="1"/>
  <c r="AX643" i="1"/>
  <c r="AW643" i="1"/>
  <c r="BB642" i="1"/>
  <c r="BA642" i="1"/>
  <c r="AY642" i="1"/>
  <c r="AX642" i="1"/>
  <c r="AW642" i="1"/>
  <c r="BB641" i="1"/>
  <c r="BA641" i="1"/>
  <c r="AY641" i="1"/>
  <c r="AX641" i="1"/>
  <c r="AW641" i="1"/>
  <c r="BB640" i="1"/>
  <c r="BA640" i="1"/>
  <c r="AY640" i="1"/>
  <c r="AX640" i="1"/>
  <c r="AW640" i="1"/>
  <c r="BB639" i="1"/>
  <c r="BA639" i="1"/>
  <c r="AY639" i="1"/>
  <c r="AX639" i="1"/>
  <c r="AW639" i="1"/>
  <c r="BB638" i="1"/>
  <c r="BA638" i="1"/>
  <c r="AY638" i="1"/>
  <c r="AX638" i="1"/>
  <c r="AW638" i="1"/>
  <c r="BB637" i="1"/>
  <c r="BA637" i="1"/>
  <c r="AY637" i="1"/>
  <c r="AX637" i="1"/>
  <c r="AW637" i="1"/>
  <c r="BB636" i="1"/>
  <c r="BA636" i="1"/>
  <c r="AY636" i="1"/>
  <c r="AX636" i="1"/>
  <c r="AW636" i="1"/>
  <c r="BB635" i="1"/>
  <c r="BA635" i="1"/>
  <c r="AY635" i="1"/>
  <c r="AX635" i="1"/>
  <c r="AW635" i="1"/>
  <c r="BB634" i="1"/>
  <c r="BA634" i="1"/>
  <c r="AY634" i="1"/>
  <c r="AX634" i="1"/>
  <c r="AW634" i="1"/>
  <c r="BB633" i="1"/>
  <c r="BA633" i="1"/>
  <c r="AY633" i="1"/>
  <c r="AX633" i="1"/>
  <c r="AW633" i="1"/>
  <c r="BB632" i="1"/>
  <c r="BA632" i="1"/>
  <c r="AY632" i="1"/>
  <c r="AX632" i="1"/>
  <c r="AW632" i="1"/>
  <c r="BB631" i="1"/>
  <c r="BA631" i="1"/>
  <c r="AY631" i="1"/>
  <c r="AX631" i="1"/>
  <c r="AW631" i="1"/>
  <c r="BB630" i="1"/>
  <c r="BA630" i="1"/>
  <c r="AY630" i="1"/>
  <c r="AX630" i="1"/>
  <c r="AW630" i="1"/>
  <c r="BB629" i="1"/>
  <c r="BA629" i="1"/>
  <c r="AY629" i="1"/>
  <c r="AX629" i="1"/>
  <c r="AW629" i="1"/>
  <c r="BB628" i="1"/>
  <c r="BA628" i="1"/>
  <c r="AY628" i="1"/>
  <c r="AX628" i="1"/>
  <c r="AW628" i="1"/>
  <c r="BB627" i="1"/>
  <c r="BA627" i="1"/>
  <c r="AY627" i="1"/>
  <c r="AX627" i="1"/>
  <c r="AW627" i="1"/>
  <c r="BB626" i="1"/>
  <c r="BA626" i="1"/>
  <c r="AY626" i="1"/>
  <c r="AX626" i="1"/>
  <c r="AW626" i="1"/>
  <c r="BB625" i="1"/>
  <c r="BA625" i="1"/>
  <c r="AY625" i="1"/>
  <c r="AX625" i="1"/>
  <c r="AW625" i="1"/>
  <c r="BB624" i="1"/>
  <c r="BA624" i="1"/>
  <c r="AY624" i="1"/>
  <c r="AX624" i="1"/>
  <c r="AW624" i="1"/>
  <c r="BB623" i="1"/>
  <c r="BA623" i="1"/>
  <c r="AY623" i="1"/>
  <c r="AX623" i="1"/>
  <c r="AW623" i="1"/>
  <c r="BB622" i="1"/>
  <c r="BA622" i="1"/>
  <c r="AY622" i="1"/>
  <c r="AX622" i="1"/>
  <c r="AW622" i="1"/>
  <c r="BB621" i="1"/>
  <c r="BA621" i="1"/>
  <c r="AY621" i="1"/>
  <c r="AX621" i="1"/>
  <c r="AW621" i="1"/>
  <c r="BB620" i="1"/>
  <c r="BA620" i="1"/>
  <c r="AY620" i="1"/>
  <c r="AX620" i="1"/>
  <c r="AW620" i="1"/>
  <c r="BB619" i="1"/>
  <c r="BA619" i="1"/>
  <c r="AY619" i="1"/>
  <c r="AX619" i="1"/>
  <c r="AW619" i="1"/>
  <c r="BB618" i="1"/>
  <c r="BA618" i="1"/>
  <c r="AY618" i="1"/>
  <c r="AX618" i="1"/>
  <c r="AW618" i="1"/>
  <c r="BB617" i="1"/>
  <c r="BA617" i="1"/>
  <c r="AY617" i="1"/>
  <c r="AX617" i="1"/>
  <c r="AW617" i="1"/>
  <c r="BB616" i="1"/>
  <c r="BA616" i="1"/>
  <c r="AY616" i="1"/>
  <c r="AX616" i="1"/>
  <c r="AW616" i="1"/>
  <c r="BB615" i="1"/>
  <c r="BA615" i="1"/>
  <c r="AY615" i="1"/>
  <c r="AX615" i="1"/>
  <c r="AW615" i="1"/>
  <c r="BB614" i="1"/>
  <c r="BA614" i="1"/>
  <c r="AY614" i="1"/>
  <c r="AX614" i="1"/>
  <c r="AW614" i="1"/>
  <c r="BB613" i="1"/>
  <c r="BA613" i="1"/>
  <c r="AY613" i="1"/>
  <c r="AX613" i="1"/>
  <c r="AW613" i="1"/>
  <c r="BB612" i="1"/>
  <c r="BA612" i="1"/>
  <c r="AY612" i="1"/>
  <c r="AX612" i="1"/>
  <c r="AW612" i="1"/>
  <c r="BB611" i="1"/>
  <c r="BA611" i="1"/>
  <c r="AY611" i="1"/>
  <c r="AX611" i="1"/>
  <c r="AW611" i="1"/>
  <c r="BB610" i="1"/>
  <c r="BA610" i="1"/>
  <c r="AY610" i="1"/>
  <c r="AX610" i="1"/>
  <c r="AW610" i="1"/>
  <c r="BB609" i="1"/>
  <c r="BA609" i="1"/>
  <c r="AY609" i="1"/>
  <c r="AX609" i="1"/>
  <c r="AW609" i="1"/>
  <c r="BB608" i="1"/>
  <c r="BA608" i="1"/>
  <c r="AY608" i="1"/>
  <c r="AX608" i="1"/>
  <c r="AW608" i="1"/>
  <c r="BB607" i="1"/>
  <c r="BA607" i="1"/>
  <c r="AY607" i="1"/>
  <c r="AX607" i="1"/>
  <c r="AW607" i="1"/>
  <c r="BB606" i="1"/>
  <c r="BA606" i="1"/>
  <c r="AY606" i="1"/>
  <c r="AX606" i="1"/>
  <c r="AW606" i="1"/>
  <c r="BB605" i="1"/>
  <c r="BA605" i="1"/>
  <c r="AY605" i="1"/>
  <c r="AX605" i="1"/>
  <c r="AW605" i="1"/>
  <c r="BB604" i="1"/>
  <c r="BA604" i="1"/>
  <c r="AY604" i="1"/>
  <c r="AX604" i="1"/>
  <c r="AW604" i="1"/>
  <c r="BB603" i="1"/>
  <c r="BA603" i="1"/>
  <c r="AY603" i="1"/>
  <c r="AX603" i="1"/>
  <c r="AW603" i="1"/>
  <c r="BB602" i="1"/>
  <c r="BA602" i="1"/>
  <c r="AY602" i="1"/>
  <c r="AX602" i="1"/>
  <c r="AW602" i="1"/>
  <c r="BB601" i="1"/>
  <c r="BA601" i="1"/>
  <c r="AY601" i="1"/>
  <c r="AX601" i="1"/>
  <c r="AW601" i="1"/>
  <c r="BB600" i="1"/>
  <c r="BA600" i="1"/>
  <c r="AY600" i="1"/>
  <c r="AX600" i="1"/>
  <c r="AW600" i="1"/>
  <c r="BB599" i="1"/>
  <c r="BA599" i="1"/>
  <c r="AY599" i="1"/>
  <c r="AX599" i="1"/>
  <c r="AW599" i="1"/>
  <c r="BB598" i="1"/>
  <c r="BA598" i="1"/>
  <c r="AY598" i="1"/>
  <c r="AX598" i="1"/>
  <c r="AW598" i="1"/>
  <c r="BB597" i="1"/>
  <c r="BA597" i="1"/>
  <c r="AY597" i="1"/>
  <c r="AX597" i="1"/>
  <c r="AW597" i="1"/>
  <c r="BB596" i="1"/>
  <c r="BA596" i="1"/>
  <c r="AY596" i="1"/>
  <c r="AX596" i="1"/>
  <c r="AW596" i="1"/>
  <c r="BB595" i="1"/>
  <c r="BA595" i="1"/>
  <c r="AY595" i="1"/>
  <c r="AX595" i="1"/>
  <c r="AW595" i="1"/>
  <c r="BB594" i="1"/>
  <c r="BA594" i="1"/>
  <c r="AY594" i="1"/>
  <c r="AX594" i="1"/>
  <c r="AW594" i="1"/>
  <c r="BB593" i="1"/>
  <c r="BA593" i="1"/>
  <c r="AY593" i="1"/>
  <c r="AX593" i="1"/>
  <c r="AW593" i="1"/>
  <c r="BB592" i="1"/>
  <c r="BA592" i="1"/>
  <c r="AY592" i="1"/>
  <c r="AX592" i="1"/>
  <c r="AW592" i="1"/>
  <c r="BB591" i="1"/>
  <c r="BA591" i="1"/>
  <c r="AY591" i="1"/>
  <c r="AX591" i="1"/>
  <c r="AW591" i="1"/>
  <c r="BB590" i="1"/>
  <c r="BA590" i="1"/>
  <c r="AY590" i="1"/>
  <c r="AX590" i="1"/>
  <c r="AW590" i="1"/>
  <c r="BB589" i="1"/>
  <c r="BA589" i="1"/>
  <c r="AY589" i="1"/>
  <c r="AX589" i="1"/>
  <c r="AW589" i="1"/>
  <c r="BB588" i="1"/>
  <c r="BA588" i="1"/>
  <c r="AY588" i="1"/>
  <c r="AX588" i="1"/>
  <c r="AW588" i="1"/>
  <c r="BB587" i="1"/>
  <c r="BA587" i="1"/>
  <c r="AY587" i="1"/>
  <c r="AX587" i="1"/>
  <c r="AW587" i="1"/>
  <c r="BB586" i="1"/>
  <c r="BA586" i="1"/>
  <c r="AY586" i="1"/>
  <c r="AX586" i="1"/>
  <c r="AW586" i="1"/>
  <c r="BB585" i="1"/>
  <c r="BA585" i="1"/>
  <c r="AY585" i="1"/>
  <c r="AX585" i="1"/>
  <c r="AW585" i="1"/>
  <c r="BB584" i="1"/>
  <c r="BA584" i="1"/>
  <c r="AY584" i="1"/>
  <c r="AX584" i="1"/>
  <c r="AW584" i="1"/>
  <c r="BB583" i="1"/>
  <c r="BA583" i="1"/>
  <c r="AY583" i="1"/>
  <c r="AX583" i="1"/>
  <c r="AW583" i="1"/>
  <c r="BB582" i="1"/>
  <c r="BA582" i="1"/>
  <c r="AY582" i="1"/>
  <c r="AX582" i="1"/>
  <c r="AW582" i="1"/>
  <c r="BB581" i="1"/>
  <c r="BA581" i="1"/>
  <c r="AY581" i="1"/>
  <c r="AX581" i="1"/>
  <c r="AW581" i="1"/>
  <c r="BB580" i="1"/>
  <c r="BA580" i="1"/>
  <c r="AY580" i="1"/>
  <c r="AX580" i="1"/>
  <c r="AW580" i="1"/>
  <c r="BB579" i="1"/>
  <c r="BA579" i="1"/>
  <c r="AY579" i="1"/>
  <c r="AX579" i="1"/>
  <c r="AW579" i="1"/>
  <c r="BB578" i="1"/>
  <c r="BA578" i="1"/>
  <c r="AY578" i="1"/>
  <c r="AX578" i="1"/>
  <c r="AW578" i="1"/>
  <c r="BB577" i="1"/>
  <c r="BA577" i="1"/>
  <c r="AY577" i="1"/>
  <c r="AX577" i="1"/>
  <c r="AW577" i="1"/>
  <c r="BB576" i="1"/>
  <c r="BA576" i="1"/>
  <c r="AY576" i="1"/>
  <c r="AX576" i="1"/>
  <c r="AW576" i="1"/>
  <c r="BB575" i="1"/>
  <c r="BA575" i="1"/>
  <c r="AY575" i="1"/>
  <c r="AX575" i="1"/>
  <c r="AW575" i="1"/>
  <c r="BB574" i="1"/>
  <c r="BA574" i="1"/>
  <c r="AY574" i="1"/>
  <c r="AX574" i="1"/>
  <c r="AW574" i="1"/>
  <c r="BB573" i="1"/>
  <c r="BA573" i="1"/>
  <c r="AY573" i="1"/>
  <c r="AX573" i="1"/>
  <c r="AW573" i="1"/>
  <c r="BB572" i="1"/>
  <c r="BA572" i="1"/>
  <c r="AY572" i="1"/>
  <c r="AX572" i="1"/>
  <c r="AW572" i="1"/>
  <c r="BB571" i="1"/>
  <c r="BA571" i="1"/>
  <c r="AY571" i="1"/>
  <c r="AX571" i="1"/>
  <c r="AW571" i="1"/>
  <c r="BB570" i="1"/>
  <c r="BA570" i="1"/>
  <c r="AY570" i="1"/>
  <c r="AX570" i="1"/>
  <c r="AW570" i="1"/>
  <c r="BB569" i="1"/>
  <c r="BA569" i="1"/>
  <c r="AY569" i="1"/>
  <c r="AX569" i="1"/>
  <c r="AW569" i="1"/>
  <c r="BB568" i="1"/>
  <c r="BA568" i="1"/>
  <c r="AY568" i="1"/>
  <c r="AX568" i="1"/>
  <c r="AW568" i="1"/>
  <c r="BB567" i="1"/>
  <c r="BA567" i="1"/>
  <c r="AY567" i="1"/>
  <c r="AX567" i="1"/>
  <c r="AW567" i="1"/>
  <c r="BB566" i="1"/>
  <c r="BA566" i="1"/>
  <c r="AY566" i="1"/>
  <c r="AX566" i="1"/>
  <c r="AW566" i="1"/>
  <c r="BB565" i="1"/>
  <c r="BA565" i="1"/>
  <c r="AY565" i="1"/>
  <c r="AX565" i="1"/>
  <c r="AW565" i="1"/>
  <c r="BB564" i="1"/>
  <c r="BA564" i="1"/>
  <c r="AY564" i="1"/>
  <c r="AX564" i="1"/>
  <c r="AW564" i="1"/>
  <c r="BB563" i="1"/>
  <c r="BA563" i="1"/>
  <c r="AY563" i="1"/>
  <c r="AX563" i="1"/>
  <c r="AW563" i="1"/>
  <c r="BB562" i="1"/>
  <c r="BA562" i="1"/>
  <c r="AY562" i="1"/>
  <c r="AX562" i="1"/>
  <c r="AW562" i="1"/>
  <c r="BB561" i="1"/>
  <c r="BA561" i="1"/>
  <c r="AY561" i="1"/>
  <c r="AX561" i="1"/>
  <c r="AW561" i="1"/>
  <c r="BB560" i="1"/>
  <c r="BA560" i="1"/>
  <c r="AY560" i="1"/>
  <c r="AX560" i="1"/>
  <c r="AW560" i="1"/>
  <c r="BB559" i="1"/>
  <c r="BA559" i="1"/>
  <c r="AY559" i="1"/>
  <c r="AX559" i="1"/>
  <c r="AW559" i="1"/>
  <c r="BB558" i="1"/>
  <c r="BA558" i="1"/>
  <c r="AY558" i="1"/>
  <c r="AX558" i="1"/>
  <c r="AW558" i="1"/>
  <c r="BB557" i="1"/>
  <c r="BA557" i="1"/>
  <c r="AY557" i="1"/>
  <c r="AX557" i="1"/>
  <c r="AW557" i="1"/>
  <c r="BB556" i="1"/>
  <c r="BA556" i="1"/>
  <c r="AY556" i="1"/>
  <c r="AX556" i="1"/>
  <c r="AW556" i="1"/>
  <c r="BB555" i="1"/>
  <c r="BA555" i="1"/>
  <c r="AY555" i="1"/>
  <c r="AX555" i="1"/>
  <c r="AW555" i="1"/>
  <c r="BB554" i="1"/>
  <c r="BA554" i="1"/>
  <c r="AY554" i="1"/>
  <c r="AX554" i="1"/>
  <c r="AW554" i="1"/>
  <c r="BB553" i="1"/>
  <c r="BA553" i="1"/>
  <c r="AY553" i="1"/>
  <c r="AX553" i="1"/>
  <c r="AW553" i="1"/>
  <c r="BB552" i="1"/>
  <c r="BA552" i="1"/>
  <c r="AY552" i="1"/>
  <c r="AX552" i="1"/>
  <c r="AW552" i="1"/>
  <c r="BB551" i="1"/>
  <c r="BA551" i="1"/>
  <c r="AY551" i="1"/>
  <c r="AX551" i="1"/>
  <c r="AW551" i="1"/>
  <c r="BB550" i="1"/>
  <c r="BA550" i="1"/>
  <c r="AY550" i="1"/>
  <c r="AX550" i="1"/>
  <c r="AW550" i="1"/>
  <c r="BB549" i="1"/>
  <c r="BA549" i="1"/>
  <c r="AY549" i="1"/>
  <c r="AX549" i="1"/>
  <c r="AW549" i="1"/>
  <c r="BB548" i="1"/>
  <c r="BA548" i="1"/>
  <c r="AY548" i="1"/>
  <c r="AX548" i="1"/>
  <c r="AW548" i="1"/>
  <c r="BB547" i="1"/>
  <c r="BA547" i="1"/>
  <c r="AY547" i="1"/>
  <c r="AX547" i="1"/>
  <c r="AW547" i="1"/>
  <c r="BB546" i="1"/>
  <c r="BA546" i="1"/>
  <c r="AY546" i="1"/>
  <c r="AX546" i="1"/>
  <c r="AW546" i="1"/>
  <c r="BB545" i="1"/>
  <c r="BA545" i="1"/>
  <c r="AY545" i="1"/>
  <c r="AX545" i="1"/>
  <c r="AW545" i="1"/>
  <c r="BB544" i="1"/>
  <c r="BA544" i="1"/>
  <c r="AY544" i="1"/>
  <c r="AX544" i="1"/>
  <c r="AW544" i="1"/>
  <c r="BB543" i="1"/>
  <c r="BA543" i="1"/>
  <c r="AY543" i="1"/>
  <c r="AX543" i="1"/>
  <c r="AW543" i="1"/>
  <c r="BB542" i="1"/>
  <c r="BA542" i="1"/>
  <c r="AY542" i="1"/>
  <c r="AX542" i="1"/>
  <c r="AW542" i="1"/>
  <c r="BB541" i="1"/>
  <c r="BA541" i="1"/>
  <c r="AY541" i="1"/>
  <c r="AX541" i="1"/>
  <c r="AW541" i="1"/>
  <c r="BB540" i="1"/>
  <c r="BA540" i="1"/>
  <c r="AY540" i="1"/>
  <c r="AX540" i="1"/>
  <c r="AW540" i="1"/>
  <c r="BB539" i="1"/>
  <c r="BA539" i="1"/>
  <c r="AY539" i="1"/>
  <c r="AX539" i="1"/>
  <c r="AW539" i="1"/>
  <c r="BB538" i="1"/>
  <c r="BA538" i="1"/>
  <c r="AY538" i="1"/>
  <c r="AX538" i="1"/>
  <c r="AW538" i="1"/>
  <c r="BB537" i="1"/>
  <c r="BA537" i="1"/>
  <c r="AY537" i="1"/>
  <c r="AX537" i="1"/>
  <c r="AW537" i="1"/>
  <c r="BB536" i="1"/>
  <c r="BA536" i="1"/>
  <c r="AY536" i="1"/>
  <c r="AX536" i="1"/>
  <c r="AW536" i="1"/>
  <c r="BB535" i="1"/>
  <c r="BA535" i="1"/>
  <c r="AY535" i="1"/>
  <c r="AX535" i="1"/>
  <c r="AW535" i="1"/>
  <c r="BB534" i="1"/>
  <c r="BA534" i="1"/>
  <c r="AY534" i="1"/>
  <c r="AX534" i="1"/>
  <c r="AW534" i="1"/>
  <c r="BB533" i="1"/>
  <c r="BA533" i="1"/>
  <c r="AY533" i="1"/>
  <c r="AX533" i="1"/>
  <c r="AW533" i="1"/>
  <c r="BB532" i="1"/>
  <c r="BA532" i="1"/>
  <c r="AY532" i="1"/>
  <c r="AX532" i="1"/>
  <c r="AW532" i="1"/>
  <c r="BB531" i="1"/>
  <c r="BA531" i="1"/>
  <c r="AY531" i="1"/>
  <c r="AX531" i="1"/>
  <c r="AW531" i="1"/>
  <c r="BB530" i="1"/>
  <c r="BA530" i="1"/>
  <c r="AY530" i="1"/>
  <c r="AX530" i="1"/>
  <c r="AW530" i="1"/>
  <c r="BB529" i="1"/>
  <c r="BA529" i="1"/>
  <c r="AY529" i="1"/>
  <c r="AX529" i="1"/>
  <c r="AW529" i="1"/>
  <c r="BB528" i="1"/>
  <c r="BA528" i="1"/>
  <c r="AY528" i="1"/>
  <c r="AX528" i="1"/>
  <c r="AW528" i="1"/>
  <c r="BB527" i="1"/>
  <c r="BA527" i="1"/>
  <c r="AY527" i="1"/>
  <c r="AX527" i="1"/>
  <c r="AW527" i="1"/>
  <c r="BB526" i="1"/>
  <c r="BA526" i="1"/>
  <c r="AY526" i="1"/>
  <c r="AX526" i="1"/>
  <c r="AW526" i="1"/>
  <c r="BB525" i="1"/>
  <c r="BA525" i="1"/>
  <c r="AY525" i="1"/>
  <c r="AX525" i="1"/>
  <c r="AW525" i="1"/>
  <c r="BB524" i="1"/>
  <c r="BA524" i="1"/>
  <c r="AY524" i="1"/>
  <c r="AX524" i="1"/>
  <c r="AW524" i="1"/>
  <c r="BB523" i="1"/>
  <c r="BA523" i="1"/>
  <c r="AY523" i="1"/>
  <c r="AX523" i="1"/>
  <c r="AW523" i="1"/>
  <c r="BB522" i="1"/>
  <c r="BA522" i="1"/>
  <c r="AY522" i="1"/>
  <c r="AX522" i="1"/>
  <c r="AW522" i="1"/>
  <c r="BB521" i="1"/>
  <c r="BA521" i="1"/>
  <c r="AY521" i="1"/>
  <c r="AX521" i="1"/>
  <c r="AW521" i="1"/>
  <c r="BB520" i="1"/>
  <c r="BA520" i="1"/>
  <c r="AY520" i="1"/>
  <c r="AX520" i="1"/>
  <c r="AW520" i="1"/>
  <c r="BB519" i="1"/>
  <c r="BA519" i="1"/>
  <c r="AY519" i="1"/>
  <c r="AX519" i="1"/>
  <c r="AW519" i="1"/>
  <c r="BB518" i="1"/>
  <c r="BA518" i="1"/>
  <c r="AY518" i="1"/>
  <c r="AX518" i="1"/>
  <c r="AW518" i="1"/>
  <c r="BB517" i="1"/>
  <c r="BA517" i="1"/>
  <c r="AY517" i="1"/>
  <c r="AX517" i="1"/>
  <c r="AW517" i="1"/>
  <c r="BB516" i="1"/>
  <c r="BA516" i="1"/>
  <c r="AY516" i="1"/>
  <c r="AX516" i="1"/>
  <c r="AW516" i="1"/>
  <c r="BB515" i="1"/>
  <c r="BA515" i="1"/>
  <c r="AY515" i="1"/>
  <c r="AX515" i="1"/>
  <c r="AW515" i="1"/>
  <c r="BB514" i="1"/>
  <c r="BA514" i="1"/>
  <c r="AY514" i="1"/>
  <c r="AX514" i="1"/>
  <c r="AW514" i="1"/>
  <c r="BB513" i="1"/>
  <c r="BA513" i="1"/>
  <c r="AY513" i="1"/>
  <c r="AX513" i="1"/>
  <c r="AW513" i="1"/>
  <c r="BB512" i="1"/>
  <c r="BA512" i="1"/>
  <c r="AY512" i="1"/>
  <c r="AX512" i="1"/>
  <c r="AW512" i="1"/>
  <c r="BB511" i="1"/>
  <c r="BA511" i="1"/>
  <c r="AY511" i="1"/>
  <c r="AX511" i="1"/>
  <c r="AW511" i="1"/>
  <c r="BB510" i="1"/>
  <c r="BA510" i="1"/>
  <c r="AY510" i="1"/>
  <c r="AX510" i="1"/>
  <c r="AW510" i="1"/>
  <c r="BB509" i="1"/>
  <c r="BA509" i="1"/>
  <c r="AY509" i="1"/>
  <c r="AX509" i="1"/>
  <c r="AW509" i="1"/>
  <c r="BB508" i="1"/>
  <c r="BA508" i="1"/>
  <c r="AY508" i="1"/>
  <c r="AX508" i="1"/>
  <c r="AW508" i="1"/>
  <c r="BB507" i="1"/>
  <c r="BA507" i="1"/>
  <c r="AY507" i="1"/>
  <c r="AX507" i="1"/>
  <c r="AW507" i="1"/>
  <c r="BB506" i="1"/>
  <c r="BA506" i="1"/>
  <c r="AY506" i="1"/>
  <c r="AX506" i="1"/>
  <c r="AW506" i="1"/>
  <c r="BB505" i="1"/>
  <c r="BA505" i="1"/>
  <c r="AY505" i="1"/>
  <c r="AX505" i="1"/>
  <c r="AW505" i="1"/>
  <c r="BB504" i="1"/>
  <c r="BA504" i="1"/>
  <c r="AY504" i="1"/>
  <c r="AX504" i="1"/>
  <c r="AW504" i="1"/>
  <c r="BB503" i="1"/>
  <c r="BA503" i="1"/>
  <c r="AY503" i="1"/>
  <c r="AX503" i="1"/>
  <c r="AW503" i="1"/>
  <c r="BB502" i="1"/>
  <c r="BA502" i="1"/>
  <c r="AY502" i="1"/>
  <c r="AX502" i="1"/>
  <c r="AW502" i="1"/>
  <c r="BB501" i="1"/>
  <c r="BA501" i="1"/>
  <c r="AY501" i="1"/>
  <c r="AX501" i="1"/>
  <c r="AW501" i="1"/>
  <c r="BB500" i="1"/>
  <c r="BA500" i="1"/>
  <c r="AY500" i="1"/>
  <c r="AX500" i="1"/>
  <c r="AW500" i="1"/>
  <c r="BB499" i="1"/>
  <c r="BA499" i="1"/>
  <c r="AY499" i="1"/>
  <c r="AX499" i="1"/>
  <c r="AW499" i="1"/>
  <c r="BB498" i="1"/>
  <c r="BA498" i="1"/>
  <c r="AY498" i="1"/>
  <c r="AX498" i="1"/>
  <c r="AW498" i="1"/>
  <c r="BB497" i="1"/>
  <c r="BA497" i="1"/>
  <c r="AY497" i="1"/>
  <c r="AX497" i="1"/>
  <c r="AW497" i="1"/>
  <c r="BB496" i="1"/>
  <c r="BA496" i="1"/>
  <c r="AY496" i="1"/>
  <c r="AX496" i="1"/>
  <c r="AW496" i="1"/>
  <c r="BB495" i="1"/>
  <c r="BA495" i="1"/>
  <c r="AY495" i="1"/>
  <c r="AX495" i="1"/>
  <c r="AW495" i="1"/>
  <c r="BB494" i="1"/>
  <c r="BA494" i="1"/>
  <c r="AY494" i="1"/>
  <c r="AX494" i="1"/>
  <c r="AW494" i="1"/>
  <c r="BB493" i="1"/>
  <c r="BA493" i="1"/>
  <c r="AY493" i="1"/>
  <c r="AX493" i="1"/>
  <c r="AW493" i="1"/>
  <c r="BB492" i="1"/>
  <c r="BA492" i="1"/>
  <c r="AY492" i="1"/>
  <c r="AX492" i="1"/>
  <c r="AW492" i="1"/>
  <c r="BB491" i="1"/>
  <c r="BA491" i="1"/>
  <c r="AY491" i="1"/>
  <c r="AX491" i="1"/>
  <c r="AW491" i="1"/>
  <c r="BB490" i="1"/>
  <c r="BA490" i="1"/>
  <c r="AY490" i="1"/>
  <c r="AX490" i="1"/>
  <c r="AW490" i="1"/>
  <c r="BB489" i="1"/>
  <c r="BA489" i="1"/>
  <c r="AY489" i="1"/>
  <c r="AX489" i="1"/>
  <c r="AW489" i="1"/>
  <c r="BB488" i="1"/>
  <c r="BA488" i="1"/>
  <c r="AY488" i="1"/>
  <c r="AX488" i="1"/>
  <c r="AW488" i="1"/>
  <c r="BB487" i="1"/>
  <c r="BA487" i="1"/>
  <c r="AY487" i="1"/>
  <c r="AX487" i="1"/>
  <c r="AW487" i="1"/>
  <c r="BB486" i="1"/>
  <c r="BA486" i="1"/>
  <c r="AY486" i="1"/>
  <c r="AX486" i="1"/>
  <c r="AW486" i="1"/>
  <c r="BB485" i="1"/>
  <c r="BA485" i="1"/>
  <c r="AY485" i="1"/>
  <c r="AX485" i="1"/>
  <c r="AW485" i="1"/>
  <c r="BB484" i="1"/>
  <c r="BA484" i="1"/>
  <c r="AY484" i="1"/>
  <c r="AX484" i="1"/>
  <c r="AW484" i="1"/>
  <c r="BB483" i="1"/>
  <c r="BA483" i="1"/>
  <c r="AY483" i="1"/>
  <c r="AX483" i="1"/>
  <c r="AW483" i="1"/>
  <c r="BB482" i="1"/>
  <c r="BA482" i="1"/>
  <c r="AY482" i="1"/>
  <c r="AX482" i="1"/>
  <c r="AW482" i="1"/>
  <c r="BB481" i="1"/>
  <c r="BA481" i="1"/>
  <c r="AY481" i="1"/>
  <c r="AX481" i="1"/>
  <c r="AW481" i="1"/>
  <c r="BB480" i="1"/>
  <c r="BA480" i="1"/>
  <c r="AY480" i="1"/>
  <c r="AX480" i="1"/>
  <c r="AW480" i="1"/>
  <c r="BB479" i="1"/>
  <c r="BA479" i="1"/>
  <c r="AY479" i="1"/>
  <c r="AX479" i="1"/>
  <c r="AW479" i="1"/>
  <c r="BB478" i="1"/>
  <c r="BA478" i="1"/>
  <c r="AY478" i="1"/>
  <c r="AX478" i="1"/>
  <c r="AW478" i="1"/>
  <c r="BB477" i="1"/>
  <c r="BA477" i="1"/>
  <c r="AY477" i="1"/>
  <c r="AX477" i="1"/>
  <c r="AW477" i="1"/>
  <c r="BB476" i="1"/>
  <c r="BA476" i="1"/>
  <c r="AY476" i="1"/>
  <c r="AX476" i="1"/>
  <c r="AW476" i="1"/>
  <c r="BB475" i="1"/>
  <c r="BA475" i="1"/>
  <c r="AY475" i="1"/>
  <c r="AX475" i="1"/>
  <c r="AW475" i="1"/>
  <c r="BB474" i="1"/>
  <c r="BA474" i="1"/>
  <c r="AY474" i="1"/>
  <c r="AX474" i="1"/>
  <c r="AW474" i="1"/>
  <c r="BB473" i="1"/>
  <c r="BA473" i="1"/>
  <c r="AY473" i="1"/>
  <c r="AX473" i="1"/>
  <c r="AW473" i="1"/>
  <c r="BB472" i="1"/>
  <c r="BA472" i="1"/>
  <c r="AY472" i="1"/>
  <c r="AX472" i="1"/>
  <c r="AW472" i="1"/>
  <c r="BB471" i="1"/>
  <c r="BA471" i="1"/>
  <c r="AY471" i="1"/>
  <c r="AX471" i="1"/>
  <c r="AW471" i="1"/>
  <c r="BB470" i="1"/>
  <c r="BA470" i="1"/>
  <c r="AY470" i="1"/>
  <c r="AX470" i="1"/>
  <c r="AW470" i="1"/>
  <c r="BB469" i="1"/>
  <c r="BA469" i="1"/>
  <c r="AY469" i="1"/>
  <c r="AX469" i="1"/>
  <c r="AW469" i="1"/>
  <c r="BB468" i="1"/>
  <c r="BA468" i="1"/>
  <c r="AY468" i="1"/>
  <c r="AX468" i="1"/>
  <c r="AW468" i="1"/>
  <c r="BB467" i="1"/>
  <c r="BA467" i="1"/>
  <c r="AY467" i="1"/>
  <c r="AX467" i="1"/>
  <c r="AW467" i="1"/>
  <c r="BB466" i="1"/>
  <c r="BA466" i="1"/>
  <c r="AY466" i="1"/>
  <c r="AX466" i="1"/>
  <c r="AW466" i="1"/>
  <c r="BB465" i="1"/>
  <c r="BA465" i="1"/>
  <c r="AY465" i="1"/>
  <c r="AX465" i="1"/>
  <c r="AW465" i="1"/>
  <c r="BB464" i="1"/>
  <c r="BA464" i="1"/>
  <c r="AY464" i="1"/>
  <c r="AX464" i="1"/>
  <c r="AW464" i="1"/>
  <c r="BB463" i="1"/>
  <c r="BA463" i="1"/>
  <c r="AY463" i="1"/>
  <c r="AX463" i="1"/>
  <c r="AW463" i="1"/>
  <c r="BB462" i="1"/>
  <c r="BA462" i="1"/>
  <c r="AY462" i="1"/>
  <c r="AX462" i="1"/>
  <c r="AW462" i="1"/>
  <c r="BB461" i="1"/>
  <c r="BA461" i="1"/>
  <c r="AY461" i="1"/>
  <c r="AX461" i="1"/>
  <c r="AW461" i="1"/>
  <c r="BB460" i="1"/>
  <c r="BA460" i="1"/>
  <c r="AY460" i="1"/>
  <c r="AX460" i="1"/>
  <c r="AW460" i="1"/>
  <c r="BB459" i="1"/>
  <c r="BA459" i="1"/>
  <c r="AY459" i="1"/>
  <c r="AX459" i="1"/>
  <c r="AW459" i="1"/>
  <c r="BB458" i="1"/>
  <c r="BA458" i="1"/>
  <c r="AY458" i="1"/>
  <c r="AX458" i="1"/>
  <c r="AW458" i="1"/>
  <c r="BB457" i="1"/>
  <c r="BA457" i="1"/>
  <c r="AY457" i="1"/>
  <c r="AX457" i="1"/>
  <c r="AW457" i="1"/>
  <c r="BB456" i="1"/>
  <c r="BA456" i="1"/>
  <c r="AY456" i="1"/>
  <c r="AX456" i="1"/>
  <c r="AW456" i="1"/>
  <c r="BB455" i="1"/>
  <c r="BA455" i="1"/>
  <c r="AY455" i="1"/>
  <c r="AX455" i="1"/>
  <c r="AW455" i="1"/>
  <c r="BB454" i="1"/>
  <c r="BA454" i="1"/>
  <c r="AY454" i="1"/>
  <c r="AX454" i="1"/>
  <c r="AW454" i="1"/>
  <c r="BB453" i="1"/>
  <c r="BA453" i="1"/>
  <c r="AY453" i="1"/>
  <c r="AX453" i="1"/>
  <c r="AW453" i="1"/>
  <c r="BB452" i="1"/>
  <c r="BA452" i="1"/>
  <c r="AY452" i="1"/>
  <c r="AX452" i="1"/>
  <c r="AW452" i="1"/>
  <c r="BB451" i="1"/>
  <c r="BA451" i="1"/>
  <c r="AY451" i="1"/>
  <c r="AX451" i="1"/>
  <c r="AW451" i="1"/>
  <c r="BB450" i="1"/>
  <c r="BA450" i="1"/>
  <c r="AY450" i="1"/>
  <c r="AX450" i="1"/>
  <c r="AW450" i="1"/>
  <c r="BB449" i="1"/>
  <c r="BA449" i="1"/>
  <c r="AY449" i="1"/>
  <c r="AX449" i="1"/>
  <c r="AW449" i="1"/>
  <c r="BB448" i="1"/>
  <c r="BA448" i="1"/>
  <c r="AY448" i="1"/>
  <c r="AX448" i="1"/>
  <c r="AW448" i="1"/>
  <c r="BB447" i="1"/>
  <c r="BA447" i="1"/>
  <c r="AY447" i="1"/>
  <c r="AX447" i="1"/>
  <c r="AW447" i="1"/>
  <c r="BB446" i="1"/>
  <c r="BA446" i="1"/>
  <c r="AY446" i="1"/>
  <c r="AX446" i="1"/>
  <c r="AW446" i="1"/>
  <c r="BB445" i="1"/>
  <c r="BA445" i="1"/>
  <c r="AY445" i="1"/>
  <c r="AX445" i="1"/>
  <c r="AW445" i="1"/>
  <c r="BB444" i="1"/>
  <c r="BA444" i="1"/>
  <c r="AY444" i="1"/>
  <c r="AX444" i="1"/>
  <c r="AW444" i="1"/>
  <c r="BB443" i="1"/>
  <c r="BA443" i="1"/>
  <c r="AY443" i="1"/>
  <c r="AX443" i="1"/>
  <c r="AW443" i="1"/>
  <c r="BB442" i="1"/>
  <c r="BA442" i="1"/>
  <c r="AY442" i="1"/>
  <c r="AX442" i="1"/>
  <c r="AW442" i="1"/>
  <c r="BB441" i="1"/>
  <c r="BA441" i="1"/>
  <c r="AY441" i="1"/>
  <c r="AX441" i="1"/>
  <c r="AW441" i="1"/>
  <c r="BB440" i="1"/>
  <c r="BA440" i="1"/>
  <c r="AY440" i="1"/>
  <c r="AX440" i="1"/>
  <c r="AW440" i="1"/>
  <c r="BB439" i="1"/>
  <c r="BA439" i="1"/>
  <c r="AY439" i="1"/>
  <c r="AX439" i="1"/>
  <c r="AW439" i="1"/>
  <c r="BB438" i="1"/>
  <c r="BA438" i="1"/>
  <c r="AY438" i="1"/>
  <c r="AX438" i="1"/>
  <c r="AW438" i="1"/>
  <c r="BB437" i="1"/>
  <c r="BA437" i="1"/>
  <c r="AY437" i="1"/>
  <c r="AX437" i="1"/>
  <c r="AW437" i="1"/>
  <c r="BB436" i="1"/>
  <c r="BA436" i="1"/>
  <c r="AY436" i="1"/>
  <c r="AX436" i="1"/>
  <c r="AW436" i="1"/>
  <c r="BB435" i="1"/>
  <c r="BA435" i="1"/>
  <c r="AY435" i="1"/>
  <c r="AX435" i="1"/>
  <c r="AW435" i="1"/>
  <c r="BB434" i="1"/>
  <c r="BA434" i="1"/>
  <c r="AY434" i="1"/>
  <c r="AX434" i="1"/>
  <c r="AW434" i="1"/>
  <c r="BB433" i="1"/>
  <c r="BA433" i="1"/>
  <c r="AY433" i="1"/>
  <c r="AX433" i="1"/>
  <c r="AW433" i="1"/>
  <c r="BB432" i="1"/>
  <c r="BA432" i="1"/>
  <c r="AY432" i="1"/>
  <c r="AX432" i="1"/>
  <c r="AW432" i="1"/>
  <c r="BB431" i="1"/>
  <c r="BA431" i="1"/>
  <c r="AY431" i="1"/>
  <c r="AX431" i="1"/>
  <c r="AW431" i="1"/>
  <c r="BB430" i="1"/>
  <c r="BA430" i="1"/>
  <c r="AY430" i="1"/>
  <c r="AX430" i="1"/>
  <c r="AW430" i="1"/>
  <c r="BB429" i="1"/>
  <c r="BA429" i="1"/>
  <c r="AY429" i="1"/>
  <c r="AX429" i="1"/>
  <c r="AW429" i="1"/>
  <c r="BB428" i="1"/>
  <c r="BA428" i="1"/>
  <c r="AY428" i="1"/>
  <c r="AX428" i="1"/>
  <c r="AW428" i="1"/>
  <c r="BB427" i="1"/>
  <c r="BA427" i="1"/>
  <c r="AY427" i="1"/>
  <c r="AX427" i="1"/>
  <c r="AW427" i="1"/>
  <c r="BB426" i="1"/>
  <c r="BA426" i="1"/>
  <c r="AY426" i="1"/>
  <c r="AX426" i="1"/>
  <c r="AW426" i="1"/>
  <c r="BB425" i="1"/>
  <c r="BA425" i="1"/>
  <c r="AY425" i="1"/>
  <c r="AX425" i="1"/>
  <c r="AW425" i="1"/>
  <c r="BB424" i="1"/>
  <c r="BA424" i="1"/>
  <c r="AY424" i="1"/>
  <c r="AX424" i="1"/>
  <c r="AW424" i="1"/>
  <c r="BB423" i="1"/>
  <c r="BA423" i="1"/>
  <c r="AY423" i="1"/>
  <c r="AX423" i="1"/>
  <c r="AW423" i="1"/>
  <c r="BB422" i="1"/>
  <c r="BA422" i="1"/>
  <c r="AY422" i="1"/>
  <c r="AX422" i="1"/>
  <c r="AW422" i="1"/>
  <c r="BB421" i="1"/>
  <c r="BA421" i="1"/>
  <c r="AY421" i="1"/>
  <c r="AX421" i="1"/>
  <c r="AW421" i="1"/>
  <c r="BB420" i="1"/>
  <c r="BA420" i="1"/>
  <c r="AY420" i="1"/>
  <c r="AX420" i="1"/>
  <c r="AW420" i="1"/>
  <c r="BB419" i="1"/>
  <c r="BA419" i="1"/>
  <c r="AY419" i="1"/>
  <c r="AX419" i="1"/>
  <c r="AW419" i="1"/>
  <c r="BB418" i="1"/>
  <c r="BA418" i="1"/>
  <c r="AY418" i="1"/>
  <c r="AX418" i="1"/>
  <c r="AW418" i="1"/>
  <c r="BB417" i="1"/>
  <c r="BA417" i="1"/>
  <c r="AY417" i="1"/>
  <c r="AX417" i="1"/>
  <c r="AW417" i="1"/>
  <c r="BB416" i="1"/>
  <c r="BA416" i="1"/>
  <c r="AY416" i="1"/>
  <c r="AX416" i="1"/>
  <c r="AW416" i="1"/>
  <c r="BB415" i="1"/>
  <c r="BA415" i="1"/>
  <c r="AY415" i="1"/>
  <c r="AX415" i="1"/>
  <c r="AW415" i="1"/>
  <c r="BB414" i="1"/>
  <c r="BA414" i="1"/>
  <c r="AY414" i="1"/>
  <c r="AX414" i="1"/>
  <c r="AW414" i="1"/>
  <c r="BB413" i="1"/>
  <c r="BA413" i="1"/>
  <c r="AY413" i="1"/>
  <c r="AX413" i="1"/>
  <c r="AW413" i="1"/>
  <c r="BB412" i="1"/>
  <c r="BA412" i="1"/>
  <c r="AY412" i="1"/>
  <c r="AX412" i="1"/>
  <c r="AW412" i="1"/>
  <c r="BB411" i="1"/>
  <c r="BA411" i="1"/>
  <c r="AY411" i="1"/>
  <c r="AX411" i="1"/>
  <c r="AW411" i="1"/>
  <c r="BB410" i="1"/>
  <c r="BA410" i="1"/>
  <c r="AY410" i="1"/>
  <c r="AX410" i="1"/>
  <c r="AW410" i="1"/>
  <c r="BB409" i="1"/>
  <c r="BA409" i="1"/>
  <c r="AY409" i="1"/>
  <c r="AX409" i="1"/>
  <c r="AW409" i="1"/>
  <c r="BB408" i="1"/>
  <c r="BA408" i="1"/>
  <c r="AY408" i="1"/>
  <c r="AX408" i="1"/>
  <c r="AW408" i="1"/>
  <c r="BB407" i="1"/>
  <c r="BA407" i="1"/>
  <c r="AY407" i="1"/>
  <c r="AX407" i="1"/>
  <c r="AW407" i="1"/>
  <c r="BB406" i="1"/>
  <c r="BA406" i="1"/>
  <c r="AY406" i="1"/>
  <c r="AX406" i="1"/>
  <c r="AW406" i="1"/>
  <c r="BB405" i="1"/>
  <c r="BA405" i="1"/>
  <c r="AY405" i="1"/>
  <c r="AX405" i="1"/>
  <c r="AW405" i="1"/>
  <c r="BB404" i="1"/>
  <c r="BA404" i="1"/>
  <c r="AY404" i="1"/>
  <c r="AX404" i="1"/>
  <c r="AW404" i="1"/>
  <c r="BB403" i="1"/>
  <c r="BA403" i="1"/>
  <c r="AY403" i="1"/>
  <c r="AX403" i="1"/>
  <c r="AW403" i="1"/>
  <c r="BB402" i="1"/>
  <c r="BA402" i="1"/>
  <c r="AY402" i="1"/>
  <c r="AX402" i="1"/>
  <c r="AW402" i="1"/>
  <c r="BB401" i="1"/>
  <c r="BA401" i="1"/>
  <c r="AY401" i="1"/>
  <c r="AX401" i="1"/>
  <c r="AW401" i="1"/>
  <c r="BB400" i="1"/>
  <c r="BA400" i="1"/>
  <c r="AY400" i="1"/>
  <c r="AX400" i="1"/>
  <c r="AW400" i="1"/>
  <c r="BB399" i="1"/>
  <c r="BA399" i="1"/>
  <c r="AY399" i="1"/>
  <c r="AX399" i="1"/>
  <c r="AW399" i="1"/>
  <c r="BB398" i="1"/>
  <c r="BA398" i="1"/>
  <c r="AY398" i="1"/>
  <c r="AX398" i="1"/>
  <c r="AW398" i="1"/>
  <c r="BB397" i="1"/>
  <c r="BA397" i="1"/>
  <c r="AY397" i="1"/>
  <c r="AX397" i="1"/>
  <c r="AW397" i="1"/>
  <c r="BB396" i="1"/>
  <c r="BA396" i="1"/>
  <c r="AY396" i="1"/>
  <c r="AX396" i="1"/>
  <c r="AW396" i="1"/>
  <c r="BB395" i="1"/>
  <c r="BA395" i="1"/>
  <c r="AY395" i="1"/>
  <c r="AX395" i="1"/>
  <c r="AW395" i="1"/>
  <c r="BB394" i="1"/>
  <c r="BA394" i="1"/>
  <c r="AY394" i="1"/>
  <c r="AX394" i="1"/>
  <c r="AW394" i="1"/>
  <c r="BB393" i="1"/>
  <c r="BA393" i="1"/>
  <c r="AY393" i="1"/>
  <c r="AX393" i="1"/>
  <c r="AW393" i="1"/>
  <c r="BB392" i="1"/>
  <c r="BA392" i="1"/>
  <c r="AY392" i="1"/>
  <c r="AX392" i="1"/>
  <c r="AW392" i="1"/>
  <c r="BB391" i="1"/>
  <c r="BA391" i="1"/>
  <c r="AY391" i="1"/>
  <c r="AX391" i="1"/>
  <c r="AW391" i="1"/>
  <c r="BB390" i="1"/>
  <c r="BA390" i="1"/>
  <c r="AY390" i="1"/>
  <c r="AX390" i="1"/>
  <c r="AW390" i="1"/>
  <c r="BB389" i="1"/>
  <c r="BA389" i="1"/>
  <c r="AY389" i="1"/>
  <c r="AX389" i="1"/>
  <c r="AW389" i="1"/>
  <c r="BB388" i="1"/>
  <c r="BA388" i="1"/>
  <c r="AY388" i="1"/>
  <c r="AX388" i="1"/>
  <c r="AW388" i="1"/>
  <c r="BB387" i="1"/>
  <c r="BA387" i="1"/>
  <c r="AY387" i="1"/>
  <c r="AX387" i="1"/>
  <c r="AW387" i="1"/>
  <c r="BB386" i="1"/>
  <c r="BA386" i="1"/>
  <c r="AY386" i="1"/>
  <c r="AX386" i="1"/>
  <c r="AW386" i="1"/>
  <c r="BB385" i="1"/>
  <c r="BA385" i="1"/>
  <c r="AY385" i="1"/>
  <c r="AX385" i="1"/>
  <c r="AW385" i="1"/>
  <c r="BB384" i="1"/>
  <c r="BA384" i="1"/>
  <c r="AY384" i="1"/>
  <c r="AX384" i="1"/>
  <c r="AW384" i="1"/>
  <c r="BB383" i="1"/>
  <c r="BA383" i="1"/>
  <c r="AY383" i="1"/>
  <c r="AX383" i="1"/>
  <c r="AW383" i="1"/>
  <c r="BB382" i="1"/>
  <c r="BA382" i="1"/>
  <c r="AY382" i="1"/>
  <c r="AX382" i="1"/>
  <c r="AW382" i="1"/>
  <c r="BB381" i="1"/>
  <c r="BA381" i="1"/>
  <c r="AY381" i="1"/>
  <c r="AX381" i="1"/>
  <c r="AW381" i="1"/>
  <c r="BB380" i="1"/>
  <c r="BA380" i="1"/>
  <c r="AY380" i="1"/>
  <c r="AX380" i="1"/>
  <c r="AW380" i="1"/>
  <c r="BB379" i="1"/>
  <c r="BA379" i="1"/>
  <c r="AY379" i="1"/>
  <c r="AX379" i="1"/>
  <c r="AW379" i="1"/>
  <c r="BB378" i="1"/>
  <c r="BA378" i="1"/>
  <c r="AY378" i="1"/>
  <c r="AX378" i="1"/>
  <c r="AW378" i="1"/>
  <c r="BB377" i="1"/>
  <c r="BA377" i="1"/>
  <c r="AY377" i="1"/>
  <c r="AX377" i="1"/>
  <c r="AW377" i="1"/>
  <c r="BB376" i="1"/>
  <c r="BA376" i="1"/>
  <c r="AY376" i="1"/>
  <c r="AX376" i="1"/>
  <c r="AW376" i="1"/>
  <c r="BB375" i="1"/>
  <c r="BA375" i="1"/>
  <c r="AY375" i="1"/>
  <c r="AX375" i="1"/>
  <c r="AW375" i="1"/>
  <c r="BB374" i="1"/>
  <c r="BA374" i="1"/>
  <c r="AY374" i="1"/>
  <c r="AX374" i="1"/>
  <c r="AW374" i="1"/>
  <c r="BB373" i="1"/>
  <c r="BA373" i="1"/>
  <c r="AY373" i="1"/>
  <c r="AX373" i="1"/>
  <c r="AW373" i="1"/>
  <c r="BB372" i="1"/>
  <c r="BA372" i="1"/>
  <c r="AY372" i="1"/>
  <c r="AX372" i="1"/>
  <c r="AW372" i="1"/>
  <c r="BB371" i="1"/>
  <c r="BA371" i="1"/>
  <c r="AY371" i="1"/>
  <c r="AX371" i="1"/>
  <c r="AW371" i="1"/>
  <c r="BB370" i="1"/>
  <c r="BA370" i="1"/>
  <c r="AY370" i="1"/>
  <c r="AX370" i="1"/>
  <c r="AW370" i="1"/>
  <c r="BB369" i="1"/>
  <c r="BA369" i="1"/>
  <c r="AY369" i="1"/>
  <c r="AX369" i="1"/>
  <c r="AW369" i="1"/>
  <c r="BB368" i="1"/>
  <c r="BA368" i="1"/>
  <c r="AY368" i="1"/>
  <c r="AX368" i="1"/>
  <c r="AW368" i="1"/>
  <c r="BB367" i="1"/>
  <c r="BA367" i="1"/>
  <c r="AY367" i="1"/>
  <c r="AX367" i="1"/>
  <c r="AW367" i="1"/>
  <c r="BB366" i="1"/>
  <c r="BA366" i="1"/>
  <c r="AY366" i="1"/>
  <c r="AX366" i="1"/>
  <c r="AW366" i="1"/>
  <c r="BB365" i="1"/>
  <c r="BA365" i="1"/>
  <c r="AY365" i="1"/>
  <c r="AX365" i="1"/>
  <c r="AW365" i="1"/>
  <c r="BB364" i="1"/>
  <c r="BA364" i="1"/>
  <c r="AY364" i="1"/>
  <c r="AX364" i="1"/>
  <c r="AW364" i="1"/>
  <c r="BB363" i="1"/>
  <c r="BA363" i="1"/>
  <c r="AY363" i="1"/>
  <c r="AX363" i="1"/>
  <c r="AW363" i="1"/>
  <c r="BB362" i="1"/>
  <c r="BA362" i="1"/>
  <c r="AY362" i="1"/>
  <c r="AX362" i="1"/>
  <c r="AW362" i="1"/>
  <c r="BB361" i="1"/>
  <c r="BA361" i="1"/>
  <c r="AY361" i="1"/>
  <c r="AX361" i="1"/>
  <c r="AW361" i="1"/>
  <c r="BB360" i="1"/>
  <c r="BA360" i="1"/>
  <c r="AY360" i="1"/>
  <c r="AX360" i="1"/>
  <c r="AW360" i="1"/>
  <c r="BB359" i="1"/>
  <c r="BA359" i="1"/>
  <c r="AY359" i="1"/>
  <c r="AX359" i="1"/>
  <c r="AW359" i="1"/>
  <c r="BB358" i="1"/>
  <c r="BA358" i="1"/>
  <c r="AY358" i="1"/>
  <c r="AX358" i="1"/>
  <c r="AW358" i="1"/>
  <c r="BB357" i="1"/>
  <c r="BA357" i="1"/>
  <c r="AY357" i="1"/>
  <c r="AX357" i="1"/>
  <c r="AW357" i="1"/>
  <c r="BB356" i="1"/>
  <c r="BA356" i="1"/>
  <c r="AY356" i="1"/>
  <c r="AX356" i="1"/>
  <c r="AW356" i="1"/>
  <c r="BB355" i="1"/>
  <c r="BA355" i="1"/>
  <c r="AY355" i="1"/>
  <c r="AX355" i="1"/>
  <c r="AW355" i="1"/>
  <c r="BB354" i="1"/>
  <c r="BA354" i="1"/>
  <c r="AY354" i="1"/>
  <c r="AX354" i="1"/>
  <c r="AW354" i="1"/>
  <c r="BB353" i="1"/>
  <c r="BA353" i="1"/>
  <c r="AY353" i="1"/>
  <c r="AX353" i="1"/>
  <c r="AW353" i="1"/>
  <c r="BB352" i="1"/>
  <c r="BA352" i="1"/>
  <c r="AY352" i="1"/>
  <c r="AX352" i="1"/>
  <c r="AW352" i="1"/>
  <c r="BB351" i="1"/>
  <c r="BA351" i="1"/>
  <c r="AY351" i="1"/>
  <c r="AX351" i="1"/>
  <c r="AW351" i="1"/>
  <c r="BB350" i="1"/>
  <c r="BA350" i="1"/>
  <c r="AY350" i="1"/>
  <c r="AX350" i="1"/>
  <c r="AW350" i="1"/>
  <c r="BB349" i="1"/>
  <c r="BA349" i="1"/>
  <c r="AY349" i="1"/>
  <c r="AX349" i="1"/>
  <c r="AW349" i="1"/>
  <c r="BB348" i="1"/>
  <c r="BA348" i="1"/>
  <c r="AY348" i="1"/>
  <c r="AX348" i="1"/>
  <c r="AW348" i="1"/>
  <c r="BB347" i="1"/>
  <c r="BA347" i="1"/>
  <c r="AY347" i="1"/>
  <c r="AX347" i="1"/>
  <c r="AW347" i="1"/>
  <c r="BB346" i="1"/>
  <c r="BA346" i="1"/>
  <c r="AY346" i="1"/>
  <c r="AX346" i="1"/>
  <c r="AW346" i="1"/>
  <c r="BB345" i="1"/>
  <c r="BA345" i="1"/>
  <c r="AY345" i="1"/>
  <c r="AX345" i="1"/>
  <c r="AW345" i="1"/>
  <c r="BB344" i="1"/>
  <c r="BA344" i="1"/>
  <c r="AY344" i="1"/>
  <c r="AX344" i="1"/>
  <c r="AW344" i="1"/>
  <c r="BB343" i="1"/>
  <c r="BA343" i="1"/>
  <c r="AY343" i="1"/>
  <c r="AX343" i="1"/>
  <c r="AW343" i="1"/>
  <c r="BB342" i="1"/>
  <c r="BA342" i="1"/>
  <c r="AY342" i="1"/>
  <c r="AX342" i="1"/>
  <c r="AW342" i="1"/>
  <c r="BB341" i="1"/>
  <c r="BA341" i="1"/>
  <c r="AY341" i="1"/>
  <c r="AX341" i="1"/>
  <c r="AW341" i="1"/>
  <c r="BB340" i="1"/>
  <c r="BA340" i="1"/>
  <c r="AY340" i="1"/>
  <c r="AX340" i="1"/>
  <c r="AW340" i="1"/>
  <c r="BB339" i="1"/>
  <c r="BA339" i="1"/>
  <c r="AY339" i="1"/>
  <c r="AX339" i="1"/>
  <c r="AW339" i="1"/>
  <c r="BB338" i="1"/>
  <c r="BA338" i="1"/>
  <c r="AY338" i="1"/>
  <c r="AX338" i="1"/>
  <c r="AW338" i="1"/>
  <c r="BB337" i="1"/>
  <c r="BA337" i="1"/>
  <c r="AY337" i="1"/>
  <c r="AX337" i="1"/>
  <c r="AW337" i="1"/>
  <c r="BB336" i="1"/>
  <c r="BA336" i="1"/>
  <c r="AY336" i="1"/>
  <c r="AX336" i="1"/>
  <c r="AW336" i="1"/>
  <c r="BB335" i="1"/>
  <c r="BA335" i="1"/>
  <c r="AY335" i="1"/>
  <c r="AX335" i="1"/>
  <c r="AW335" i="1"/>
  <c r="BB334" i="1"/>
  <c r="BA334" i="1"/>
  <c r="AY334" i="1"/>
  <c r="AX334" i="1"/>
  <c r="AW334" i="1"/>
  <c r="BB333" i="1"/>
  <c r="BA333" i="1"/>
  <c r="AY333" i="1"/>
  <c r="AX333" i="1"/>
  <c r="AW333" i="1"/>
  <c r="BB332" i="1"/>
  <c r="BA332" i="1"/>
  <c r="AY332" i="1"/>
  <c r="AX332" i="1"/>
  <c r="AW332" i="1"/>
  <c r="BB331" i="1"/>
  <c r="BA331" i="1"/>
  <c r="AY331" i="1"/>
  <c r="AX331" i="1"/>
  <c r="AW331" i="1"/>
  <c r="BB330" i="1"/>
  <c r="BA330" i="1"/>
  <c r="AY330" i="1"/>
  <c r="AX330" i="1"/>
  <c r="AW330" i="1"/>
  <c r="BB329" i="1"/>
  <c r="BA329" i="1"/>
  <c r="AY329" i="1"/>
  <c r="AX329" i="1"/>
  <c r="AW329" i="1"/>
  <c r="BB328" i="1"/>
  <c r="BA328" i="1"/>
  <c r="AY328" i="1"/>
  <c r="AX328" i="1"/>
  <c r="AW328" i="1"/>
  <c r="BB327" i="1"/>
  <c r="BA327" i="1"/>
  <c r="AY327" i="1"/>
  <c r="AX327" i="1"/>
  <c r="AW327" i="1"/>
  <c r="BB326" i="1"/>
  <c r="BA326" i="1"/>
  <c r="AY326" i="1"/>
  <c r="AX326" i="1"/>
  <c r="AW326" i="1"/>
  <c r="BB325" i="1"/>
  <c r="BA325" i="1"/>
  <c r="AY325" i="1"/>
  <c r="AX325" i="1"/>
  <c r="AW325" i="1"/>
  <c r="BB324" i="1"/>
  <c r="BA324" i="1"/>
  <c r="AY324" i="1"/>
  <c r="AX324" i="1"/>
  <c r="AW324" i="1"/>
  <c r="BB323" i="1"/>
  <c r="BA323" i="1"/>
  <c r="AY323" i="1"/>
  <c r="AX323" i="1"/>
  <c r="AW323" i="1"/>
  <c r="BB322" i="1"/>
  <c r="BA322" i="1"/>
  <c r="AY322" i="1"/>
  <c r="AX322" i="1"/>
  <c r="AW322" i="1"/>
  <c r="BB321" i="1"/>
  <c r="BA321" i="1"/>
  <c r="AY321" i="1"/>
  <c r="AX321" i="1"/>
  <c r="AW321" i="1"/>
  <c r="BB320" i="1"/>
  <c r="BA320" i="1"/>
  <c r="AY320" i="1"/>
  <c r="AX320" i="1"/>
  <c r="AW320" i="1"/>
  <c r="BB319" i="1"/>
  <c r="BA319" i="1"/>
  <c r="AY319" i="1"/>
  <c r="AX319" i="1"/>
  <c r="AW319" i="1"/>
  <c r="BB318" i="1"/>
  <c r="BA318" i="1"/>
  <c r="AY318" i="1"/>
  <c r="AX318" i="1"/>
  <c r="AW318" i="1"/>
  <c r="BB317" i="1"/>
  <c r="BA317" i="1"/>
  <c r="AY317" i="1"/>
  <c r="AX317" i="1"/>
  <c r="AW317" i="1"/>
  <c r="BB316" i="1"/>
  <c r="BA316" i="1"/>
  <c r="AY316" i="1"/>
  <c r="AX316" i="1"/>
  <c r="AW316" i="1"/>
  <c r="BB315" i="1"/>
  <c r="BA315" i="1"/>
  <c r="AY315" i="1"/>
  <c r="AX315" i="1"/>
  <c r="AW315" i="1"/>
  <c r="BB314" i="1"/>
  <c r="BA314" i="1"/>
  <c r="AY314" i="1"/>
  <c r="AX314" i="1"/>
  <c r="AW314" i="1"/>
  <c r="BB313" i="1"/>
  <c r="BA313" i="1"/>
  <c r="AY313" i="1"/>
  <c r="AX313" i="1"/>
  <c r="AW313" i="1"/>
  <c r="BB312" i="1"/>
  <c r="BA312" i="1"/>
  <c r="AY312" i="1"/>
  <c r="AX312" i="1"/>
  <c r="AW312" i="1"/>
  <c r="BB311" i="1"/>
  <c r="BA311" i="1"/>
  <c r="AY311" i="1"/>
  <c r="AX311" i="1"/>
  <c r="AW311" i="1"/>
  <c r="BB310" i="1"/>
  <c r="BA310" i="1"/>
  <c r="AY310" i="1"/>
  <c r="AX310" i="1"/>
  <c r="AW310" i="1"/>
  <c r="BB309" i="1"/>
  <c r="BA309" i="1"/>
  <c r="AY309" i="1"/>
  <c r="AX309" i="1"/>
  <c r="AW309" i="1"/>
  <c r="BB308" i="1"/>
  <c r="BA308" i="1"/>
  <c r="AY308" i="1"/>
  <c r="AX308" i="1"/>
  <c r="AW308" i="1"/>
  <c r="BB307" i="1"/>
  <c r="BA307" i="1"/>
  <c r="AY307" i="1"/>
  <c r="AX307" i="1"/>
  <c r="AW307" i="1"/>
  <c r="BB306" i="1"/>
  <c r="BA306" i="1"/>
  <c r="AY306" i="1"/>
  <c r="AX306" i="1"/>
  <c r="AW306" i="1"/>
  <c r="BB305" i="1"/>
  <c r="BA305" i="1"/>
  <c r="AY305" i="1"/>
  <c r="AX305" i="1"/>
  <c r="AW305" i="1"/>
  <c r="BB304" i="1"/>
  <c r="BA304" i="1"/>
  <c r="AY304" i="1"/>
  <c r="AX304" i="1"/>
  <c r="AW304" i="1"/>
  <c r="BB303" i="1"/>
  <c r="BA303" i="1"/>
  <c r="AY303" i="1"/>
  <c r="AX303" i="1"/>
  <c r="AW303" i="1"/>
  <c r="BB302" i="1"/>
  <c r="BA302" i="1"/>
  <c r="AY302" i="1"/>
  <c r="AX302" i="1"/>
  <c r="AW302" i="1"/>
  <c r="BB301" i="1"/>
  <c r="BA301" i="1"/>
  <c r="AY301" i="1"/>
  <c r="AX301" i="1"/>
  <c r="AW301" i="1"/>
  <c r="BB300" i="1"/>
  <c r="BA300" i="1"/>
  <c r="AY300" i="1"/>
  <c r="AX300" i="1"/>
  <c r="AW300" i="1"/>
  <c r="BB299" i="1"/>
  <c r="BA299" i="1"/>
  <c r="AY299" i="1"/>
  <c r="AX299" i="1"/>
  <c r="AW299" i="1"/>
  <c r="BB298" i="1"/>
  <c r="BA298" i="1"/>
  <c r="AY298" i="1"/>
  <c r="AX298" i="1"/>
  <c r="AW298" i="1"/>
  <c r="BB297" i="1"/>
  <c r="BA297" i="1"/>
  <c r="AY297" i="1"/>
  <c r="AX297" i="1"/>
  <c r="AW297" i="1"/>
  <c r="BB296" i="1"/>
  <c r="BA296" i="1"/>
  <c r="AY296" i="1"/>
  <c r="AX296" i="1"/>
  <c r="AW296" i="1"/>
  <c r="BB295" i="1"/>
  <c r="BA295" i="1"/>
  <c r="AY295" i="1"/>
  <c r="AX295" i="1"/>
  <c r="AW295" i="1"/>
  <c r="BB294" i="1"/>
  <c r="BA294" i="1"/>
  <c r="AY294" i="1"/>
  <c r="AX294" i="1"/>
  <c r="AW294" i="1"/>
  <c r="BB293" i="1"/>
  <c r="BA293" i="1"/>
  <c r="AY293" i="1"/>
  <c r="AX293" i="1"/>
  <c r="AW293" i="1"/>
  <c r="BB292" i="1"/>
  <c r="BA292" i="1"/>
  <c r="AY292" i="1"/>
  <c r="AX292" i="1"/>
  <c r="AW292" i="1"/>
  <c r="BB291" i="1"/>
  <c r="BA291" i="1"/>
  <c r="AY291" i="1"/>
  <c r="AX291" i="1"/>
  <c r="AW291" i="1"/>
  <c r="BB290" i="1"/>
  <c r="BA290" i="1"/>
  <c r="AY290" i="1"/>
  <c r="AX290" i="1"/>
  <c r="AW290" i="1"/>
  <c r="BB289" i="1"/>
  <c r="BA289" i="1"/>
  <c r="AY289" i="1"/>
  <c r="AX289" i="1"/>
  <c r="AW289" i="1"/>
  <c r="BB288" i="1"/>
  <c r="BA288" i="1"/>
  <c r="AY288" i="1"/>
  <c r="AX288" i="1"/>
  <c r="AW288" i="1"/>
  <c r="BB287" i="1"/>
  <c r="BA287" i="1"/>
  <c r="AY287" i="1"/>
  <c r="AX287" i="1"/>
  <c r="AW287" i="1"/>
  <c r="BB286" i="1"/>
  <c r="BA286" i="1"/>
  <c r="AY286" i="1"/>
  <c r="AX286" i="1"/>
  <c r="AW286" i="1"/>
  <c r="BB285" i="1"/>
  <c r="BA285" i="1"/>
  <c r="AY285" i="1"/>
  <c r="AX285" i="1"/>
  <c r="AW285" i="1"/>
  <c r="BB284" i="1"/>
  <c r="BA284" i="1"/>
  <c r="AY284" i="1"/>
  <c r="AX284" i="1"/>
  <c r="AW284" i="1"/>
  <c r="BB283" i="1"/>
  <c r="BA283" i="1"/>
  <c r="AY283" i="1"/>
  <c r="AX283" i="1"/>
  <c r="AW283" i="1"/>
  <c r="BB282" i="1"/>
  <c r="BA282" i="1"/>
  <c r="AY282" i="1"/>
  <c r="AX282" i="1"/>
  <c r="AW282" i="1"/>
  <c r="BB281" i="1"/>
  <c r="BA281" i="1"/>
  <c r="AY281" i="1"/>
  <c r="AX281" i="1"/>
  <c r="AW281" i="1"/>
  <c r="BB280" i="1"/>
  <c r="BA280" i="1"/>
  <c r="AY280" i="1"/>
  <c r="AX280" i="1"/>
  <c r="AW280" i="1"/>
  <c r="BB279" i="1"/>
  <c r="BA279" i="1"/>
  <c r="AY279" i="1"/>
  <c r="AX279" i="1"/>
  <c r="AW279" i="1"/>
  <c r="BB278" i="1"/>
  <c r="BA278" i="1"/>
  <c r="AY278" i="1"/>
  <c r="AX278" i="1"/>
  <c r="AW278" i="1"/>
  <c r="BB277" i="1"/>
  <c r="BA277" i="1"/>
  <c r="AY277" i="1"/>
  <c r="AX277" i="1"/>
  <c r="AW277" i="1"/>
  <c r="BB276" i="1"/>
  <c r="BA276" i="1"/>
  <c r="AY276" i="1"/>
  <c r="AX276" i="1"/>
  <c r="AW276" i="1"/>
  <c r="BB275" i="1"/>
  <c r="BA275" i="1"/>
  <c r="AY275" i="1"/>
  <c r="AX275" i="1"/>
  <c r="AW275" i="1"/>
  <c r="BB274" i="1"/>
  <c r="BA274" i="1"/>
  <c r="AY274" i="1"/>
  <c r="AX274" i="1"/>
  <c r="AW274" i="1"/>
  <c r="BB273" i="1"/>
  <c r="BA273" i="1"/>
  <c r="AY273" i="1"/>
  <c r="AX273" i="1"/>
  <c r="AW273" i="1"/>
  <c r="BB272" i="1"/>
  <c r="BA272" i="1"/>
  <c r="AY272" i="1"/>
  <c r="AX272" i="1"/>
  <c r="AW272" i="1"/>
  <c r="BB271" i="1"/>
  <c r="BA271" i="1"/>
  <c r="AY271" i="1"/>
  <c r="AX271" i="1"/>
  <c r="AW271" i="1"/>
  <c r="BB270" i="1"/>
  <c r="BA270" i="1"/>
  <c r="AY270" i="1"/>
  <c r="AX270" i="1"/>
  <c r="AW270" i="1"/>
  <c r="BB269" i="1"/>
  <c r="BA269" i="1"/>
  <c r="AY269" i="1"/>
  <c r="AX269" i="1"/>
  <c r="AW269" i="1"/>
  <c r="BB268" i="1"/>
  <c r="BA268" i="1"/>
  <c r="AY268" i="1"/>
  <c r="AX268" i="1"/>
  <c r="AW268" i="1"/>
  <c r="BB267" i="1"/>
  <c r="BA267" i="1"/>
  <c r="AY267" i="1"/>
  <c r="AX267" i="1"/>
  <c r="AW267" i="1"/>
  <c r="BB266" i="1"/>
  <c r="BA266" i="1"/>
  <c r="AY266" i="1"/>
  <c r="AX266" i="1"/>
  <c r="AW266" i="1"/>
  <c r="BB265" i="1"/>
  <c r="BA265" i="1"/>
  <c r="AY265" i="1"/>
  <c r="AX265" i="1"/>
  <c r="AW265" i="1"/>
  <c r="BB264" i="1"/>
  <c r="BA264" i="1"/>
  <c r="AY264" i="1"/>
  <c r="AX264" i="1"/>
  <c r="AW264" i="1"/>
  <c r="BB263" i="1"/>
  <c r="BA263" i="1"/>
  <c r="AY263" i="1"/>
  <c r="AX263" i="1"/>
  <c r="AW263" i="1"/>
  <c r="BB262" i="1"/>
  <c r="BA262" i="1"/>
  <c r="AY262" i="1"/>
  <c r="AX262" i="1"/>
  <c r="AW262" i="1"/>
  <c r="BB261" i="1"/>
  <c r="BA261" i="1"/>
  <c r="AY261" i="1"/>
  <c r="AX261" i="1"/>
  <c r="AW261" i="1"/>
  <c r="BB260" i="1"/>
  <c r="BA260" i="1"/>
  <c r="AY260" i="1"/>
  <c r="AX260" i="1"/>
  <c r="AW260" i="1"/>
  <c r="BB259" i="1"/>
  <c r="BA259" i="1"/>
  <c r="AY259" i="1"/>
  <c r="AX259" i="1"/>
  <c r="AW259" i="1"/>
  <c r="BB258" i="1"/>
  <c r="BA258" i="1"/>
  <c r="AY258" i="1"/>
  <c r="AX258" i="1"/>
  <c r="AW258" i="1"/>
  <c r="BB257" i="1"/>
  <c r="BA257" i="1"/>
  <c r="AY257" i="1"/>
  <c r="AX257" i="1"/>
  <c r="AW257" i="1"/>
  <c r="BB256" i="1"/>
  <c r="BA256" i="1"/>
  <c r="AY256" i="1"/>
  <c r="AX256" i="1"/>
  <c r="AW256" i="1"/>
  <c r="BB255" i="1"/>
  <c r="BA255" i="1"/>
  <c r="AY255" i="1"/>
  <c r="AX255" i="1"/>
  <c r="AW255" i="1"/>
  <c r="BB254" i="1"/>
  <c r="BA254" i="1"/>
  <c r="AY254" i="1"/>
  <c r="AX254" i="1"/>
  <c r="AW254" i="1"/>
  <c r="BB253" i="1"/>
  <c r="BA253" i="1"/>
  <c r="AY253" i="1"/>
  <c r="AX253" i="1"/>
  <c r="AW253" i="1"/>
  <c r="BB252" i="1"/>
  <c r="BA252" i="1"/>
  <c r="AY252" i="1"/>
  <c r="AX252" i="1"/>
  <c r="AW252" i="1"/>
  <c r="BB251" i="1"/>
  <c r="BA251" i="1"/>
  <c r="AY251" i="1"/>
  <c r="AX251" i="1"/>
  <c r="AW251" i="1"/>
  <c r="BB250" i="1"/>
  <c r="BA250" i="1"/>
  <c r="AY250" i="1"/>
  <c r="AX250" i="1"/>
  <c r="AW250" i="1"/>
  <c r="BB249" i="1"/>
  <c r="BA249" i="1"/>
  <c r="AY249" i="1"/>
  <c r="AX249" i="1"/>
  <c r="AW249" i="1"/>
  <c r="BB248" i="1"/>
  <c r="BA248" i="1"/>
  <c r="AY248" i="1"/>
  <c r="AX248" i="1"/>
  <c r="AW248" i="1"/>
  <c r="BB247" i="1"/>
  <c r="BA247" i="1"/>
  <c r="AY247" i="1"/>
  <c r="AX247" i="1"/>
  <c r="AW247" i="1"/>
  <c r="BB246" i="1"/>
  <c r="BA246" i="1"/>
  <c r="AY246" i="1"/>
  <c r="AX246" i="1"/>
  <c r="AW246" i="1"/>
  <c r="BB245" i="1"/>
  <c r="BA245" i="1"/>
  <c r="AY245" i="1"/>
  <c r="AX245" i="1"/>
  <c r="AW245" i="1"/>
  <c r="BB244" i="1"/>
  <c r="BA244" i="1"/>
  <c r="AY244" i="1"/>
  <c r="AX244" i="1"/>
  <c r="AW244" i="1"/>
  <c r="BB243" i="1"/>
  <c r="BA243" i="1"/>
  <c r="AY243" i="1"/>
  <c r="AX243" i="1"/>
  <c r="AW243" i="1"/>
  <c r="BB242" i="1"/>
  <c r="BA242" i="1"/>
  <c r="AY242" i="1"/>
  <c r="AX242" i="1"/>
  <c r="AW242" i="1"/>
  <c r="BB241" i="1"/>
  <c r="BA241" i="1"/>
  <c r="AY241" i="1"/>
  <c r="AX241" i="1"/>
  <c r="AW241" i="1"/>
  <c r="BB240" i="1"/>
  <c r="BA240" i="1"/>
  <c r="AY240" i="1"/>
  <c r="AX240" i="1"/>
  <c r="AW240" i="1"/>
  <c r="BB239" i="1"/>
  <c r="BA239" i="1"/>
  <c r="AY239" i="1"/>
  <c r="AX239" i="1"/>
  <c r="AW239" i="1"/>
  <c r="BB238" i="1"/>
  <c r="BA238" i="1"/>
  <c r="AY238" i="1"/>
  <c r="AX238" i="1"/>
  <c r="AW238" i="1"/>
  <c r="BB237" i="1"/>
  <c r="BA237" i="1"/>
  <c r="AY237" i="1"/>
  <c r="AX237" i="1"/>
  <c r="AW237" i="1"/>
  <c r="BB236" i="1"/>
  <c r="BA236" i="1"/>
  <c r="AY236" i="1"/>
  <c r="AX236" i="1"/>
  <c r="AW236" i="1"/>
  <c r="BB235" i="1"/>
  <c r="BA235" i="1"/>
  <c r="AY235" i="1"/>
  <c r="AX235" i="1"/>
  <c r="AW235" i="1"/>
  <c r="BB234" i="1"/>
  <c r="BA234" i="1"/>
  <c r="AY234" i="1"/>
  <c r="AX234" i="1"/>
  <c r="AW234" i="1"/>
  <c r="BB233" i="1"/>
  <c r="BA233" i="1"/>
  <c r="AY233" i="1"/>
  <c r="AX233" i="1"/>
  <c r="AW233" i="1"/>
  <c r="BB232" i="1"/>
  <c r="BA232" i="1"/>
  <c r="AY232" i="1"/>
  <c r="AX232" i="1"/>
  <c r="AW232" i="1"/>
  <c r="BB231" i="1"/>
  <c r="BA231" i="1"/>
  <c r="AY231" i="1"/>
  <c r="AX231" i="1"/>
  <c r="AW231" i="1"/>
  <c r="BB230" i="1"/>
  <c r="BA230" i="1"/>
  <c r="AY230" i="1"/>
  <c r="AX230" i="1"/>
  <c r="AW230" i="1"/>
  <c r="BB229" i="1"/>
  <c r="BA229" i="1"/>
  <c r="AY229" i="1"/>
  <c r="AX229" i="1"/>
  <c r="AW229" i="1"/>
  <c r="BB228" i="1"/>
  <c r="BA228" i="1"/>
  <c r="AY228" i="1"/>
  <c r="AX228" i="1"/>
  <c r="AW228" i="1"/>
  <c r="BB227" i="1"/>
  <c r="BA227" i="1"/>
  <c r="AY227" i="1"/>
  <c r="AX227" i="1"/>
  <c r="AW227" i="1"/>
  <c r="BB226" i="1"/>
  <c r="BA226" i="1"/>
  <c r="AY226" i="1"/>
  <c r="AX226" i="1"/>
  <c r="AW226" i="1"/>
  <c r="BB225" i="1"/>
  <c r="BA225" i="1"/>
  <c r="AY225" i="1"/>
  <c r="AX225" i="1"/>
  <c r="AW225" i="1"/>
  <c r="BB224" i="1"/>
  <c r="BA224" i="1"/>
  <c r="AY224" i="1"/>
  <c r="AX224" i="1"/>
  <c r="AW224" i="1"/>
  <c r="BB223" i="1"/>
  <c r="BA223" i="1"/>
  <c r="AY223" i="1"/>
  <c r="AX223" i="1"/>
  <c r="AW223" i="1"/>
  <c r="BB222" i="1"/>
  <c r="BA222" i="1"/>
  <c r="AY222" i="1"/>
  <c r="AX222" i="1"/>
  <c r="AW222" i="1"/>
  <c r="BB221" i="1"/>
  <c r="BA221" i="1"/>
  <c r="AY221" i="1"/>
  <c r="AX221" i="1"/>
  <c r="AW221" i="1"/>
  <c r="BB220" i="1"/>
  <c r="BA220" i="1"/>
  <c r="AY220" i="1"/>
  <c r="AX220" i="1"/>
  <c r="AW220" i="1"/>
  <c r="BB219" i="1"/>
  <c r="BA219" i="1"/>
  <c r="AY219" i="1"/>
  <c r="AX219" i="1"/>
  <c r="AW219" i="1"/>
  <c r="BB218" i="1"/>
  <c r="BA218" i="1"/>
  <c r="AY218" i="1"/>
  <c r="AX218" i="1"/>
  <c r="AW218" i="1"/>
  <c r="BB217" i="1"/>
  <c r="BA217" i="1"/>
  <c r="AY217" i="1"/>
  <c r="AX217" i="1"/>
  <c r="AW217" i="1"/>
  <c r="BB216" i="1"/>
  <c r="BA216" i="1"/>
  <c r="AY216" i="1"/>
  <c r="AX216" i="1"/>
  <c r="AW216" i="1"/>
  <c r="BB215" i="1"/>
  <c r="BA215" i="1"/>
  <c r="AY215" i="1"/>
  <c r="AX215" i="1"/>
  <c r="AW215" i="1"/>
  <c r="BB214" i="1"/>
  <c r="BA214" i="1"/>
  <c r="AY214" i="1"/>
  <c r="AX214" i="1"/>
  <c r="AW214" i="1"/>
  <c r="BB213" i="1"/>
  <c r="BA213" i="1"/>
  <c r="AY213" i="1"/>
  <c r="AX213" i="1"/>
  <c r="AW213" i="1"/>
  <c r="BB212" i="1"/>
  <c r="BA212" i="1"/>
  <c r="AY212" i="1"/>
  <c r="AX212" i="1"/>
  <c r="AW212" i="1"/>
  <c r="BB211" i="1"/>
  <c r="BA211" i="1"/>
  <c r="AY211" i="1"/>
  <c r="AX211" i="1"/>
  <c r="AW211" i="1"/>
  <c r="BB210" i="1"/>
  <c r="BA210" i="1"/>
  <c r="AY210" i="1"/>
  <c r="AX210" i="1"/>
  <c r="AW210" i="1"/>
  <c r="BB209" i="1"/>
  <c r="BA209" i="1"/>
  <c r="AY209" i="1"/>
  <c r="AX209" i="1"/>
  <c r="AW209" i="1"/>
  <c r="BB208" i="1"/>
  <c r="BA208" i="1"/>
  <c r="AY208" i="1"/>
  <c r="AX208" i="1"/>
  <c r="AW208" i="1"/>
  <c r="BB207" i="1"/>
  <c r="BA207" i="1"/>
  <c r="AY207" i="1"/>
  <c r="AX207" i="1"/>
  <c r="AW207" i="1"/>
  <c r="BB206" i="1"/>
  <c r="BA206" i="1"/>
  <c r="AY206" i="1"/>
  <c r="AX206" i="1"/>
  <c r="AW206" i="1"/>
  <c r="BB205" i="1"/>
  <c r="BA205" i="1"/>
  <c r="AY205" i="1"/>
  <c r="AX205" i="1"/>
  <c r="AW205" i="1"/>
  <c r="BB204" i="1"/>
  <c r="BA204" i="1"/>
  <c r="AY204" i="1"/>
  <c r="AX204" i="1"/>
  <c r="AW204" i="1"/>
  <c r="BB203" i="1"/>
  <c r="BA203" i="1"/>
  <c r="AY203" i="1"/>
  <c r="AX203" i="1"/>
  <c r="AW203" i="1"/>
  <c r="BB202" i="1"/>
  <c r="BA202" i="1"/>
  <c r="AY202" i="1"/>
  <c r="AX202" i="1"/>
  <c r="AW202" i="1"/>
  <c r="BB201" i="1"/>
  <c r="BA201" i="1"/>
  <c r="AY201" i="1"/>
  <c r="AX201" i="1"/>
  <c r="AW201" i="1"/>
  <c r="BB200" i="1"/>
  <c r="BA200" i="1"/>
  <c r="AY200" i="1"/>
  <c r="AX200" i="1"/>
  <c r="AW200" i="1"/>
  <c r="BB199" i="1"/>
  <c r="BA199" i="1"/>
  <c r="AY199" i="1"/>
  <c r="AX199" i="1"/>
  <c r="AW199" i="1"/>
  <c r="BB198" i="1"/>
  <c r="BA198" i="1"/>
  <c r="AY198" i="1"/>
  <c r="AX198" i="1"/>
  <c r="AW198" i="1"/>
  <c r="BB197" i="1"/>
  <c r="BA197" i="1"/>
  <c r="AY197" i="1"/>
  <c r="AX197" i="1"/>
  <c r="AW197" i="1"/>
  <c r="BB196" i="1"/>
  <c r="BA196" i="1"/>
  <c r="AY196" i="1"/>
  <c r="AX196" i="1"/>
  <c r="AW196" i="1"/>
  <c r="BB195" i="1"/>
  <c r="BA195" i="1"/>
  <c r="AY195" i="1"/>
  <c r="AX195" i="1"/>
  <c r="AW195" i="1"/>
  <c r="BB194" i="1"/>
  <c r="BA194" i="1"/>
  <c r="AY194" i="1"/>
  <c r="AX194" i="1"/>
  <c r="AW194" i="1"/>
  <c r="BB193" i="1"/>
  <c r="BA193" i="1"/>
  <c r="AY193" i="1"/>
  <c r="AX193" i="1"/>
  <c r="AW193" i="1"/>
  <c r="BB192" i="1"/>
  <c r="BA192" i="1"/>
  <c r="AY192" i="1"/>
  <c r="AX192" i="1"/>
  <c r="AW192" i="1"/>
  <c r="BB191" i="1"/>
  <c r="BA191" i="1"/>
  <c r="AY191" i="1"/>
  <c r="AX191" i="1"/>
  <c r="AW191" i="1"/>
  <c r="BB190" i="1"/>
  <c r="BA190" i="1"/>
  <c r="AY190" i="1"/>
  <c r="AX190" i="1"/>
  <c r="AW190" i="1"/>
  <c r="BB189" i="1"/>
  <c r="BA189" i="1"/>
  <c r="AY189" i="1"/>
  <c r="AX189" i="1"/>
  <c r="AW189" i="1"/>
  <c r="BB188" i="1"/>
  <c r="BA188" i="1"/>
  <c r="AY188" i="1"/>
  <c r="AX188" i="1"/>
  <c r="AW188" i="1"/>
  <c r="BB187" i="1"/>
  <c r="BA187" i="1"/>
  <c r="AY187" i="1"/>
  <c r="AX187" i="1"/>
  <c r="AW187" i="1"/>
  <c r="BB186" i="1"/>
  <c r="BA186" i="1"/>
  <c r="AY186" i="1"/>
  <c r="AX186" i="1"/>
  <c r="AW186" i="1"/>
  <c r="BB185" i="1"/>
  <c r="BA185" i="1"/>
  <c r="AY185" i="1"/>
  <c r="AX185" i="1"/>
  <c r="AW185" i="1"/>
  <c r="BB184" i="1"/>
  <c r="BA184" i="1"/>
  <c r="AY184" i="1"/>
  <c r="AX184" i="1"/>
  <c r="AW184" i="1"/>
  <c r="BB183" i="1"/>
  <c r="BA183" i="1"/>
  <c r="AY183" i="1"/>
  <c r="AX183" i="1"/>
  <c r="AW183" i="1"/>
  <c r="BB182" i="1"/>
  <c r="BA182" i="1"/>
  <c r="AY182" i="1"/>
  <c r="AX182" i="1"/>
  <c r="AW182" i="1"/>
  <c r="BB181" i="1"/>
  <c r="BA181" i="1"/>
  <c r="AY181" i="1"/>
  <c r="AX181" i="1"/>
  <c r="AW181" i="1"/>
  <c r="BB180" i="1"/>
  <c r="BA180" i="1"/>
  <c r="AY180" i="1"/>
  <c r="AX180" i="1"/>
  <c r="AW180" i="1"/>
  <c r="BB179" i="1"/>
  <c r="BA179" i="1"/>
  <c r="AY179" i="1"/>
  <c r="AX179" i="1"/>
  <c r="AW179" i="1"/>
  <c r="BB178" i="1"/>
  <c r="BA178" i="1"/>
  <c r="AY178" i="1"/>
  <c r="AX178" i="1"/>
  <c r="AW178" i="1"/>
  <c r="BB177" i="1"/>
  <c r="BA177" i="1"/>
  <c r="AY177" i="1"/>
  <c r="AX177" i="1"/>
  <c r="AW177" i="1"/>
  <c r="BB176" i="1"/>
  <c r="BA176" i="1"/>
  <c r="AY176" i="1"/>
  <c r="AX176" i="1"/>
  <c r="AW176" i="1"/>
  <c r="BB175" i="1"/>
  <c r="BA175" i="1"/>
  <c r="AY175" i="1"/>
  <c r="AX175" i="1"/>
  <c r="AW175" i="1"/>
  <c r="BB174" i="1"/>
  <c r="BA174" i="1"/>
  <c r="AY174" i="1"/>
  <c r="AX174" i="1"/>
  <c r="AW174" i="1"/>
  <c r="BB173" i="1"/>
  <c r="BA173" i="1"/>
  <c r="AY173" i="1"/>
  <c r="AX173" i="1"/>
  <c r="AW173" i="1"/>
  <c r="BB172" i="1"/>
  <c r="BA172" i="1"/>
  <c r="AY172" i="1"/>
  <c r="AX172" i="1"/>
  <c r="AW172" i="1"/>
  <c r="BB171" i="1"/>
  <c r="BA171" i="1"/>
  <c r="AY171" i="1"/>
  <c r="AX171" i="1"/>
  <c r="AW171" i="1"/>
  <c r="BB170" i="1"/>
  <c r="BA170" i="1"/>
  <c r="AY170" i="1"/>
  <c r="AX170" i="1"/>
  <c r="AW170" i="1"/>
  <c r="BB169" i="1"/>
  <c r="BA169" i="1"/>
  <c r="AY169" i="1"/>
  <c r="AX169" i="1"/>
  <c r="AW169" i="1"/>
  <c r="BB168" i="1"/>
  <c r="BA168" i="1"/>
  <c r="AY168" i="1"/>
  <c r="AX168" i="1"/>
  <c r="AW168" i="1"/>
  <c r="BB167" i="1"/>
  <c r="BA167" i="1"/>
  <c r="AY167" i="1"/>
  <c r="AX167" i="1"/>
  <c r="AW167" i="1"/>
  <c r="BB166" i="1"/>
  <c r="BA166" i="1"/>
  <c r="AY166" i="1"/>
  <c r="AX166" i="1"/>
  <c r="AW166" i="1"/>
  <c r="BB165" i="1"/>
  <c r="BA165" i="1"/>
  <c r="AY165" i="1"/>
  <c r="AX165" i="1"/>
  <c r="AW165" i="1"/>
  <c r="BB164" i="1"/>
  <c r="BA164" i="1"/>
  <c r="AY164" i="1"/>
  <c r="AX164" i="1"/>
  <c r="AW164" i="1"/>
  <c r="BB163" i="1"/>
  <c r="BA163" i="1"/>
  <c r="AY163" i="1"/>
  <c r="AX163" i="1"/>
  <c r="AW163" i="1"/>
  <c r="BB162" i="1"/>
  <c r="BA162" i="1"/>
  <c r="AY162" i="1"/>
  <c r="AX162" i="1"/>
  <c r="AW162" i="1"/>
  <c r="BB161" i="1"/>
  <c r="BA161" i="1"/>
  <c r="AY161" i="1"/>
  <c r="AX161" i="1"/>
  <c r="AW161" i="1"/>
  <c r="BB160" i="1"/>
  <c r="BA160" i="1"/>
  <c r="AY160" i="1"/>
  <c r="AX160" i="1"/>
  <c r="AW160" i="1"/>
  <c r="BB159" i="1"/>
  <c r="BA159" i="1"/>
  <c r="AY159" i="1"/>
  <c r="AX159" i="1"/>
  <c r="AW159" i="1"/>
  <c r="BB158" i="1"/>
  <c r="BA158" i="1"/>
  <c r="AY158" i="1"/>
  <c r="AX158" i="1"/>
  <c r="AW158" i="1"/>
  <c r="BB157" i="1"/>
  <c r="BA157" i="1"/>
  <c r="AY157" i="1"/>
  <c r="AX157" i="1"/>
  <c r="AW157" i="1"/>
  <c r="BB156" i="1"/>
  <c r="BA156" i="1"/>
  <c r="AY156" i="1"/>
  <c r="AX156" i="1"/>
  <c r="AW156" i="1"/>
  <c r="BB155" i="1"/>
  <c r="BA155" i="1"/>
  <c r="AY155" i="1"/>
  <c r="AX155" i="1"/>
  <c r="AW155" i="1"/>
  <c r="BB154" i="1"/>
  <c r="BA154" i="1"/>
  <c r="AY154" i="1"/>
  <c r="AX154" i="1"/>
  <c r="AW154" i="1"/>
  <c r="BB153" i="1"/>
  <c r="BA153" i="1"/>
  <c r="AY153" i="1"/>
  <c r="AX153" i="1"/>
  <c r="AW153" i="1"/>
  <c r="BB152" i="1"/>
  <c r="BA152" i="1"/>
  <c r="AY152" i="1"/>
  <c r="AX152" i="1"/>
  <c r="AW152" i="1"/>
  <c r="BB151" i="1"/>
  <c r="BA151" i="1"/>
  <c r="AY151" i="1"/>
  <c r="AX151" i="1"/>
  <c r="AW151" i="1"/>
  <c r="BB150" i="1"/>
  <c r="BA150" i="1"/>
  <c r="AY150" i="1"/>
  <c r="AX150" i="1"/>
  <c r="AW150" i="1"/>
  <c r="BB149" i="1"/>
  <c r="BA149" i="1"/>
  <c r="AY149" i="1"/>
  <c r="AX149" i="1"/>
  <c r="AW149" i="1"/>
  <c r="BB148" i="1"/>
  <c r="BA148" i="1"/>
  <c r="AY148" i="1"/>
  <c r="AX148" i="1"/>
  <c r="AW148" i="1"/>
  <c r="BB147" i="1"/>
  <c r="BA147" i="1"/>
  <c r="AY147" i="1"/>
  <c r="AX147" i="1"/>
  <c r="AW147" i="1"/>
  <c r="BB146" i="1"/>
  <c r="BA146" i="1"/>
  <c r="AY146" i="1"/>
  <c r="AX146" i="1"/>
  <c r="AW146" i="1"/>
  <c r="BB145" i="1"/>
  <c r="BA145" i="1"/>
  <c r="AY145" i="1"/>
  <c r="AX145" i="1"/>
  <c r="AW145" i="1"/>
  <c r="BB144" i="1"/>
  <c r="BA144" i="1"/>
  <c r="AY144" i="1"/>
  <c r="AX144" i="1"/>
  <c r="AW144" i="1"/>
  <c r="BB143" i="1"/>
  <c r="BA143" i="1"/>
  <c r="AY143" i="1"/>
  <c r="AX143" i="1"/>
  <c r="AW143" i="1"/>
  <c r="BB142" i="1"/>
  <c r="BA142" i="1"/>
  <c r="AY142" i="1"/>
  <c r="AX142" i="1"/>
  <c r="AW142" i="1"/>
  <c r="BB141" i="1"/>
  <c r="BA141" i="1"/>
  <c r="AY141" i="1"/>
  <c r="AX141" i="1"/>
  <c r="AW141" i="1"/>
  <c r="AT141" i="1"/>
  <c r="BB140" i="1"/>
  <c r="BA140" i="1"/>
  <c r="AY140" i="1"/>
  <c r="AW140" i="1"/>
  <c r="AT140" i="1"/>
  <c r="AX140" i="1" s="1"/>
  <c r="BB139" i="1"/>
  <c r="BA139" i="1"/>
  <c r="AY139" i="1"/>
  <c r="AX139" i="1"/>
  <c r="AW139" i="1"/>
  <c r="BB138" i="1"/>
  <c r="BA138" i="1"/>
  <c r="AY138" i="1"/>
  <c r="AX138" i="1"/>
  <c r="AW138" i="1"/>
  <c r="BB137" i="1"/>
  <c r="BA137" i="1"/>
  <c r="AY137" i="1"/>
  <c r="AX137" i="1"/>
  <c r="AW137" i="1"/>
  <c r="BB136" i="1"/>
  <c r="BA136" i="1"/>
  <c r="AY136" i="1"/>
  <c r="AX136" i="1"/>
  <c r="AW136" i="1"/>
  <c r="BB135" i="1"/>
  <c r="BA135" i="1"/>
  <c r="AY135" i="1"/>
  <c r="AX135" i="1"/>
  <c r="AW135" i="1"/>
  <c r="BB134" i="1"/>
  <c r="BA134" i="1"/>
  <c r="AY134" i="1"/>
  <c r="AX134" i="1"/>
  <c r="AW134" i="1"/>
  <c r="BB133" i="1"/>
  <c r="BA133" i="1"/>
  <c r="AY133" i="1"/>
  <c r="AW133" i="1"/>
  <c r="AT133" i="1"/>
  <c r="I93" i="8" s="1"/>
  <c r="BB132" i="1"/>
  <c r="BA132" i="1"/>
  <c r="AY132" i="1"/>
  <c r="AX132" i="1"/>
  <c r="AW132" i="1"/>
  <c r="BB131" i="1"/>
  <c r="BA131" i="1"/>
  <c r="AY131" i="1"/>
  <c r="AX131" i="1"/>
  <c r="AW131" i="1"/>
  <c r="BB130" i="1"/>
  <c r="BA130" i="1"/>
  <c r="AY130" i="1"/>
  <c r="AX130" i="1"/>
  <c r="AW130" i="1"/>
  <c r="BB129" i="1"/>
  <c r="BA129" i="1"/>
  <c r="AY129" i="1"/>
  <c r="AX129" i="1"/>
  <c r="AW129" i="1"/>
  <c r="BB128" i="1"/>
  <c r="BA128" i="1"/>
  <c r="AY128" i="1"/>
  <c r="AX128" i="1"/>
  <c r="AW128" i="1"/>
  <c r="BB127" i="1"/>
  <c r="BA127" i="1"/>
  <c r="AY127" i="1"/>
  <c r="AX127" i="1"/>
  <c r="AW127" i="1"/>
  <c r="BB126" i="1"/>
  <c r="BA126" i="1"/>
  <c r="AY126" i="1"/>
  <c r="AX126" i="1"/>
  <c r="AW126" i="1"/>
  <c r="BB125" i="1"/>
  <c r="BA125" i="1"/>
  <c r="AY125" i="1"/>
  <c r="AX125" i="1"/>
  <c r="AW125" i="1"/>
  <c r="BB124" i="1"/>
  <c r="BA124" i="1"/>
  <c r="AY124" i="1"/>
  <c r="AX124" i="1"/>
  <c r="AW124" i="1"/>
  <c r="AT124" i="1"/>
  <c r="BB123" i="1"/>
  <c r="BA123" i="1"/>
  <c r="AY123" i="1"/>
  <c r="AW123" i="1"/>
  <c r="AT123" i="1"/>
  <c r="AX123" i="1" s="1"/>
  <c r="BB122" i="1"/>
  <c r="BA122" i="1"/>
  <c r="AY122" i="1"/>
  <c r="AX122" i="1"/>
  <c r="AW122" i="1"/>
  <c r="AT122" i="1"/>
  <c r="BB121" i="1"/>
  <c r="BA121" i="1"/>
  <c r="AY121" i="1"/>
  <c r="AW121" i="1"/>
  <c r="AT121" i="1"/>
  <c r="AX121" i="1" s="1"/>
  <c r="BB120" i="1"/>
  <c r="BA120" i="1"/>
  <c r="AY120" i="1"/>
  <c r="AX120" i="1"/>
  <c r="AW120" i="1"/>
  <c r="AT120" i="1"/>
  <c r="BB119" i="1"/>
  <c r="BA119" i="1"/>
  <c r="AY119" i="1"/>
  <c r="AW119" i="1"/>
  <c r="AT119" i="1"/>
  <c r="AX119" i="1" s="1"/>
  <c r="BB118" i="1"/>
  <c r="BA118" i="1"/>
  <c r="AY118" i="1"/>
  <c r="AX118" i="1"/>
  <c r="AW118" i="1"/>
  <c r="BB117" i="1"/>
  <c r="BA117" i="1"/>
  <c r="AY117" i="1"/>
  <c r="AW117" i="1"/>
  <c r="AT117" i="1"/>
  <c r="AX117" i="1" s="1"/>
  <c r="BB116" i="1"/>
  <c r="BA116" i="1"/>
  <c r="AY116" i="1"/>
  <c r="AX116" i="1"/>
  <c r="AW116" i="1"/>
  <c r="AT116" i="1"/>
  <c r="BB115" i="1"/>
  <c r="BA115" i="1"/>
  <c r="AY115" i="1"/>
  <c r="AX115" i="1"/>
  <c r="AW115" i="1"/>
  <c r="BB114" i="1"/>
  <c r="BA114" i="1"/>
  <c r="AY114" i="1"/>
  <c r="AX114" i="1"/>
  <c r="AW114" i="1"/>
  <c r="BB113" i="1"/>
  <c r="BA113" i="1"/>
  <c r="AY113" i="1"/>
  <c r="AX113" i="1"/>
  <c r="AW113" i="1"/>
  <c r="AT113" i="1"/>
  <c r="BB112" i="1"/>
  <c r="BA112" i="1"/>
  <c r="AY112" i="1"/>
  <c r="AW112" i="1"/>
  <c r="AT112" i="1"/>
  <c r="AX112" i="1" s="1"/>
  <c r="BB111" i="1"/>
  <c r="BA111" i="1"/>
  <c r="AY111" i="1"/>
  <c r="AX111" i="1"/>
  <c r="AW111" i="1"/>
  <c r="AT111" i="1"/>
  <c r="BB110" i="1"/>
  <c r="BA110" i="1"/>
  <c r="AY110" i="1"/>
  <c r="AW110" i="1"/>
  <c r="AT110" i="1"/>
  <c r="AX110" i="1" s="1"/>
  <c r="BB109" i="1"/>
  <c r="BA109" i="1"/>
  <c r="AY109" i="1"/>
  <c r="AX109" i="1"/>
  <c r="AW109" i="1"/>
  <c r="AT109" i="1"/>
  <c r="BB108" i="1"/>
  <c r="BA108" i="1"/>
  <c r="AY108" i="1"/>
  <c r="AW108" i="1"/>
  <c r="AT108" i="1"/>
  <c r="AX108" i="1" s="1"/>
  <c r="BB107" i="1"/>
  <c r="BA107" i="1"/>
  <c r="AY107" i="1"/>
  <c r="AX107" i="1"/>
  <c r="AW107" i="1"/>
  <c r="BB106" i="1"/>
  <c r="BA106" i="1"/>
  <c r="AY106" i="1"/>
  <c r="AX106" i="1"/>
  <c r="AW106" i="1"/>
  <c r="BB105" i="1"/>
  <c r="BA105" i="1"/>
  <c r="AY105" i="1"/>
  <c r="AX105" i="1"/>
  <c r="AW105" i="1"/>
  <c r="BB104" i="1"/>
  <c r="BA104" i="1"/>
  <c r="AY104" i="1"/>
  <c r="AX104" i="1"/>
  <c r="AW104" i="1"/>
  <c r="BB103" i="1"/>
  <c r="BA103" i="1"/>
  <c r="AY103" i="1"/>
  <c r="AX103" i="1"/>
  <c r="AW103" i="1"/>
  <c r="AT103" i="1"/>
  <c r="BB102" i="1"/>
  <c r="BA102" i="1"/>
  <c r="AY102" i="1"/>
  <c r="AX102" i="1"/>
  <c r="AW102" i="1"/>
  <c r="BB101" i="1"/>
  <c r="BA101" i="1"/>
  <c r="AY101" i="1"/>
  <c r="AW101" i="1"/>
  <c r="AT101" i="1"/>
  <c r="AX101" i="1" s="1"/>
  <c r="BB100" i="1"/>
  <c r="BA100" i="1"/>
  <c r="AY100" i="1"/>
  <c r="AX100" i="1"/>
  <c r="AW100" i="1"/>
  <c r="AT100" i="1"/>
  <c r="BB99" i="1"/>
  <c r="BA99" i="1"/>
  <c r="AY99" i="1"/>
  <c r="AW99" i="1"/>
  <c r="AT99" i="1"/>
  <c r="AX99" i="1" s="1"/>
  <c r="BB98" i="1"/>
  <c r="BA98" i="1"/>
  <c r="AY98" i="1"/>
  <c r="AX98" i="1"/>
  <c r="AW98" i="1"/>
  <c r="AT98" i="1"/>
  <c r="BB97" i="1"/>
  <c r="BA97" i="1"/>
  <c r="AY97" i="1"/>
  <c r="AW97" i="1"/>
  <c r="AT97" i="1"/>
  <c r="AX97" i="1" s="1"/>
  <c r="BB96" i="1"/>
  <c r="BA96" i="1"/>
  <c r="AY96" i="1"/>
  <c r="AX96" i="1"/>
  <c r="AW96" i="1"/>
  <c r="BB95" i="1"/>
  <c r="BA95" i="1"/>
  <c r="AY95" i="1"/>
  <c r="AX95" i="1"/>
  <c r="AW95" i="1"/>
  <c r="BB94" i="1"/>
  <c r="BA94" i="1"/>
  <c r="AY94" i="1"/>
  <c r="AX94" i="1"/>
  <c r="AW94" i="1"/>
  <c r="BB93" i="1"/>
  <c r="BA93" i="1"/>
  <c r="AY93" i="1"/>
  <c r="AX93" i="1"/>
  <c r="AW93" i="1"/>
  <c r="BB92" i="1"/>
  <c r="BA92" i="1"/>
  <c r="AY92" i="1"/>
  <c r="AX92" i="1"/>
  <c r="AW92" i="1"/>
  <c r="BB91" i="1"/>
  <c r="BA91" i="1"/>
  <c r="AY91" i="1"/>
  <c r="AW91" i="1"/>
  <c r="AT91" i="1"/>
  <c r="I42" i="8" s="1"/>
  <c r="BB90" i="1"/>
  <c r="BA90" i="1"/>
  <c r="AY90" i="1"/>
  <c r="AX90" i="1"/>
  <c r="AW90" i="1"/>
  <c r="BB89" i="1"/>
  <c r="BA89" i="1"/>
  <c r="AY89" i="1"/>
  <c r="AX89" i="1"/>
  <c r="AW89" i="1"/>
  <c r="BB88" i="1"/>
  <c r="BA88" i="1"/>
  <c r="AY88" i="1"/>
  <c r="AX88" i="1"/>
  <c r="AW88" i="1"/>
  <c r="BB87" i="1"/>
  <c r="BA87" i="1"/>
  <c r="AY87" i="1"/>
  <c r="AX87" i="1"/>
  <c r="AW87" i="1"/>
  <c r="BB86" i="1"/>
  <c r="BA86" i="1"/>
  <c r="AY86" i="1"/>
  <c r="AX86" i="1"/>
  <c r="AW86" i="1"/>
  <c r="BB85" i="1"/>
  <c r="BA85" i="1"/>
  <c r="AY85" i="1"/>
  <c r="AX85" i="1"/>
  <c r="AW85" i="1"/>
  <c r="BB84" i="1"/>
  <c r="BA84" i="1"/>
  <c r="AY84" i="1"/>
  <c r="AX84" i="1"/>
  <c r="AW84" i="1"/>
  <c r="BB83" i="1"/>
  <c r="BA83" i="1"/>
  <c r="AY83" i="1"/>
  <c r="AX83" i="1"/>
  <c r="AW83" i="1"/>
  <c r="BB82" i="1"/>
  <c r="BA82" i="1"/>
  <c r="AY82" i="1"/>
  <c r="AX82" i="1"/>
  <c r="AW82" i="1"/>
  <c r="BB81" i="1"/>
  <c r="BA81" i="1"/>
  <c r="AY81" i="1"/>
  <c r="AX81" i="1"/>
  <c r="AW81" i="1"/>
  <c r="BB80" i="1"/>
  <c r="BA80" i="1"/>
  <c r="AY80" i="1"/>
  <c r="AX80" i="1"/>
  <c r="AW80" i="1"/>
  <c r="BB79" i="1"/>
  <c r="BA79" i="1"/>
  <c r="AY79" i="1"/>
  <c r="AX79" i="1"/>
  <c r="AW79" i="1"/>
  <c r="BB78" i="1"/>
  <c r="BA78" i="1"/>
  <c r="AY78" i="1"/>
  <c r="AX78" i="1"/>
  <c r="AW78" i="1"/>
  <c r="BB77" i="1"/>
  <c r="BA77" i="1"/>
  <c r="AY77" i="1"/>
  <c r="AX77" i="1"/>
  <c r="AW77" i="1"/>
  <c r="BB76" i="1"/>
  <c r="BA76" i="1"/>
  <c r="AY76" i="1"/>
  <c r="AX76" i="1"/>
  <c r="AW76" i="1"/>
  <c r="BB75" i="1"/>
  <c r="BA75" i="1"/>
  <c r="AY75" i="1"/>
  <c r="AX75" i="1"/>
  <c r="AW75" i="1"/>
  <c r="BB74" i="1"/>
  <c r="BA74" i="1"/>
  <c r="AY74" i="1"/>
  <c r="AX74" i="1"/>
  <c r="AW74" i="1"/>
  <c r="BB73" i="1"/>
  <c r="BA73" i="1"/>
  <c r="AY73" i="1"/>
  <c r="AX73" i="1"/>
  <c r="AW73" i="1"/>
  <c r="BB72" i="1"/>
  <c r="BA72" i="1"/>
  <c r="AY72" i="1"/>
  <c r="AX72" i="1"/>
  <c r="AW72" i="1"/>
  <c r="BB71" i="1"/>
  <c r="BA71" i="1"/>
  <c r="AY71" i="1"/>
  <c r="AX71" i="1"/>
  <c r="AW71" i="1"/>
  <c r="BB70" i="1"/>
  <c r="BA70" i="1"/>
  <c r="AY70" i="1"/>
  <c r="AW70" i="1"/>
  <c r="AT70" i="1"/>
  <c r="AX70" i="1" s="1"/>
  <c r="BB69" i="1"/>
  <c r="BA69" i="1"/>
  <c r="AY69" i="1"/>
  <c r="AX69" i="1"/>
  <c r="AW69" i="1"/>
  <c r="AT69" i="1"/>
  <c r="BB68" i="1"/>
  <c r="BA68" i="1"/>
  <c r="AY68" i="1"/>
  <c r="AW68" i="1"/>
  <c r="AT68" i="1"/>
  <c r="AX68" i="1" s="1"/>
  <c r="BB67" i="1"/>
  <c r="BA67" i="1"/>
  <c r="AY67" i="1"/>
  <c r="AX67" i="1"/>
  <c r="AW67" i="1"/>
  <c r="AT67" i="1"/>
  <c r="BB66" i="1"/>
  <c r="BA66" i="1"/>
  <c r="AY66" i="1"/>
  <c r="AW66" i="1"/>
  <c r="AT66" i="1"/>
  <c r="AX66" i="1" s="1"/>
  <c r="BB65" i="1"/>
  <c r="BA65" i="1"/>
  <c r="AY65" i="1"/>
  <c r="H11" i="5" s="1"/>
  <c r="AX65" i="1"/>
  <c r="AW65" i="1"/>
  <c r="F11" i="5" s="1"/>
  <c r="AT65" i="1"/>
  <c r="H89" i="5" s="1"/>
  <c r="BB64" i="1"/>
  <c r="BA64" i="1"/>
  <c r="AY64" i="1"/>
  <c r="AX64" i="1"/>
  <c r="AW64" i="1"/>
  <c r="BB63" i="1"/>
  <c r="BA63" i="1"/>
  <c r="AY63" i="1"/>
  <c r="AX63" i="1"/>
  <c r="AW63" i="1"/>
  <c r="BB62" i="1"/>
  <c r="BA62" i="1"/>
  <c r="AY62" i="1"/>
  <c r="AX62" i="1"/>
  <c r="AW62" i="1"/>
  <c r="BB61" i="1"/>
  <c r="BA61" i="1"/>
  <c r="AY61" i="1"/>
  <c r="AX61" i="1"/>
  <c r="AW61" i="1"/>
  <c r="BB60" i="1"/>
  <c r="BA60" i="1"/>
  <c r="AY60" i="1"/>
  <c r="AX60" i="1"/>
  <c r="AW60" i="1"/>
  <c r="BB59" i="1"/>
  <c r="BA59" i="1"/>
  <c r="AY59" i="1"/>
  <c r="H10" i="5" s="1"/>
  <c r="AX59" i="1"/>
  <c r="AW59" i="1"/>
  <c r="F10" i="5" s="1"/>
  <c r="BB58" i="1"/>
  <c r="BA58" i="1"/>
  <c r="AY58" i="1"/>
  <c r="AX58" i="1"/>
  <c r="AW58" i="1"/>
  <c r="BB57" i="1"/>
  <c r="BA57" i="1"/>
  <c r="AY57" i="1"/>
  <c r="H9" i="5" s="1"/>
  <c r="AX57" i="1"/>
  <c r="AW57" i="1"/>
  <c r="F9" i="5" s="1"/>
  <c r="BB56" i="1"/>
  <c r="BA56" i="1"/>
  <c r="AY56" i="1"/>
  <c r="AX56" i="1"/>
  <c r="AW56" i="1"/>
  <c r="BB55" i="1"/>
  <c r="BA55" i="1"/>
  <c r="AY55" i="1"/>
  <c r="AX55" i="1"/>
  <c r="AW55" i="1"/>
  <c r="BB54" i="1"/>
  <c r="BA54" i="1"/>
  <c r="AY54" i="1"/>
  <c r="AX54" i="1"/>
  <c r="AW54" i="1"/>
  <c r="BB53" i="1"/>
  <c r="BA53" i="1"/>
  <c r="AY53" i="1"/>
  <c r="H8" i="5" s="1"/>
  <c r="AX53" i="1"/>
  <c r="AW53" i="1"/>
  <c r="F8" i="5" s="1"/>
  <c r="BB52" i="1"/>
  <c r="BA52" i="1"/>
  <c r="AY52" i="1"/>
  <c r="AX52" i="1"/>
  <c r="AW52" i="1"/>
  <c r="BB51" i="1"/>
  <c r="BA51" i="1"/>
  <c r="AY51" i="1"/>
  <c r="AX51" i="1"/>
  <c r="AW51" i="1"/>
  <c r="BB50" i="1"/>
  <c r="BA50" i="1"/>
  <c r="AY50" i="1"/>
  <c r="AX50" i="1"/>
  <c r="AW50" i="1"/>
  <c r="BB49" i="1"/>
  <c r="BA49" i="1"/>
  <c r="AY49" i="1"/>
  <c r="H7" i="5" s="1"/>
  <c r="AX49" i="1"/>
  <c r="AW49" i="1"/>
  <c r="F7" i="5" s="1"/>
  <c r="BB48" i="1"/>
  <c r="BA48" i="1"/>
  <c r="AY48" i="1"/>
  <c r="AX48" i="1"/>
  <c r="AW48" i="1"/>
  <c r="BB47" i="1"/>
  <c r="BA47" i="1"/>
  <c r="AY47" i="1"/>
  <c r="AX47" i="1"/>
  <c r="AW47" i="1"/>
  <c r="BB46" i="1"/>
  <c r="BA46" i="1"/>
  <c r="AY46" i="1"/>
  <c r="AX46" i="1"/>
  <c r="AW46" i="1"/>
  <c r="BB45" i="1"/>
  <c r="BA45" i="1"/>
  <c r="AY45" i="1"/>
  <c r="AX45" i="1"/>
  <c r="AW45" i="1"/>
  <c r="BB44" i="1"/>
  <c r="BA44" i="1"/>
  <c r="AY44" i="1"/>
  <c r="AX44" i="1"/>
  <c r="AW44" i="1"/>
  <c r="BB43" i="1"/>
  <c r="BA43" i="1"/>
  <c r="AY43" i="1"/>
  <c r="AX43" i="1"/>
  <c r="AW43" i="1"/>
  <c r="BB42" i="1"/>
  <c r="BA42" i="1"/>
  <c r="AY42" i="1"/>
  <c r="AX42" i="1"/>
  <c r="AW42" i="1"/>
  <c r="BB41" i="1"/>
  <c r="BA41" i="1"/>
  <c r="AY41" i="1"/>
  <c r="AX41" i="1"/>
  <c r="AW41" i="1"/>
  <c r="BB40" i="1"/>
  <c r="BA40" i="1"/>
  <c r="AY40" i="1"/>
  <c r="AX40" i="1"/>
  <c r="AW40" i="1"/>
  <c r="BB39" i="1"/>
  <c r="BA39" i="1"/>
  <c r="AY39" i="1"/>
  <c r="AX39" i="1"/>
  <c r="AW39" i="1"/>
  <c r="BB38" i="1"/>
  <c r="BA38" i="1"/>
  <c r="AY38" i="1"/>
  <c r="AX38" i="1"/>
  <c r="AW38" i="1"/>
  <c r="BB37" i="1"/>
  <c r="BA37" i="1"/>
  <c r="AY37" i="1"/>
  <c r="H6" i="5" s="1"/>
  <c r="AX37" i="1"/>
  <c r="AW37" i="1"/>
  <c r="F6" i="5" s="1"/>
  <c r="BB36" i="1"/>
  <c r="BA36" i="1"/>
  <c r="AY36" i="1"/>
  <c r="AX36" i="1"/>
  <c r="AW36" i="1"/>
  <c r="BB35" i="1"/>
  <c r="BA35" i="1"/>
  <c r="AY35" i="1"/>
  <c r="AX35" i="1"/>
  <c r="AW35" i="1"/>
  <c r="BB34" i="1"/>
  <c r="BA34" i="1"/>
  <c r="AY34" i="1"/>
  <c r="AX34" i="1"/>
  <c r="AW34" i="1"/>
  <c r="BB33" i="1"/>
  <c r="BA33" i="1"/>
  <c r="AY33" i="1"/>
  <c r="AX33" i="1"/>
  <c r="AW33" i="1"/>
  <c r="BB32" i="1"/>
  <c r="BA32" i="1"/>
  <c r="AY32" i="1"/>
  <c r="AX32" i="1"/>
  <c r="AW32" i="1"/>
  <c r="BB31" i="1"/>
  <c r="BA31" i="1"/>
  <c r="AY31" i="1"/>
  <c r="AX31" i="1"/>
  <c r="AW31" i="1"/>
  <c r="BB30" i="1"/>
  <c r="BA30" i="1"/>
  <c r="AY30" i="1"/>
  <c r="AX30" i="1"/>
  <c r="AW30" i="1"/>
  <c r="BB29" i="1"/>
  <c r="BA29" i="1"/>
  <c r="AY29" i="1"/>
  <c r="AX29" i="1"/>
  <c r="AW29" i="1"/>
  <c r="BB28" i="1"/>
  <c r="BA28" i="1"/>
  <c r="AY28" i="1"/>
  <c r="AX28" i="1"/>
  <c r="AW28" i="1"/>
  <c r="BB27" i="1"/>
  <c r="BA27" i="1"/>
  <c r="AY27" i="1"/>
  <c r="AX27" i="1"/>
  <c r="AW27" i="1"/>
  <c r="BB26" i="1"/>
  <c r="BA26" i="1"/>
  <c r="AY26" i="1"/>
  <c r="AX26" i="1"/>
  <c r="AW26" i="1"/>
  <c r="BB25" i="1"/>
  <c r="BA25" i="1"/>
  <c r="AY25" i="1"/>
  <c r="AX25" i="1"/>
  <c r="AW25" i="1"/>
  <c r="BB24" i="1"/>
  <c r="BA24" i="1"/>
  <c r="AY24" i="1"/>
  <c r="AX24" i="1"/>
  <c r="AW24" i="1"/>
  <c r="BB23" i="1"/>
  <c r="BA23" i="1"/>
  <c r="AY23" i="1"/>
  <c r="H5" i="5" s="1"/>
  <c r="AX23" i="1"/>
  <c r="AW23" i="1"/>
  <c r="F5" i="5" s="1"/>
  <c r="BB22" i="1"/>
  <c r="BA22" i="1"/>
  <c r="AY22" i="1"/>
  <c r="AX22" i="1"/>
  <c r="AW22" i="1"/>
  <c r="BB21" i="1"/>
  <c r="BA21" i="1"/>
  <c r="AY21" i="1"/>
  <c r="AX21" i="1"/>
  <c r="AW21" i="1"/>
  <c r="BB20" i="1"/>
  <c r="BA20" i="1"/>
  <c r="AY20" i="1"/>
  <c r="AX20" i="1"/>
  <c r="AW20" i="1"/>
  <c r="BB19" i="1"/>
  <c r="BA19" i="1"/>
  <c r="AY19" i="1"/>
  <c r="AX19" i="1"/>
  <c r="AW19" i="1"/>
  <c r="BB18" i="1"/>
  <c r="BA18" i="1"/>
  <c r="AY18" i="1"/>
  <c r="AX18" i="1"/>
  <c r="AW18" i="1"/>
  <c r="BB17" i="1"/>
  <c r="BA17" i="1"/>
  <c r="AY17" i="1"/>
  <c r="H4" i="5" s="1"/>
  <c r="AX17" i="1"/>
  <c r="AW17" i="1"/>
  <c r="F4" i="5" s="1"/>
  <c r="BB16" i="1"/>
  <c r="BA16" i="1"/>
  <c r="AY16" i="1"/>
  <c r="AX16" i="1"/>
  <c r="AW16" i="1"/>
  <c r="BB15" i="1"/>
  <c r="BA15" i="1"/>
  <c r="AY15" i="1"/>
  <c r="AX15" i="1"/>
  <c r="AW15" i="1"/>
  <c r="BB14" i="1"/>
  <c r="BA14" i="1"/>
  <c r="AY14" i="1"/>
  <c r="AX14" i="1"/>
  <c r="AW14" i="1"/>
  <c r="BB13" i="1"/>
  <c r="BA13" i="1"/>
  <c r="AY13" i="1"/>
  <c r="AX13" i="1"/>
  <c r="AW13" i="1"/>
  <c r="BB12" i="1"/>
  <c r="BA12" i="1"/>
  <c r="AY12" i="1"/>
  <c r="AX12" i="1"/>
  <c r="AW12" i="1"/>
  <c r="BB11" i="1"/>
  <c r="BA11" i="1"/>
  <c r="AY11" i="1"/>
  <c r="H3" i="5" s="1"/>
  <c r="AX11" i="1"/>
  <c r="AW11" i="1"/>
  <c r="F3" i="5" s="1"/>
  <c r="BB10" i="1"/>
  <c r="BA10" i="1"/>
  <c r="AY10" i="1"/>
  <c r="AX10" i="1"/>
  <c r="AW10" i="1"/>
  <c r="BB9" i="1"/>
  <c r="BA9" i="1"/>
  <c r="AY9" i="1"/>
  <c r="AX9" i="1"/>
  <c r="AW9" i="1"/>
  <c r="BB8" i="1"/>
  <c r="BA8" i="1"/>
  <c r="AY8" i="1"/>
  <c r="AX8" i="1"/>
  <c r="AW8" i="1"/>
  <c r="BB7" i="1"/>
  <c r="BA7" i="1"/>
  <c r="AY7" i="1"/>
  <c r="AX7" i="1"/>
  <c r="AW7" i="1"/>
  <c r="BB6" i="1"/>
  <c r="BA6" i="1"/>
  <c r="AY6" i="1"/>
  <c r="AX6" i="1"/>
  <c r="AW6" i="1"/>
  <c r="BB5" i="1"/>
  <c r="BA5" i="1"/>
  <c r="AY5" i="1"/>
  <c r="AX5" i="1"/>
  <c r="AW5" i="1"/>
  <c r="BB4" i="1"/>
  <c r="BA4" i="1"/>
  <c r="AY4" i="1"/>
  <c r="H2" i="5" s="1"/>
  <c r="AX4" i="1"/>
  <c r="AW4" i="1"/>
  <c r="G79" i="5" s="1"/>
  <c r="G3" i="5" l="1"/>
  <c r="I3" i="5" s="1"/>
  <c r="G5" i="5"/>
  <c r="I5" i="5" s="1"/>
  <c r="G7" i="5"/>
  <c r="I7" i="5" s="1"/>
  <c r="G9" i="5"/>
  <c r="I9" i="5" s="1"/>
  <c r="G11" i="5"/>
  <c r="I11" i="5" s="1"/>
  <c r="G13" i="5"/>
  <c r="G15" i="5"/>
  <c r="G17" i="5"/>
  <c r="G19" i="5"/>
  <c r="G21" i="5"/>
  <c r="G23" i="5"/>
  <c r="G25" i="5"/>
  <c r="G27" i="5"/>
  <c r="F28" i="5"/>
  <c r="G31" i="5"/>
  <c r="F32" i="5"/>
  <c r="G35" i="5"/>
  <c r="F36" i="5"/>
  <c r="G39" i="5"/>
  <c r="F40" i="5"/>
  <c r="G43" i="5"/>
  <c r="F44" i="5"/>
  <c r="G47" i="5"/>
  <c r="F48" i="5"/>
  <c r="G51" i="5"/>
  <c r="F52" i="5"/>
  <c r="G55" i="5"/>
  <c r="F56" i="5"/>
  <c r="G59" i="5"/>
  <c r="F60" i="5"/>
  <c r="G63" i="5"/>
  <c r="F64" i="5"/>
  <c r="G67" i="5"/>
  <c r="F68" i="5"/>
  <c r="G71" i="5"/>
  <c r="F72" i="5"/>
  <c r="G75" i="5"/>
  <c r="F76" i="5"/>
  <c r="F80" i="5"/>
  <c r="H83" i="5"/>
  <c r="H85" i="5"/>
  <c r="H87" i="5"/>
  <c r="G90" i="5"/>
  <c r="G88" i="5"/>
  <c r="G86" i="5"/>
  <c r="G84" i="5"/>
  <c r="G82" i="5"/>
  <c r="G80" i="5"/>
  <c r="G78" i="5"/>
  <c r="G76" i="5"/>
  <c r="G74" i="5"/>
  <c r="G72" i="5"/>
  <c r="G70" i="5"/>
  <c r="G68" i="5"/>
  <c r="G66" i="5"/>
  <c r="G64" i="5"/>
  <c r="G62" i="5"/>
  <c r="G60" i="5"/>
  <c r="G58" i="5"/>
  <c r="G56" i="5"/>
  <c r="G54" i="5"/>
  <c r="G52" i="5"/>
  <c r="G50" i="5"/>
  <c r="G48" i="5"/>
  <c r="G46" i="5"/>
  <c r="G44" i="5"/>
  <c r="G42" i="5"/>
  <c r="G40" i="5"/>
  <c r="G38" i="5"/>
  <c r="G36" i="5"/>
  <c r="G34" i="5"/>
  <c r="G32" i="5"/>
  <c r="G30" i="5"/>
  <c r="G28" i="5"/>
  <c r="I104" i="8"/>
  <c r="F12" i="8"/>
  <c r="H90" i="5"/>
  <c r="F89" i="5"/>
  <c r="H88" i="5"/>
  <c r="F87" i="5"/>
  <c r="H86" i="5"/>
  <c r="F85" i="5"/>
  <c r="H84" i="5"/>
  <c r="F83" i="5"/>
  <c r="B10" i="8"/>
  <c r="F2" i="5"/>
  <c r="F12" i="5"/>
  <c r="H13" i="5"/>
  <c r="F14" i="5"/>
  <c r="H15" i="5"/>
  <c r="F16" i="5"/>
  <c r="H17" i="5"/>
  <c r="F18" i="5"/>
  <c r="H19" i="5"/>
  <c r="F20" i="5"/>
  <c r="H21" i="5"/>
  <c r="F22" i="5"/>
  <c r="H23" i="5"/>
  <c r="F24" i="5"/>
  <c r="H25" i="5"/>
  <c r="F26" i="5"/>
  <c r="H27" i="5"/>
  <c r="H28" i="5"/>
  <c r="F29" i="5"/>
  <c r="H31" i="5"/>
  <c r="H32" i="5"/>
  <c r="F33" i="5"/>
  <c r="H35" i="5"/>
  <c r="H36" i="5"/>
  <c r="F37" i="5"/>
  <c r="H39" i="5"/>
  <c r="H40" i="5"/>
  <c r="F41" i="5"/>
  <c r="H43" i="5"/>
  <c r="H44" i="5"/>
  <c r="F45" i="5"/>
  <c r="H47" i="5"/>
  <c r="H48" i="5"/>
  <c r="F49" i="5"/>
  <c r="H51" i="5"/>
  <c r="H52" i="5"/>
  <c r="F53" i="5"/>
  <c r="H55" i="5"/>
  <c r="H56" i="5"/>
  <c r="F57" i="5"/>
  <c r="H59" i="5"/>
  <c r="H60" i="5"/>
  <c r="F61" i="5"/>
  <c r="H63" i="5"/>
  <c r="H64" i="5"/>
  <c r="F65" i="5"/>
  <c r="H67" i="5"/>
  <c r="H68" i="5"/>
  <c r="F69" i="5"/>
  <c r="H71" i="5"/>
  <c r="H72" i="5"/>
  <c r="F73" i="5"/>
  <c r="H75" i="5"/>
  <c r="H76" i="5"/>
  <c r="F77" i="5"/>
  <c r="H79" i="5"/>
  <c r="H80" i="5"/>
  <c r="F81" i="5"/>
  <c r="B24" i="8"/>
  <c r="C3" i="8" s="1"/>
  <c r="AX133" i="1"/>
  <c r="G2" i="5"/>
  <c r="G4" i="5"/>
  <c r="I4" i="5" s="1"/>
  <c r="G6" i="5"/>
  <c r="I6" i="5" s="1"/>
  <c r="G8" i="5"/>
  <c r="I8" i="5" s="1"/>
  <c r="G10" i="5"/>
  <c r="I10" i="5" s="1"/>
  <c r="G12" i="5"/>
  <c r="G14" i="5"/>
  <c r="G16" i="5"/>
  <c r="G18" i="5"/>
  <c r="G20" i="5"/>
  <c r="G22" i="5"/>
  <c r="G24" i="5"/>
  <c r="G26" i="5"/>
  <c r="G29" i="5"/>
  <c r="F30" i="5"/>
  <c r="I30" i="5" s="1"/>
  <c r="G33" i="5"/>
  <c r="F34" i="5"/>
  <c r="I34" i="5" s="1"/>
  <c r="G37" i="5"/>
  <c r="F38" i="5"/>
  <c r="I38" i="5" s="1"/>
  <c r="G41" i="5"/>
  <c r="F42" i="5"/>
  <c r="I42" i="5" s="1"/>
  <c r="G45" i="5"/>
  <c r="F46" i="5"/>
  <c r="I46" i="5" s="1"/>
  <c r="G49" i="5"/>
  <c r="F50" i="5"/>
  <c r="I50" i="5" s="1"/>
  <c r="G53" i="5"/>
  <c r="F54" i="5"/>
  <c r="I54" i="5" s="1"/>
  <c r="G57" i="5"/>
  <c r="F58" i="5"/>
  <c r="I58" i="5" s="1"/>
  <c r="G61" i="5"/>
  <c r="F62" i="5"/>
  <c r="I62" i="5" s="1"/>
  <c r="G65" i="5"/>
  <c r="F66" i="5"/>
  <c r="I66" i="5" s="1"/>
  <c r="G69" i="5"/>
  <c r="F70" i="5"/>
  <c r="I70" i="5" s="1"/>
  <c r="G73" i="5"/>
  <c r="F74" i="5"/>
  <c r="I74" i="5" s="1"/>
  <c r="G77" i="5"/>
  <c r="F78" i="5"/>
  <c r="I78" i="5" s="1"/>
  <c r="G81" i="5"/>
  <c r="F82" i="5"/>
  <c r="I82" i="5" s="1"/>
  <c r="F56" i="8"/>
  <c r="C5" i="8"/>
  <c r="C9" i="8"/>
  <c r="AX91" i="1"/>
  <c r="H12" i="5"/>
  <c r="F13" i="5"/>
  <c r="I13" i="5" s="1"/>
  <c r="H14" i="5"/>
  <c r="F15" i="5"/>
  <c r="I15" i="5" s="1"/>
  <c r="H16" i="5"/>
  <c r="F17" i="5"/>
  <c r="I17" i="5" s="1"/>
  <c r="H18" i="5"/>
  <c r="F19" i="5"/>
  <c r="I19" i="5" s="1"/>
  <c r="H20" i="5"/>
  <c r="F21" i="5"/>
  <c r="I21" i="5" s="1"/>
  <c r="H22" i="5"/>
  <c r="F23" i="5"/>
  <c r="I23" i="5" s="1"/>
  <c r="H24" i="5"/>
  <c r="F25" i="5"/>
  <c r="I25" i="5" s="1"/>
  <c r="H26" i="5"/>
  <c r="F27" i="5"/>
  <c r="I27" i="5" s="1"/>
  <c r="H29" i="5"/>
  <c r="H30" i="5"/>
  <c r="F31" i="5"/>
  <c r="I31" i="5" s="1"/>
  <c r="H33" i="5"/>
  <c r="H34" i="5"/>
  <c r="F35" i="5"/>
  <c r="I35" i="5" s="1"/>
  <c r="H37" i="5"/>
  <c r="H38" i="5"/>
  <c r="F39" i="5"/>
  <c r="I39" i="5" s="1"/>
  <c r="H41" i="5"/>
  <c r="H42" i="5"/>
  <c r="F43" i="5"/>
  <c r="I43" i="5" s="1"/>
  <c r="H45" i="5"/>
  <c r="H46" i="5"/>
  <c r="F47" i="5"/>
  <c r="I47" i="5" s="1"/>
  <c r="H49" i="5"/>
  <c r="H50" i="5"/>
  <c r="F51" i="5"/>
  <c r="I51" i="5" s="1"/>
  <c r="H53" i="5"/>
  <c r="H54" i="5"/>
  <c r="F55" i="5"/>
  <c r="I55" i="5" s="1"/>
  <c r="H57" i="5"/>
  <c r="H58" i="5"/>
  <c r="F59" i="5"/>
  <c r="I59" i="5" s="1"/>
  <c r="H61" i="5"/>
  <c r="H62" i="5"/>
  <c r="F63" i="5"/>
  <c r="I63" i="5" s="1"/>
  <c r="H65" i="5"/>
  <c r="H66" i="5"/>
  <c r="F67" i="5"/>
  <c r="I67" i="5" s="1"/>
  <c r="H69" i="5"/>
  <c r="H70" i="5"/>
  <c r="F71" i="5"/>
  <c r="I71" i="5" s="1"/>
  <c r="H73" i="5"/>
  <c r="H74" i="5"/>
  <c r="F75" i="5"/>
  <c r="I75" i="5" s="1"/>
  <c r="H77" i="5"/>
  <c r="H78" i="5"/>
  <c r="F79" i="5"/>
  <c r="I79" i="5" s="1"/>
  <c r="H81" i="5"/>
  <c r="H82" i="5"/>
  <c r="G83" i="5"/>
  <c r="F84" i="5"/>
  <c r="I84" i="5" s="1"/>
  <c r="G85" i="5"/>
  <c r="F86" i="5"/>
  <c r="I86" i="5" s="1"/>
  <c r="G87" i="5"/>
  <c r="F88" i="5"/>
  <c r="I88" i="5" s="1"/>
  <c r="G89" i="5"/>
  <c r="F90" i="5"/>
  <c r="I90" i="5" s="1"/>
  <c r="I113" i="8"/>
  <c r="C4" i="8"/>
  <c r="C8" i="8"/>
  <c r="C11" i="8"/>
  <c r="C2" i="8"/>
  <c r="C6" i="8" l="1"/>
  <c r="I73" i="5"/>
  <c r="I57" i="5"/>
  <c r="I41" i="5"/>
  <c r="I26" i="5"/>
  <c r="I22" i="5"/>
  <c r="I18" i="5"/>
  <c r="I14" i="5"/>
  <c r="C10" i="8"/>
  <c r="I80" i="5"/>
  <c r="C22" i="8"/>
  <c r="C21" i="8"/>
  <c r="C20" i="8"/>
  <c r="C19" i="8"/>
  <c r="C18" i="8"/>
  <c r="C17" i="8"/>
  <c r="C16" i="8"/>
  <c r="C15" i="8"/>
  <c r="C14" i="8"/>
  <c r="C13" i="8"/>
  <c r="C12" i="8"/>
  <c r="I77" i="5"/>
  <c r="I61" i="5"/>
  <c r="I45" i="5"/>
  <c r="I29" i="5"/>
  <c r="I83" i="5"/>
  <c r="I87" i="5"/>
  <c r="I76" i="5"/>
  <c r="I68" i="5"/>
  <c r="I60" i="5"/>
  <c r="I52" i="5"/>
  <c r="I44" i="5"/>
  <c r="I36" i="5"/>
  <c r="I28" i="5"/>
  <c r="I81" i="5"/>
  <c r="I65" i="5"/>
  <c r="I49" i="5"/>
  <c r="I33" i="5"/>
  <c r="I24" i="5"/>
  <c r="I20" i="5"/>
  <c r="I16" i="5"/>
  <c r="I12" i="5"/>
  <c r="I69" i="5"/>
  <c r="I53" i="5"/>
  <c r="I37" i="5"/>
  <c r="I2" i="5"/>
  <c r="K2" i="5" s="1"/>
  <c r="L2" i="5" s="1"/>
  <c r="I85" i="5"/>
  <c r="I89" i="5"/>
  <c r="C7" i="8"/>
  <c r="I72" i="5"/>
  <c r="I64" i="5"/>
  <c r="I56" i="5"/>
  <c r="I48" i="5"/>
  <c r="I40" i="5"/>
  <c r="I3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D49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ID#AAAA-4vdoRY
Banco de Proyectos Sec. Planeación    (2022-06-30 23:02:46)
Se usa el equivalente dado que en la plataforma no se encontraba el indicador en la web. "Servicio de apoyo financiero para la implementación de sistemas de transporte público de pasajeros"</t>
        </r>
      </text>
    </comment>
    <comment ref="AD50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ID#AAAA-4vdoRU
Banco de Proyectos Sec. Planeación    (2022-06-30 23:02:46)
Se usa el equivalente dado que en la plataforma no se encontraba el indicador en la web. "Servicio de apoyo financiero para la implementación de sistemas de transporte público de pasajeros"</t>
        </r>
      </text>
    </comment>
    <comment ref="AD51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ID#AAAA-4vdoRQ
Banco de Proyectos Sec. Planeación    (2022-06-30 23:02:51)
Se usa el equivalente dado que en la plataforma no se encontraba el indicador en la web. "Servicio de apoyo financiero para la implementación de sistemas de transporte público de pasajeros"</t>
        </r>
      </text>
    </comment>
    <comment ref="AD52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ID#AAAA-4vdoRM
Banco de Proyectos Sec. Planeación    (2022-06-30 23:02:51)
Se usa el equivalente dado que en la plataforma no se encontraba el indicador en la web. "Servicio de apoyo financiero para la implementación de sistemas de transporte público de pasajeros"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p+bOf5W9L/qLKLPMTxq6if92EVA=="/>
    </ext>
  </extLst>
</comments>
</file>

<file path=xl/sharedStrings.xml><?xml version="1.0" encoding="utf-8"?>
<sst xmlns="http://schemas.openxmlformats.org/spreadsheetml/2006/main" count="28366" uniqueCount="4049">
  <si>
    <t>RESPONSABLES</t>
  </si>
  <si>
    <t>INFORMACIÓN DNP</t>
  </si>
  <si>
    <t>INFORMACIÓN PLAN DE DESARROLLO</t>
  </si>
  <si>
    <t>INFORMACIÓN PROYECTO</t>
  </si>
  <si>
    <t>Sector</t>
  </si>
  <si>
    <t>Programa</t>
  </si>
  <si>
    <t>FUT</t>
  </si>
  <si>
    <t>Componente Estratégico del Plan de Desarrollo</t>
  </si>
  <si>
    <t>Programa (IR) del Plan de Desarrollo</t>
  </si>
  <si>
    <t>Subprograma (IP)</t>
  </si>
  <si>
    <t>Generalidades</t>
  </si>
  <si>
    <t>Productos</t>
  </si>
  <si>
    <t>Actividades</t>
  </si>
  <si>
    <t>Validación movimientos</t>
  </si>
  <si>
    <t>Dependencia</t>
  </si>
  <si>
    <t>Secretario o Jefe de Oficina</t>
  </si>
  <si>
    <t>Técnico Banco</t>
  </si>
  <si>
    <t>Código Sector DNP</t>
  </si>
  <si>
    <t>Nombre Sector DNP</t>
  </si>
  <si>
    <t>Código Programa DNP</t>
  </si>
  <si>
    <t>Nombre Programa DNP</t>
  </si>
  <si>
    <t>Código Sector FUT</t>
  </si>
  <si>
    <t>Nombre Sector FUT</t>
  </si>
  <si>
    <t>Código del Componente Estratégico</t>
  </si>
  <si>
    <t>Componente Estratégico</t>
  </si>
  <si>
    <t>Código del Programa</t>
  </si>
  <si>
    <t>Consecutivo IR</t>
  </si>
  <si>
    <t>Nombre IR</t>
  </si>
  <si>
    <t>Meta IR Vigencia</t>
  </si>
  <si>
    <t>Código del Subprograma</t>
  </si>
  <si>
    <t>Subprograma</t>
  </si>
  <si>
    <t>Consecutivo IP</t>
  </si>
  <si>
    <t>Nombre IP</t>
  </si>
  <si>
    <t>Meta IP Vigencia</t>
  </si>
  <si>
    <t>BPIN</t>
  </si>
  <si>
    <t>BPIM</t>
  </si>
  <si>
    <t>Código Abreviado</t>
  </si>
  <si>
    <t>Proyecto</t>
  </si>
  <si>
    <t>Año de Inicio</t>
  </si>
  <si>
    <t>Año de Finalización</t>
  </si>
  <si>
    <t>Cantidad de Vigencia</t>
  </si>
  <si>
    <t>No. Producto</t>
  </si>
  <si>
    <t>Código Producto MGA</t>
  </si>
  <si>
    <t>Nombre Producto MGA</t>
  </si>
  <si>
    <t>Código Indicador de Producto MGA</t>
  </si>
  <si>
    <t>Nombre Indicador de Producto MGA</t>
  </si>
  <si>
    <t>Meta Producto MGA</t>
  </si>
  <si>
    <t>No. Actividad</t>
  </si>
  <si>
    <t>Actividad</t>
  </si>
  <si>
    <t>¿Ruta Crítica?</t>
  </si>
  <si>
    <t>Fuente Grupo para MGA</t>
  </si>
  <si>
    <t>Código Fuente
(Nueva)</t>
  </si>
  <si>
    <t>Nombre Fuente
(Nueva)</t>
  </si>
  <si>
    <t>Código CUIPO</t>
  </si>
  <si>
    <t>Nombre CUIPO</t>
  </si>
  <si>
    <t>Código CPC</t>
  </si>
  <si>
    <t>Nombre CPC</t>
  </si>
  <si>
    <t>Artículo</t>
  </si>
  <si>
    <t>Valor</t>
  </si>
  <si>
    <t>Observación</t>
  </si>
  <si>
    <t>Inicial</t>
  </si>
  <si>
    <t>Definitivo - Actual</t>
  </si>
  <si>
    <t>Comprometido</t>
  </si>
  <si>
    <t>Movimiento a salir</t>
  </si>
  <si>
    <t>Validación</t>
  </si>
  <si>
    <t>Concepto</t>
  </si>
  <si>
    <t>Secretaría de Planeación y Coordinación</t>
  </si>
  <si>
    <t>Patricia Lañas Romero</t>
  </si>
  <si>
    <t>Yolanda R</t>
  </si>
  <si>
    <t>45</t>
  </si>
  <si>
    <t>Gobierno Territorial</t>
  </si>
  <si>
    <t>Fortalecimiento a la gestión y dirección de la administración pública territorial</t>
  </si>
  <si>
    <t>A.17</t>
  </si>
  <si>
    <t>Fortalecimiento institucional</t>
  </si>
  <si>
    <t>Gobierno transparente y eficaz: Primero la lucha conta la corrupción</t>
  </si>
  <si>
    <t>1.04</t>
  </si>
  <si>
    <t>Información, datos, análisis</t>
  </si>
  <si>
    <t>IR-2020-9</t>
  </si>
  <si>
    <t>Porcentaje de proyectos inversión incorporados en el POAI que utilizan el sistema de información y análisis único</t>
  </si>
  <si>
    <t>1.04.3</t>
  </si>
  <si>
    <t>Planeación prospectiva y proyectos</t>
  </si>
  <si>
    <t>IP-2020-23</t>
  </si>
  <si>
    <t>Número de Banco de Proyectos creado y en funcionamiento</t>
  </si>
  <si>
    <t>20231763640001</t>
  </si>
  <si>
    <t>2301</t>
  </si>
  <si>
    <t>Apoyo a la administración del Banco de Proyectos y la gestión de información estadística en el municipio de Jamundí.</t>
  </si>
  <si>
    <t>Servicio de asistencia técnica</t>
  </si>
  <si>
    <t>Dependencias asistidas técnicamente</t>
  </si>
  <si>
    <t>Realizar el apoyo técnico asociado a la metodología de formulación y seguimiento de proyectos de inversión</t>
  </si>
  <si>
    <t>Sí</t>
  </si>
  <si>
    <t>REC. PROPIOS</t>
  </si>
  <si>
    <t>Ingresos corrientes de Libre Destinación</t>
  </si>
  <si>
    <t>Mano de obra calificada</t>
  </si>
  <si>
    <t>91114</t>
  </si>
  <si>
    <t>Servicios de planificación económica, social y estadística de la administración publica</t>
  </si>
  <si>
    <t>2.3.2.02.02.009-121000.45.2301.01</t>
  </si>
  <si>
    <t>R.B. Excedentes financieros</t>
  </si>
  <si>
    <t>2.3.2.02.02.009-1331102.45.2301.01</t>
  </si>
  <si>
    <t>Diseñar los procesos para la sistematización del seguimiento a proyectos de inversión y el PDM</t>
  </si>
  <si>
    <t>No</t>
  </si>
  <si>
    <t>2.3.2.02.02.009-121000.45.2301.02</t>
  </si>
  <si>
    <t>IP-2020-24</t>
  </si>
  <si>
    <t>Acciones de fortalecimiento al Consejo Territorial de Planeación e instancias de participación ciudadana.</t>
  </si>
  <si>
    <t>Entidades territoriales asistidas técnicamente</t>
  </si>
  <si>
    <t>Capacitar al CTP en la formulación de proyectos y seguimiento de instrumentos de planificación</t>
  </si>
  <si>
    <t>Servicios para la comunidad, sociales y personales</t>
  </si>
  <si>
    <t>2.3.2.02.02.009-121000.45.2301.03</t>
  </si>
  <si>
    <t>Contar con las rutas de transporte para los integrantes del Consejo Territorial de Planeación</t>
  </si>
  <si>
    <t>Transporte</t>
  </si>
  <si>
    <t>64119</t>
  </si>
  <si>
    <t>Otros servicios de transporte terrestre local de pasajeros n.c.p.</t>
  </si>
  <si>
    <t>2.3.2.02.02.006-121000.45.2301.04</t>
  </si>
  <si>
    <t>1.04.1</t>
  </si>
  <si>
    <t>Laboratorio de datos y estudios</t>
  </si>
  <si>
    <t>IP-2020-21</t>
  </si>
  <si>
    <t>Porcentaje de avance en las acciones para el funcionamiento del área de datos y análisis socio_x0002_económicos y ambientales. Acciones: 1. Base de datos maestra de información municipal; 1 Plan Estadístico Municipal; 1 Procedimiento de mantenimiento y actualización de base maestra; 1 Visor de información; 1 Equipo de estudios socio-económicos funcionando; 1 Modelo de gobierno de datos</t>
  </si>
  <si>
    <t>Servicios de información implementados</t>
  </si>
  <si>
    <t>Observatorio implementado</t>
  </si>
  <si>
    <t>Ejecutar el apoyo técnico para la realización de estudios o investigaciones de carácter científico y la consolidación de bases de datos municipales.</t>
  </si>
  <si>
    <t>81222</t>
  </si>
  <si>
    <t>Servicios de investigación aplicada en economía</t>
  </si>
  <si>
    <t>2.3.2.02.02.008-121000.45.2301.05</t>
  </si>
  <si>
    <t>Ejecutar el apoyo técnico para realizar las acciones estipuladas en el Plan Estadístico Municipal (2021 - 2025)</t>
  </si>
  <si>
    <t>2.3.2.02.02.009-121000.45.2301.06</t>
  </si>
  <si>
    <t>1.05</t>
  </si>
  <si>
    <t>Ordenamiento territorial</t>
  </si>
  <si>
    <t>IR-2020-10</t>
  </si>
  <si>
    <t>Sistema de información con información POT y otra relacionada con el suelo, la estratificación y nomenclatura implementado para consulta</t>
  </si>
  <si>
    <t>1.05.2</t>
  </si>
  <si>
    <t>Desarrollo territorial responsable</t>
  </si>
  <si>
    <t>IP-2020-28</t>
  </si>
  <si>
    <t>Certificados o procesos de ordenamiento del suelo actualizados, sistematizados y modernizados.</t>
  </si>
  <si>
    <t>20231763640002</t>
  </si>
  <si>
    <t>2302</t>
  </si>
  <si>
    <t>Fortalecimiento de las bases de datos de estratificación socioeconómica del municipio de Jamundí</t>
  </si>
  <si>
    <t>Documentos de planeación</t>
  </si>
  <si>
    <t>Documentos de planeación realizados</t>
  </si>
  <si>
    <t>Realizar salidas de campo para comprobación empírica y acertada de la asignación de estratificación</t>
  </si>
  <si>
    <t>Materiales, Transporte, Servicios de alojamiento comidas y bebidas</t>
  </si>
  <si>
    <t>2.3.2.02.02.009-121000.45.2302.01</t>
  </si>
  <si>
    <t>R.B. Otras contribuciones</t>
  </si>
  <si>
    <t>2.3.2.02.02.009-133403.45.2302.01</t>
  </si>
  <si>
    <t>Adición por Superavit</t>
  </si>
  <si>
    <t>Actualizar el software y hardware para el manejo de las bases de datos de estratificación socioeconómica</t>
  </si>
  <si>
    <t>Materiales</t>
  </si>
  <si>
    <t>83132</t>
  </si>
  <si>
    <t>Servicios de soporte en tecnologías de la información (TI)</t>
  </si>
  <si>
    <t>2.3.2.02.02.008-121000.45.2302.02</t>
  </si>
  <si>
    <t>Capacitar en temas metodológicos concernientes a la estratificación socioeconómica</t>
  </si>
  <si>
    <t>Mano de obra calificada, Mano de obra no calificada, Materiales</t>
  </si>
  <si>
    <t>2.3.2.02.02.009-121000.45.2302.03</t>
  </si>
  <si>
    <t>2.3.2.02.02.009-133403.45.2302.03</t>
  </si>
  <si>
    <t>Realizar el apoyo para el funcionamiento del Comité de Estratificación</t>
  </si>
  <si>
    <t>Mano de obra no calificada</t>
  </si>
  <si>
    <t>2.3.2.02.02.009-133403.45.2302.04</t>
  </si>
  <si>
    <t>1.04.2</t>
  </si>
  <si>
    <t>Caracterización poblacional</t>
  </si>
  <si>
    <t>IP-2020-22</t>
  </si>
  <si>
    <t>Porcentaje de familias o personas encuestadas con metodología de encuesta como el Sisben.</t>
  </si>
  <si>
    <t>20231763640003</t>
  </si>
  <si>
    <t>2303</t>
  </si>
  <si>
    <t>Fortalecimiento en la calidad de datos en la aplicación de la encuesta  mediante la metodología Sisbén IV para la focalizacion de la poblacion, en el municipio de Jamundí</t>
  </si>
  <si>
    <t>Servicio de información para el registro administrativo de SISBEN</t>
  </si>
  <si>
    <t>Hogares que realizaron la encuesta</t>
  </si>
  <si>
    <t>Realizar el apoyo técnico y operativo para la aplicación de las encuestas del Sisbén IV</t>
  </si>
  <si>
    <t>2.3.2.02.02.009-121000.45.2303.01</t>
  </si>
  <si>
    <t>SGP</t>
  </si>
  <si>
    <t>R.B. SGP-Propósito General-Propósito general Libre inversión</t>
  </si>
  <si>
    <t>2.3.2.02.02.009-133803.45.2303.01</t>
  </si>
  <si>
    <t>SGP-Propósito General-Propósito general Libre inversión</t>
  </si>
  <si>
    <t>2.3.2.02.02.009-124303.45.2303.01</t>
  </si>
  <si>
    <t>Comunicar a la ciudadanía el proceso de la encuesta de Sisben</t>
  </si>
  <si>
    <t>83611</t>
  </si>
  <si>
    <t>Servicios integrales de publicidad</t>
  </si>
  <si>
    <t>2.3.2.02.02.008-121000.45.2303.02</t>
  </si>
  <si>
    <t>Adquirir software y hardware para la gestión integral de las bases de datos del sisbén</t>
  </si>
  <si>
    <t>Maquinaria y equipo</t>
  </si>
  <si>
    <t>Otros servicios de la administración pública n.c.p.</t>
  </si>
  <si>
    <t>2.3.2.01.01.005.02.03.01.01-121000.45.2303.03</t>
  </si>
  <si>
    <t>Contar con las rutas de transporte de los encuestadores de la oficina del sisbén hacía los diferentes puntos de díficil acceso del municipio</t>
  </si>
  <si>
    <t>2.3.2.02.02.006-121000.45.2303.04</t>
  </si>
  <si>
    <t>40</t>
  </si>
  <si>
    <t>A.3</t>
  </si>
  <si>
    <t>Agua potable y saneamiento básico (sin incluir proyectos de vis)</t>
  </si>
  <si>
    <t>Renovación urbana e infraestructura: primero la equidad en el espacio público</t>
  </si>
  <si>
    <t>5.03</t>
  </si>
  <si>
    <t>Familias jamundeñas con servicios públicos</t>
  </si>
  <si>
    <t>IR-2020-78</t>
  </si>
  <si>
    <t>Porcentaje de pagos de subsidios de servicios públicos realizados</t>
  </si>
  <si>
    <t>5.03.1</t>
  </si>
  <si>
    <t>Familias Jamundeñas con subsidios de servicios públicos</t>
  </si>
  <si>
    <t>IP-2020-191</t>
  </si>
  <si>
    <t>Porcentaje de acuerdos o convenios realizados con empresas de servicios públicos para el aseguramiento de la adecuada prestación de servicios, al año.</t>
  </si>
  <si>
    <t>20231763640004</t>
  </si>
  <si>
    <t>Distribución oportuna de los servicios públicos domiciliarios a la población de los estratos socioeconómicos bajos del municipio de Jamundí</t>
  </si>
  <si>
    <t>Documentos de planeación elaborados</t>
  </si>
  <si>
    <t>Realizar el pago oportuno del servicio público domiciliario de acueducto</t>
  </si>
  <si>
    <t>SGP-Agua potable y saneamiento básico</t>
  </si>
  <si>
    <t>69210</t>
  </si>
  <si>
    <t>Servicios de distribución de agua por tuberías (excepto vapor y agua caliente), por cuenta propia</t>
  </si>
  <si>
    <t>2.3.2.02.02.006-124600.40.2304.01</t>
  </si>
  <si>
    <t>2304</t>
  </si>
  <si>
    <t>2.3.2.02.02.006-124303.40.2304.01</t>
  </si>
  <si>
    <t>Sobretasa de solidaridad servicios públicos acueducto, aseo y alcantarillado</t>
  </si>
  <si>
    <t>2.3.2.02.02.006-123117.40.2304.01</t>
  </si>
  <si>
    <t>R.B. Sobretasa de solidaridad servicios públicos acueducto, aseo y alcantarillado</t>
  </si>
  <si>
    <t>2.3.2.02.02.006-133318.40.2304.01</t>
  </si>
  <si>
    <t>Realizar el pago oportuno del servicio público domiciliario de alcantarillado</t>
  </si>
  <si>
    <t>2.3.2.02.02.006-124600.40.2304.02</t>
  </si>
  <si>
    <t>2.3.2.02.02.006-124303.40.2304.02</t>
  </si>
  <si>
    <t>2.3.2.02.02.006-123117.40.2304.02</t>
  </si>
  <si>
    <t>2.3.2.02.02.006-133318.40.2304.02</t>
  </si>
  <si>
    <t>Realizar el pago oportuno del servicio público domiciliario de aseo</t>
  </si>
  <si>
    <t>2.3.2.02.02.006-124600.40.2304.03</t>
  </si>
  <si>
    <t>2.3.2.02.02.006-124303.40.2304.03</t>
  </si>
  <si>
    <t>2.3.2.02.02.006-123117.40.2304.03</t>
  </si>
  <si>
    <t>2.3.2.02.02.006-133318.40.2304.03</t>
  </si>
  <si>
    <t>Supervisar que los servicios públicos domiciliarios se presten de manera oportuna y con total cobertura</t>
  </si>
  <si>
    <t>91123</t>
  </si>
  <si>
    <t>Servicios de la administración pública relacionados con la vivienda e infraestructura de servicios públicos</t>
  </si>
  <si>
    <t>2.3.2.02.02.009-121000.40.2304.04</t>
  </si>
  <si>
    <t>2.3.2.02.02.009-1331102.40.2304.04</t>
  </si>
  <si>
    <t>Vivienda, ciudad y territorio</t>
  </si>
  <si>
    <t>Ordenamiento territorial y desarrollo urbano</t>
  </si>
  <si>
    <t>Sistema de información territorial, usos de suelo, predios, etc. Disponible en tiempo real</t>
  </si>
  <si>
    <t>1.05.1</t>
  </si>
  <si>
    <t>Ordenamiento territorial para el bienestar</t>
  </si>
  <si>
    <t>IP-2020-25</t>
  </si>
  <si>
    <t>Documento con sus anexos de POT 2022-2034</t>
  </si>
  <si>
    <t>20231763640005</t>
  </si>
  <si>
    <t>2305</t>
  </si>
  <si>
    <t>Consolidación del ordenamiento y control urbano para velar por el desarrollo territorial sostenible en el municipio de Jamundí</t>
  </si>
  <si>
    <t>Documentos de planeación en Ordenamiento Territorial implementados</t>
  </si>
  <si>
    <t>Prestar asistencia técnica y profesional para la realización de actividades requeridas para la continuación del proceso de concertación y consulta del POT</t>
  </si>
  <si>
    <t>83221</t>
  </si>
  <si>
    <t>Servicios de planeación urbana</t>
  </si>
  <si>
    <t>2.3.2.02.02.008-121000.40.2305.01</t>
  </si>
  <si>
    <t>Prestar asistencia técnica y profesional para el diseño,montaje y ejecución del Expediente Municipal EXMU del POT</t>
  </si>
  <si>
    <t>2.3.2.02.02.008-121000.40.2305.02</t>
  </si>
  <si>
    <t>Prestar asistencia técnica y profesional para el diseño, ajuste y montaje de la Infraestructura de Datos Espaciales del POT</t>
  </si>
  <si>
    <t>2.3.2.02.02.008-121000.40.2305.03</t>
  </si>
  <si>
    <t>Adquirir hardware y software para el procesamiento de información cartográfica</t>
  </si>
  <si>
    <t>2.3.2.01.01.005.02.03.01.01-121000.40.2305.04</t>
  </si>
  <si>
    <t>Contar con las rutas de transporte del equipo de ordenamiento territorial</t>
  </si>
  <si>
    <t>2.3.2.02.02.006-121000.40.2305.05</t>
  </si>
  <si>
    <t>IP-2020-27</t>
  </si>
  <si>
    <t>Porcentaje de solicitudes de licencias urbanísticas resueltas en los términos del decreto 1077 de 2015 y demás normas que la ajusten o actuaciones solicitadas por el Ministerio de Vivienda.</t>
  </si>
  <si>
    <t>Documentos normativos</t>
  </si>
  <si>
    <t>Documentos normativos realizados</t>
  </si>
  <si>
    <t>Prestar asistencia técnica y profesional en la evaluación de expedición de licencias urbanísticas</t>
  </si>
  <si>
    <t>2.3.2.02.02.008-121000.45.2305.06</t>
  </si>
  <si>
    <t>2.3.2.02.02.008-1331102.45.2305.06</t>
  </si>
  <si>
    <t>Reintegros y otros recursos no apropiados</t>
  </si>
  <si>
    <t>2.3.2.02.02.008-131111.45.2305.06</t>
  </si>
  <si>
    <t>Prestar apoyo técnico y profesional para la revisión de documentos técnicos de solicitudes de licencias urbanísticas</t>
  </si>
  <si>
    <t>2.3.2.02.02.008-121000.45.2305.07</t>
  </si>
  <si>
    <t>IP-2020-26</t>
  </si>
  <si>
    <t>Porcentaje de solicitudes o requerimientos de visita de control físico atendidas y de requerimientos de intervención de infracciones urbanísticas y ambientales resueltos</t>
  </si>
  <si>
    <t>Documentos de lineamientos técnicos</t>
  </si>
  <si>
    <t>Documentos de lineamientos técnicos realizados</t>
  </si>
  <si>
    <t>Realizar apoyo técnico en las visitas de control físico en el territorio municipal</t>
  </si>
  <si>
    <t>2.3.2.02.02.009-121000.45.2305.08</t>
  </si>
  <si>
    <t>2.3.2.02.02.009-1331102.45.2305.08</t>
  </si>
  <si>
    <t>Prestar apoyo técnico para los documentos que sustenten la atención y resolución de las visitas de control físico</t>
  </si>
  <si>
    <t>2.3.2.02.02.009-121000.45.2305.09</t>
  </si>
  <si>
    <t>Prestación de servicios de transporte público de pasajeros</t>
  </si>
  <si>
    <t>A.9</t>
  </si>
  <si>
    <t>Integración regional: primero la cooperación</t>
  </si>
  <si>
    <t>6.02</t>
  </si>
  <si>
    <t>Más infraestructura para la conectividad regional</t>
  </si>
  <si>
    <t>IR-2020-82</t>
  </si>
  <si>
    <t>Gestiones realizadas para la ejecución de proyectos estratégicos</t>
  </si>
  <si>
    <t>6.02.2</t>
  </si>
  <si>
    <t>Conexión con el sistema masivo</t>
  </si>
  <si>
    <t>IP-2020-201</t>
  </si>
  <si>
    <t>Número de iniciativas para la conectividad regional realizadas</t>
  </si>
  <si>
    <t>20231763640006</t>
  </si>
  <si>
    <t>2306</t>
  </si>
  <si>
    <t>Consolidación de alianzas para la coordinación de las políticas de transporte intermunicipal y para la construcción de la primera línea del Tren de Cercanías del Valle (TCV) entre Cali y Jamundí</t>
  </si>
  <si>
    <t>Servicio de apoyo financiero para el desarrollo de los componentes del Sistema de Transporte Público de Pasajeros (Producto principal del proyecto)</t>
  </si>
  <si>
    <t xml:space="preserve">Obras de infraestructura con apoyo financiero </t>
  </si>
  <si>
    <t>Realizar el apoyo técnico y/o financiero al Ente Gestor Regional según lo dispusto en el Convenio Interadministrativo No. 1.310.02.20-0566</t>
  </si>
  <si>
    <t>Servicios prestados a las empresas y servicios de producción</t>
  </si>
  <si>
    <t>82210</t>
  </si>
  <si>
    <t>Servicios de auditoría financiera</t>
  </si>
  <si>
    <t>2.3.2.02.02.008-121000.24.2306.01</t>
  </si>
  <si>
    <t>2.3.2.02.02.008-1331102.24.2306.01</t>
  </si>
  <si>
    <t>Realizar el apoyo técnico y/o financiero a la Autoridad Regional de Transporte  según lo dispusto en el Convenio Interadministrativo No. 1.310.02.20-0566</t>
  </si>
  <si>
    <t>2.3.2.02.02.008-121000.24.2306.02</t>
  </si>
  <si>
    <t>2.3.2.02.02.008-1331102.24.2306.02</t>
  </si>
  <si>
    <t>01.05</t>
  </si>
  <si>
    <t>20231763640067</t>
  </si>
  <si>
    <t>2367</t>
  </si>
  <si>
    <t>Implementación de la actualización de la estratificación en el casco urbano del municipio de Jamundí</t>
  </si>
  <si>
    <t>Realizar el apoyo operativo y en campo del proceso de actualización de la estratificación</t>
  </si>
  <si>
    <t>R.B. Excedentes Financieros</t>
  </si>
  <si>
    <t>2.3.2.02.02.009-1331102.45.2367.01</t>
  </si>
  <si>
    <t>2.3.2.02.02.009-131111.45.2367.01</t>
  </si>
  <si>
    <t>Realizar el apoyo técnico y seguimiento al proceso de actualización de la estratificación</t>
  </si>
  <si>
    <t>2.3.2.02.02.009-1331102.45.2367.02</t>
  </si>
  <si>
    <t>Contar con rutas de transporte para el proceso de actualización de la estratificación</t>
  </si>
  <si>
    <t>2.3.2.02.02.009-131111.45.2367.03</t>
  </si>
  <si>
    <t>01.04</t>
  </si>
  <si>
    <t>0.8</t>
  </si>
  <si>
    <t>0.9</t>
  </si>
  <si>
    <t>20231763640074</t>
  </si>
  <si>
    <t>2374</t>
  </si>
  <si>
    <t>Actualización de datos de las encuestas mediante la metodología Sisbén IV para la focalización de la población, en el municipio de Jamundí</t>
  </si>
  <si>
    <t>Realizar el apoyo asistencial, técnico y/o operativo para la aplicación de las encuestas del Sisbén IV solicitadas por los habitantes del Municipio</t>
  </si>
  <si>
    <t>Ingresos corrientes de libre desticación</t>
  </si>
  <si>
    <t>2.3.2.02.02.009-121000.45.2374.01</t>
  </si>
  <si>
    <t>Realizar el apoyo asistencial, técnico y/o operativo para la actualización de las encuestas del Sisbén IV solicitadas por los habitantes del Municipio</t>
  </si>
  <si>
    <t>2.3.2.02.02.009-121000.45.2374.02</t>
  </si>
  <si>
    <t>Secretaría de Asuntos Étnicos</t>
  </si>
  <si>
    <t>Angie Melissa Lopez Hurtado</t>
  </si>
  <si>
    <t>Linda V</t>
  </si>
  <si>
    <t>A.14</t>
  </si>
  <si>
    <t>Atención a grupos vulnerables - promoción social</t>
  </si>
  <si>
    <t>Desarrollo Humano y Social: Primero la seguridad y la salud</t>
  </si>
  <si>
    <t>2.10</t>
  </si>
  <si>
    <t>Jamundí Étnica y con enfoque diferencial</t>
  </si>
  <si>
    <t>IR-2020-16</t>
  </si>
  <si>
    <t>Porcentaje de población étnica del municipio participativa y empoderada</t>
  </si>
  <si>
    <t>2.10.1</t>
  </si>
  <si>
    <t>Conmemoración de manifestaciones ancestrales y tradicionales étnicas</t>
  </si>
  <si>
    <t>IP-2020-42</t>
  </si>
  <si>
    <t>Festividades y manifestaciones ancestrales étnicas apoyadas en el cuatrienio</t>
  </si>
  <si>
    <t>20231763640007</t>
  </si>
  <si>
    <t>2307</t>
  </si>
  <si>
    <t>Fortalecimiento de las comunidades Étnicas "Conservando étnia, cultura y tradición" en el Municipio de Jamundí</t>
  </si>
  <si>
    <t>Servicio de integración de la oferta pública</t>
  </si>
  <si>
    <t>Espacios de integración de oferta pública generados</t>
  </si>
  <si>
    <t>Apoyar en la realización de conmemoraciones de prácticas culturales, tradicionales y ancestrales de las comunidades indígenas del municipio</t>
  </si>
  <si>
    <t>96290</t>
  </si>
  <si>
    <t>Otros servicios de artes escénicas, eventos culturales y de entretenimiento en vivo</t>
  </si>
  <si>
    <t>2.3.2.02.02.009-124303.45.2307.01</t>
  </si>
  <si>
    <t>2.3.2.02.02.009-131111.45.2307.01</t>
  </si>
  <si>
    <t>Apoyar en la realización de conmemoraciones de prácticas culturales, tradicionales y ancestrales de las comunidades Afrodescendientes del municipio</t>
  </si>
  <si>
    <t>2.3.2.02.02.009-124303.45.2307.02</t>
  </si>
  <si>
    <t>2.3.2.02.02.009-131111.45.2307.02</t>
  </si>
  <si>
    <t>2.10.3</t>
  </si>
  <si>
    <t>Fortalecimiento a las formas tradicionales étnicas de organización</t>
  </si>
  <si>
    <t>IP-2020-209</t>
  </si>
  <si>
    <t>Consejos Comunitarios Afro, Organizaciones de base, Resguardo y Cabildo indígenas capacitados y fortalecidos en sus costumbres y tradiciones</t>
  </si>
  <si>
    <t>Entidades, organismos y dependencias asistidos técnicamente</t>
  </si>
  <si>
    <t>Apoyar acciones institucionales propias de las comunidades Indígenas</t>
  </si>
  <si>
    <t>95994</t>
  </si>
  <si>
    <t>Otros servicios de apoyo para el mejoramiento del comportamiento cívico y de las infraestructuras comunitarias</t>
  </si>
  <si>
    <t>2.3.2.02.02.009-124303.45.2307.03</t>
  </si>
  <si>
    <t>IP-2020-44</t>
  </si>
  <si>
    <t>Apoyar acciones organizacionales e institucionales de las comunidades Afrodescendientes del municipio</t>
  </si>
  <si>
    <t>2.3.2.02.02.009-124303.45.2307.04</t>
  </si>
  <si>
    <t>Secretaría de Educación</t>
  </si>
  <si>
    <t>Otilia Olaya Jiménez</t>
  </si>
  <si>
    <t>Educación</t>
  </si>
  <si>
    <t>Calidad, cobertura y fortalecimiento de la educación inicial, prescolar, básica y media</t>
  </si>
  <si>
    <t>A.1</t>
  </si>
  <si>
    <t>Jamundí con oportunidades: Primero la educación y el empleo</t>
  </si>
  <si>
    <t>3.01</t>
  </si>
  <si>
    <t>Educación con Calidad para el desarrollo de ciudadanos y ciudadanas en la excelencia</t>
  </si>
  <si>
    <t>IR-2020-57</t>
  </si>
  <si>
    <t>Promedio general resultados prueba Saber 11 Instituciones educativas oficiales del sector rural y oficial.</t>
  </si>
  <si>
    <t>3.01.4</t>
  </si>
  <si>
    <t>Servicio educativo a población adulta, en extra edad y/o vulnerabilidad.</t>
  </si>
  <si>
    <t>IP-2020-138</t>
  </si>
  <si>
    <t>Número de iniciativas educativas implementadas para el beneficio de la población adulta, en extra-edad y/o vulnerabilidad</t>
  </si>
  <si>
    <t>2021763640039</t>
  </si>
  <si>
    <t>20221763640026</t>
  </si>
  <si>
    <t>2226</t>
  </si>
  <si>
    <t>Fortalecimiento de la atención educativa adulta en extra-edad y/o vulnerabilidad en el municipio de Jamundí</t>
  </si>
  <si>
    <t>Servicio educación formal por modelos educativos flexibles</t>
  </si>
  <si>
    <t>Beneficiarios atendidos con modelos educativos flexibles</t>
  </si>
  <si>
    <t>Prestar el servicio a la población adulta focalizada del Municipio con el modelo flexible pertinente</t>
  </si>
  <si>
    <t>SGP-Educación-Prestación del servicio</t>
  </si>
  <si>
    <t>93221</t>
  </si>
  <si>
    <t>Servicios de atención residencial para personas mayores</t>
  </si>
  <si>
    <t>2.3.2.02.02.009-124101.22.2226.01</t>
  </si>
  <si>
    <t>A.2</t>
  </si>
  <si>
    <t>Prestar el servicio a la población adulta focalizada en el centro Penitenciario del Municipio con el modelo flexible pertinente</t>
  </si>
  <si>
    <t>91280</t>
  </si>
  <si>
    <t>Servicios administrativos relacionados con la reclusión y rehabilitación de delincuentes</t>
  </si>
  <si>
    <t>2.3.2.02.02.009-124101.22.2226.02</t>
  </si>
  <si>
    <t>Dotar del material didáctico necesario a la población adulta en la implementación del modelo flexible pertinente</t>
  </si>
  <si>
    <t>3222002</t>
  </si>
  <si>
    <t>2.3.2.02.01.003-124101.22.2226.03</t>
  </si>
  <si>
    <t>A.4</t>
  </si>
  <si>
    <t>Servicio de fortalecimiento a las capacidades de los docentes de educación Inicial, preescolar, básica y media</t>
  </si>
  <si>
    <t>Docentes y agentes educativos  de educación inicial, preescolar, básica y media beneficiados con estrategias de mejoramiento de sus capacidades</t>
  </si>
  <si>
    <t>Formar a los docentes de las IEO en herramientas pedagógicas para la atención de la población adulta en extra-edad y /o vulnerabilidad</t>
  </si>
  <si>
    <t>92919</t>
  </si>
  <si>
    <t>2.3.2.02.02.009-124101.22.2226.04</t>
  </si>
  <si>
    <t>A.5</t>
  </si>
  <si>
    <t>Dotar del material didáctico y pedagógico necesario a los docentes en la implementación del modelo pedagógico.</t>
  </si>
  <si>
    <t>2.3.2.02.01.003-124101.22.2226.05</t>
  </si>
  <si>
    <t>A.6</t>
  </si>
  <si>
    <t>Dotar del material didáctico y pedagógico necesario a los docentes en la implementación del modelo pedagógico en el centro Penitenciario</t>
  </si>
  <si>
    <t>2.3.2.02.01.003-124101.22.2226.06</t>
  </si>
  <si>
    <t>3.01.5</t>
  </si>
  <si>
    <t>Ambientes de aprendizaje para la calidad y la excelencia educativa.</t>
  </si>
  <si>
    <t>IP-2020-139</t>
  </si>
  <si>
    <t>Número de instituciones educativas del sector oficial con proyectos que consolidan y mejoran los ambientes de aprendizaje para el desarrollo del proyecto educativo</t>
  </si>
  <si>
    <t>2021763640046</t>
  </si>
  <si>
    <t>20221763640031</t>
  </si>
  <si>
    <t>2231</t>
  </si>
  <si>
    <t>Implementación de ambientes de aprendizaje que favorezcan el desarrollo de los proyectos educativos en el municipio de Jamundí</t>
  </si>
  <si>
    <t>Servicio de acondicionamiento de ambientes de aprendizaje</t>
  </si>
  <si>
    <t>Ambientes de aprendizaje en funcionamiento</t>
  </si>
  <si>
    <t>Brindar el acceso a internet en las instituciones educativas oficiales de Jamundí</t>
  </si>
  <si>
    <t>84222</t>
  </si>
  <si>
    <t>Servicios de acceso a Internet de banda ancha</t>
  </si>
  <si>
    <t>2.3.2.02.02.008-124101.22.2231.01</t>
  </si>
  <si>
    <t>Realizar el mantenimiento de los Equipos Locales del Cliente "CPE" y Puntos de Acceso Tecnología de Multiple entrada y Multiple salida "MIMO" 3x3 de banda dual simultánea</t>
  </si>
  <si>
    <t>SGP-Educación-Calidad por matrícula oficial</t>
  </si>
  <si>
    <t>87130</t>
  </si>
  <si>
    <t>Servicios de mantenimiento y reparación de computadores y equipos periféricos</t>
  </si>
  <si>
    <t>2.3.2.02.02.008-124103.22.2231.02</t>
  </si>
  <si>
    <t xml:space="preserve">Otilia Olaya Jiménez </t>
  </si>
  <si>
    <t>22</t>
  </si>
  <si>
    <t>2201</t>
  </si>
  <si>
    <t>A.8</t>
  </si>
  <si>
    <t>3.09</t>
  </si>
  <si>
    <t>Más emprendimiento, más innovación</t>
  </si>
  <si>
    <t>IR-2020-71</t>
  </si>
  <si>
    <t>Número de Familias beneficiadas por personas que generaron empleo mediante proyecto productivo y de emprendimiento</t>
  </si>
  <si>
    <t>1000</t>
  </si>
  <si>
    <t>3.09.2</t>
  </si>
  <si>
    <t>Incubación para Estudiantes Emprendedores</t>
  </si>
  <si>
    <t xml:space="preserve">IP-2020-163 </t>
  </si>
  <si>
    <t>Número de convocatorias implementados en Instituciones Educativas del sector oficial con iniciativas que favorecen el desarrollo de las actividades de CT+i (Ciencia, Tecnología e Innovación)</t>
  </si>
  <si>
    <t>2</t>
  </si>
  <si>
    <t>2201047</t>
  </si>
  <si>
    <t xml:space="preserve"> Servicios de apoyo a la implementación de modelos de innovación educativa</t>
  </si>
  <si>
    <t>220104700</t>
  </si>
  <si>
    <t>Establecimientos educativos apoyados para la implementación de modelos de innovación educativa</t>
  </si>
  <si>
    <t>Adquirir elementos didácticos y pedagógicos en el aprovechamiento de los Residuos de Aparatos Eléctricos y Electrónicos "RAEE" de las I.E, entidades gubernamentales y no gubernametales</t>
  </si>
  <si>
    <t>3212899</t>
  </si>
  <si>
    <t>Papeles n.c.p.</t>
  </si>
  <si>
    <t>2.3.2.02.01.003-124103.22.2231.03</t>
  </si>
  <si>
    <t>Adquirir material didáctico, pedagógico, tecnológico o de mobiliario en espacios estructurados para el aprendizaje significativo.</t>
  </si>
  <si>
    <t>2.3.2.02.01.003-124103.22.2231.04</t>
  </si>
  <si>
    <t>3.01.2</t>
  </si>
  <si>
    <t>Transformación curricular para una educación intercultural, intregral, inclusiva, pertinente y con enfoque diferencial.</t>
  </si>
  <si>
    <t>IP-2020-135</t>
  </si>
  <si>
    <t>Porcentaje de IE Oficiales con proyectos educativos que favorecen trayectorias educativas completas y transiciones efectivas y armónicas</t>
  </si>
  <si>
    <t>1</t>
  </si>
  <si>
    <t>2021763640040</t>
  </si>
  <si>
    <t>20221763640027</t>
  </si>
  <si>
    <t>2227</t>
  </si>
  <si>
    <t>Mejoramiento de competencias en docentes, directivos docentes, y estudiantes que garanticen trayectorias educativas completas en las IE oficiales del municipio de Jamundí</t>
  </si>
  <si>
    <t>2201006</t>
  </si>
  <si>
    <t>Servicio de asistencia técnica en educación inicial, preescolar, básica y media</t>
  </si>
  <si>
    <t>220100600</t>
  </si>
  <si>
    <t>Entidades y organizaciones asistidas técnicamente</t>
  </si>
  <si>
    <t>Realizar capacitación, acompañamiento y seguimiento a la impementacion de manejo de competencias en las distintas áreas del saber</t>
  </si>
  <si>
    <t>Otros tipos de servicios educativos y de formación, n.c.p.</t>
  </si>
  <si>
    <t>2.3.2.02.02.009-124103.22.2227.01</t>
  </si>
  <si>
    <t>Realizar capacitación, acompañamiento y seguimiento a la impementacion de los planes de área y mallas curriculares por competencias</t>
  </si>
  <si>
    <t>2.3.2.02.02.009-121000.22.2227.02</t>
  </si>
  <si>
    <t>IP-2020-136</t>
  </si>
  <si>
    <t>Número de IE con sistemas de gestión de la calidad Educativa, expresados en los proyectos educativos institucionales (PEI) y/o comunitarios (PEC) implementados en el marco de una educación integral.</t>
  </si>
  <si>
    <t>Documentos de lineamientos técnicos en educación inicial, preescolar, básica y media expedidos</t>
  </si>
  <si>
    <t>Realizar acompañamiento y seguimiento a la impementacion de la construcccion de PEI o PEC en las IE oficiales de Educación Preescolar, Básica y Media</t>
  </si>
  <si>
    <t>2.3.2.02.02.009-121000.22.2227.03</t>
  </si>
  <si>
    <t>Acuerdo 09</t>
  </si>
  <si>
    <t>Excedentes financieros</t>
  </si>
  <si>
    <t>2.3.2.02.02.009-131102.22.2227.03</t>
  </si>
  <si>
    <t>Sensibilizar a los integrantes del comité municipal  y comites institucionales de convivencia escolar de las IEO en Gestión de Convivencia y Prevención del Bullying en el Ámbito Escolar y rutas de protocolos de atencion</t>
  </si>
  <si>
    <t>2.3.2.02.02.009-121000.22.2227.04</t>
  </si>
  <si>
    <t>3.02</t>
  </si>
  <si>
    <t>Educación media pertinente para el desarrollo sostenible y el fortalecimiento económico.</t>
  </si>
  <si>
    <t>IR-2020-59</t>
  </si>
  <si>
    <t>Tasa de cobertura neta en educación media</t>
  </si>
  <si>
    <t>3.02.1</t>
  </si>
  <si>
    <t>Consolidación de la educación media, técnica, tecnológica y superior</t>
  </si>
  <si>
    <t>IP-2020-145</t>
  </si>
  <si>
    <t>Programa de orientación socio ocupacional, psicológica u orientación vocacional para para acompañar a los adolescentes o jóvenes a planear y proyectar su futuro.</t>
  </si>
  <si>
    <t>Servicio de orientación socio ocupacional</t>
  </si>
  <si>
    <t>Estudiantes vinculados a procesos de orientación socio ocupacional</t>
  </si>
  <si>
    <t>Capacitar por Competencias en áreas priorizadas a Estudiantes de las instituciones Educativas Oficiales del Municipio de Jamundi</t>
  </si>
  <si>
    <t>2.3.2.02.02.009-121000.22.2227.05</t>
  </si>
  <si>
    <t>Diseñar y desarrollar un proceso de orientación vocacional y de construcción de proyecto de vida dirigido a estudiantes de educación del Municipio de Jamundí</t>
  </si>
  <si>
    <t>2.3.2.02.02.009-121000.22.2227.06</t>
  </si>
  <si>
    <t>Llevar a cabo estrategias para el desarrollo de la sana convivencia y la resolución de conflictos en las IE de Jamundí</t>
  </si>
  <si>
    <t>92920</t>
  </si>
  <si>
    <t>Servicios de apoyo educativo</t>
  </si>
  <si>
    <t>2.3.2.02.02.009-121000.22.2227.07</t>
  </si>
  <si>
    <t>2021763640041</t>
  </si>
  <si>
    <t>20221763640028</t>
  </si>
  <si>
    <t>2228</t>
  </si>
  <si>
    <t>Fortalecimiento de la inclusión y la equidad en la educación del municipio de Jamundí</t>
  </si>
  <si>
    <t>Servicio de apoyo pedagógico para la oferta de educación inclusiva para preescolar, básica y media</t>
  </si>
  <si>
    <t>Realizar Atención educativa a la población estudiantil focalizada en las IEO con discapacidad y/o talentos excepcionales</t>
  </si>
  <si>
    <t>93222</t>
  </si>
  <si>
    <t>Servicios de atención residencial para personas jóvenes con discapacidad</t>
  </si>
  <si>
    <t>2.3.2.02.02.009-124101.22.2228.01</t>
  </si>
  <si>
    <t>Atender la población estudiantil vinculada al sistema de responsabilidad penal para adolescentes (SRPA) con sanciones no privativas de la libertad en modalidad libertad vigilada en las IEO</t>
  </si>
  <si>
    <t>2.3.2.02.02.009-124101.22.2228.02</t>
  </si>
  <si>
    <t>Sedes educativas con apoyo pedagógico para la oferta de educación inclusiva para preescolar, básica y media</t>
  </si>
  <si>
    <t>Dotar con Herramientas técnicas, tecnológicas y didácticas pertinentes de acuerdo con las necesidades y capacidades o con talentos excepcionales</t>
  </si>
  <si>
    <t>2.3.2.02.01.003-124101.22.2228.03</t>
  </si>
  <si>
    <t>Dotar con Herramientas técnicas, tecnológicas y didácticas pertinentes de acuerdo con los apoyos pedagógico para los estudiantes con discapacidad</t>
  </si>
  <si>
    <t>2.3.2.02.01.003-124101.22.2228.04</t>
  </si>
  <si>
    <t>5.01</t>
  </si>
  <si>
    <t>Infraestructura para el desarrollo social</t>
  </si>
  <si>
    <t>IR-2020-76</t>
  </si>
  <si>
    <t xml:space="preserve">Porcentaje de avance en la ejecución del plan </t>
  </si>
  <si>
    <t>5.01.4</t>
  </si>
  <si>
    <t>Construcción, restauración, adecuación y dotación de las bibliotecas, casa de la cultura y espacios públicos culturales y educativa en zona urbana y rural</t>
  </si>
  <si>
    <t xml:space="preserve">IP-2020-212  </t>
  </si>
  <si>
    <t>Número de sedes educativas con infraestructura mejorada</t>
  </si>
  <si>
    <t>2021763640049</t>
  </si>
  <si>
    <t>20221763640034</t>
  </si>
  <si>
    <t>2234</t>
  </si>
  <si>
    <t>Mantenimiento y/o adecuación de infraestructura educativa en el municipio de Jamundí</t>
  </si>
  <si>
    <t>2201052</t>
  </si>
  <si>
    <t>Infraestructura educativa mejorada</t>
  </si>
  <si>
    <t>220105200</t>
  </si>
  <si>
    <t xml:space="preserve">Sedes educativas mejoradas </t>
  </si>
  <si>
    <t>Adecuar la infraestructura educativa de las IEO del Municipio Jamundí</t>
  </si>
  <si>
    <t>54129</t>
  </si>
  <si>
    <t>Servicios generales de construcción de otros edificios no residenciales</t>
  </si>
  <si>
    <t>2.3.2.02.02.005-124103.22.2234.01</t>
  </si>
  <si>
    <t>Porcentaje de avance en la ejecución del plan</t>
  </si>
  <si>
    <t>IP-2020-212</t>
  </si>
  <si>
    <t>Sedes educativas mejoradas</t>
  </si>
  <si>
    <t>Llevar a cabo obras de adecuación de infraestructura en las Instituciones Educativas Oficiales del Municipio del Jamundí</t>
  </si>
  <si>
    <t>2.3.2.02.02.005-124103.22.2234.02</t>
  </si>
  <si>
    <t>Adquirir el mobiliario de las Instituciones Educativas Oficiales del Municipio de Jamundí</t>
  </si>
  <si>
    <t>2.3.2.01.01.004.01.01.04-124103.22.2234.03</t>
  </si>
  <si>
    <t>Realizar el mantenimiento y conservación de la Infraestructura Física de las instituciones educativas oficiales del Municipio de Jamundí</t>
  </si>
  <si>
    <t>2.3.2.02.02.005-124103.22.2234.04</t>
  </si>
  <si>
    <t>3.01.1</t>
  </si>
  <si>
    <t>Estrategias para acceso y permanencia en la educación inicial, preescolar, básica y media.</t>
  </si>
  <si>
    <t>IP-2020-132</t>
  </si>
  <si>
    <t>Porcentaje de Instituciones Educativas oficiales que garantizan la gratuidad en la prestación del servicio educativo</t>
  </si>
  <si>
    <t>2021763640048</t>
  </si>
  <si>
    <t>20221763640033</t>
  </si>
  <si>
    <t>2233</t>
  </si>
  <si>
    <t>Fortalecimiento para la prestación y funcionamiento del servicio educativo de los niños niñas adolescentes y adultos de los establecimientos educativos oficiales en el municipio de Jamundí</t>
  </si>
  <si>
    <t>Servicio educativo</t>
  </si>
  <si>
    <t>Establecimientos educativos en operación</t>
  </si>
  <si>
    <t>Realizar pago personal docente-con situación de fondos (csf)</t>
  </si>
  <si>
    <t>2.3.1.01.01.001.01-124101.22.2233.01</t>
  </si>
  <si>
    <t>Recursos de balance - SGP-Educación-Prestación del servicio</t>
  </si>
  <si>
    <t>2.3.1.01.01.001.01-133601.22.2233.01</t>
  </si>
  <si>
    <t>2.3.1.01.01.001.01-131111.22.2233.01</t>
  </si>
  <si>
    <t>Efectuar el pago personal docente-sin situación de fondos(ssf) aporte patrono 8.5%</t>
  </si>
  <si>
    <t>2.3.1.01.01.001.01-124101.22.2233.02</t>
  </si>
  <si>
    <t>Realizar pago personal docente-sin situación de fondos (ssf) aporte empleado 8%</t>
  </si>
  <si>
    <t>2.3.1.01.01.001.01-124101.22.2233.03</t>
  </si>
  <si>
    <t>Efectuar pago personal docente-sin situación de fondos(ssf)aporte cesantias 8.33%</t>
  </si>
  <si>
    <t>2.3.1.01.02.003-124101.22.2233.04</t>
  </si>
  <si>
    <t>Realizar pago personal docente-sena</t>
  </si>
  <si>
    <t>2.3.1.01.02.007-124101.22.2233.05</t>
  </si>
  <si>
    <t>Pagar el personal docente-icbf</t>
  </si>
  <si>
    <t>2.3.1.01.02.006-124101.22.2233.06</t>
  </si>
  <si>
    <t>Ejecutar el pago personal docente-esap</t>
  </si>
  <si>
    <t>2.3.1.01.02.008-124101.22.2233.07</t>
  </si>
  <si>
    <t>Realizar el pago personal docente-cajas de compensación familiar</t>
  </si>
  <si>
    <t>2.3.1.01.02.004-124101.22.2233.08</t>
  </si>
  <si>
    <t>Ejecutar el pago personal docente-institutos técnicos</t>
  </si>
  <si>
    <t>2.3.1.01.02.009-124101.22.2233.09</t>
  </si>
  <si>
    <t>2.3.1.01.02.006-124103.22.2233.09</t>
  </si>
  <si>
    <t>Realizar pago de servicios educativos al personal directivos docentes</t>
  </si>
  <si>
    <t>2.3.1.01.01.001.01-124101.22.2233.11</t>
  </si>
  <si>
    <t>Adquirir la dotación ley 70 de 1988-personal docente IE</t>
  </si>
  <si>
    <t>2823609</t>
  </si>
  <si>
    <t>Uniformes de trabajo</t>
  </si>
  <si>
    <t>2.3.2.02.01.002-124101.22.2233.10</t>
  </si>
  <si>
    <t>Efectuar el pago personal directivo docente-sin situacióndefondos(ssf)aporte patrono 8.5%</t>
  </si>
  <si>
    <t>2.3.1.01.01.001.01-124101.22.2233.12</t>
  </si>
  <si>
    <t>Realizar pago personal directivo docente-sin situación de fondos(ssf)aporte empleado 8%</t>
  </si>
  <si>
    <t>2.3.1.01.01.001.01-124101.22.2233.13</t>
  </si>
  <si>
    <t>Pagar personal directivo docente-sin situación de fondos(ssf)aporte cesantias 8.33%</t>
  </si>
  <si>
    <t>2.3.1.01.02.003-124101.22.2233.14</t>
  </si>
  <si>
    <t>Realizar pago personal directivo docente-sena</t>
  </si>
  <si>
    <t>2.3.1.01.02.007-124101.22.2233.15</t>
  </si>
  <si>
    <t>Realizar pago personal directivo docente-cajas de compensación familiar</t>
  </si>
  <si>
    <t>2.3.1.01.02.004-124101.22.2233.16</t>
  </si>
  <si>
    <t>Realizar pago personal directivo docente-institutos técnicos</t>
  </si>
  <si>
    <t>2.3.1.01.02.009-124101.22.2233.17</t>
  </si>
  <si>
    <t>Realizar pago personal directivo docente-ICBF</t>
  </si>
  <si>
    <t>2.3.1.01.02.006-124101.22.2233.18</t>
  </si>
  <si>
    <t>Realizar pago personal directivo docente-Esap</t>
  </si>
  <si>
    <t>2.3.1.01.02.008-124101.22.2233.19</t>
  </si>
  <si>
    <t>Realizar pago personal administrativo de instituciones educativas</t>
  </si>
  <si>
    <t>2.3.1.01.01.001.01-124101.22.2233.20</t>
  </si>
  <si>
    <t>2.3.1.01.01.001.01-121000.22.2233.20</t>
  </si>
  <si>
    <t>2.3.1.01.01.001.01-131111.22.2233.20</t>
  </si>
  <si>
    <t>Realizar pago personal administrativo de instituciones educativas-aportes para salud ie</t>
  </si>
  <si>
    <t>2.3.1.01.02.002-124101.22.2233.21</t>
  </si>
  <si>
    <t>Realizar pago personal administrativo de instituciones educativas-aportes para pensión ie</t>
  </si>
  <si>
    <t>2.3.1.01.02.001-124101.22.2233.22</t>
  </si>
  <si>
    <t>Realizar pago personal administrativo de instituciones educativas-aportes arp ie</t>
  </si>
  <si>
    <t>2.3.1.01.02.005-124101.22.2233.23</t>
  </si>
  <si>
    <t>Realizar pago personal administrativo de instituciones educativas-aportes para cesantías ie</t>
  </si>
  <si>
    <t>2.3.1.01.02.003-124101.22.2233.24</t>
  </si>
  <si>
    <t>Realizar pago personal administrativo de instituciones educativas-sena ie</t>
  </si>
  <si>
    <t>2.3.1.01.02.007-124101.22.2233.25</t>
  </si>
  <si>
    <t>Realizar pago personal administrativo de instituciones educativas-icbf ie</t>
  </si>
  <si>
    <t>2.3.1.01.02.006-124101.22.2233.26</t>
  </si>
  <si>
    <t>Realizar pago personal administrativo de instituciones educativas-esap ie</t>
  </si>
  <si>
    <t>2.3.1.01.02.008-124101.22.2233.27</t>
  </si>
  <si>
    <t>Realizar pago personal administrativo de instituciones educativas-cajas de compensación familiar ie</t>
  </si>
  <si>
    <t>2.3.1.01.02.004-124101.22.2233.28</t>
  </si>
  <si>
    <t>Realizar pago personal administrativo de instituciones educativas-institutos técnicos ie</t>
  </si>
  <si>
    <t>2.3.1.01.02.009-124101.22.2233.29</t>
  </si>
  <si>
    <t>Efectura pago personal administrativo de instituciones educativas-Prima antigüedad</t>
  </si>
  <si>
    <t>2.3.1.01.01.002.12-121000.22.2233.30</t>
  </si>
  <si>
    <t>Entregar dotación ley 70 de 1988-personal administrativo IE</t>
  </si>
  <si>
    <t>2.3.2.02.01.002-124101.22.2233.31</t>
  </si>
  <si>
    <t>Servicio de fomento para el acceso a la educación inicial, preescolar, básica y media</t>
  </si>
  <si>
    <t>Personas beneficiadas con estrategias de fomento para el acceso a la educación inicial, preescolar, básica y media.</t>
  </si>
  <si>
    <t>Distribuir el giro de los recursos de gratuidad en la IE oficiales</t>
  </si>
  <si>
    <t>SGP-Educación-Calidad por gratuidad</t>
  </si>
  <si>
    <t>Transferencias corrientes y de capital</t>
  </si>
  <si>
    <t>2.3.3.05.09.053-124104.22.2233.32</t>
  </si>
  <si>
    <t>255</t>
  </si>
  <si>
    <t>2201017</t>
  </si>
  <si>
    <t>220101700</t>
  </si>
  <si>
    <t xml:space="preserve">Personas beneficiadas con estrategias de fomento para el acceso a la educación inicial, preescolar, básica y media. </t>
  </si>
  <si>
    <t xml:space="preserve">Prestar el servicio de transporte en el seguimiento del servicio Educativo </t>
  </si>
  <si>
    <t>121000</t>
  </si>
  <si>
    <t>64114</t>
  </si>
  <si>
    <t>Servicios de transporte terrestre especial local de pasajeros</t>
  </si>
  <si>
    <t>2.3.2.02.02.006-121000.22.2233.33</t>
  </si>
  <si>
    <t>Apoyar acciones jurídicas, administrativas, técnicas y financieras para el fortalecimiento de las áreas de la SEM y las IEO del Municipio</t>
  </si>
  <si>
    <t>82120</t>
  </si>
  <si>
    <t>Servicios de asesoramiento y representación jurídica relativos a otros campos del derecho</t>
  </si>
  <si>
    <t>2.3.2.02.02.008-121000.22.2233.34</t>
  </si>
  <si>
    <t>2.3.2.02.02.008-124101.22.2233.34</t>
  </si>
  <si>
    <t>Divulgar las actividades misionales y administrativas de la SEM</t>
  </si>
  <si>
    <t>2.3.2.02.02.008-121000.22.2233.35</t>
  </si>
  <si>
    <t>Implementar el programa de bienestar social e incentivos</t>
  </si>
  <si>
    <t>95996</t>
  </si>
  <si>
    <t>Servicios de otorgamiento de apoyo económico no reembolsable (subvenciones)</t>
  </si>
  <si>
    <t>2.3.2.02.02.009-121000.22.2233.36</t>
  </si>
  <si>
    <t>3.01.7</t>
  </si>
  <si>
    <t>Preparación y adaptación del sector educativo ante riesgos, problemas de salud pública, desastres, el conflicto armando o el cambio climático.</t>
  </si>
  <si>
    <t>IP-2020-141</t>
  </si>
  <si>
    <t>Número de planes para atención, mitigación y adaptación del sector educativo ante riesgos, problemas de salud pública, conflicto armado, desastres y/o problemas climáticos.</t>
  </si>
  <si>
    <t>Servicios de gestión del riesgo físico en estudiantes y docentes</t>
  </si>
  <si>
    <t>Coberturas obtenidas</t>
  </si>
  <si>
    <t>Realizar el pago de personal de servicios de aseo, limpieza y desinfección de las IEO en el municipío de Jamundí</t>
  </si>
  <si>
    <t>85330</t>
  </si>
  <si>
    <t>Servicios de limpieza general</t>
  </si>
  <si>
    <t>2.3.2.02.02.008-124101.22.2233.37</t>
  </si>
  <si>
    <t>Ingresos corrientes de libre destinación</t>
  </si>
  <si>
    <t>2.3.2.02.02.008-121000.22.2233.37</t>
  </si>
  <si>
    <t xml:space="preserve"> IP-2020-141</t>
  </si>
  <si>
    <t xml:space="preserve">  Número de planes para atención, mitigación y adaptación del sector educativo ante riesgos, problemas de salud pública, conflicto armado, desastres y/o problemas climáticos.</t>
  </si>
  <si>
    <t>2201043</t>
  </si>
  <si>
    <t>220104300</t>
  </si>
  <si>
    <t>38</t>
  </si>
  <si>
    <t>Realizar el pago del personal de seguridad privada y vigilancia de las IEO en el municipío de Jamundí</t>
  </si>
  <si>
    <t>85250</t>
  </si>
  <si>
    <t>Servicios de protección (guardas de seguridad)</t>
  </si>
  <si>
    <t>2.3.2.02.02.008-121000.22.2233.38</t>
  </si>
  <si>
    <t>Pagar los servicios públicos de las 16 IE</t>
  </si>
  <si>
    <t>Servicios domiciliarios</t>
  </si>
  <si>
    <t>2.3.2.02.02.006-121000.22.2233.39</t>
  </si>
  <si>
    <t xml:space="preserve">SGP </t>
  </si>
  <si>
    <t>2.3.2.02.02.006-124103.22.2233.39</t>
  </si>
  <si>
    <t>Recursos de balance - SGP-Educación-Calidad por matrícula oficial</t>
  </si>
  <si>
    <t>2.3.2.02.02.006-133603.22.2233.39</t>
  </si>
  <si>
    <t>2.3.2.02.02.006-131111.22.2233.39</t>
  </si>
  <si>
    <t>R.F. SGP-Educación-calidad por matricula oficial</t>
  </si>
  <si>
    <t>2.3.2.02.02.006-132203.22.2233.39</t>
  </si>
  <si>
    <t>R.F. De Sistema General de Seguridad Social en Salud - Fondos Especiales del Ministerio de Salud</t>
  </si>
  <si>
    <t>2.3.2.02.02.006-132305.22.2233.39</t>
  </si>
  <si>
    <t>Adquirir Pólizas de seguros para la población estudiantil de las instituciones educativas oficiales del municipio de JamundÍ</t>
  </si>
  <si>
    <t>Servicios financieros y conexos</t>
  </si>
  <si>
    <t>Servicios de pólizas de salud</t>
  </si>
  <si>
    <t>2.3.2.02.02.007-121000.22.2233.40</t>
  </si>
  <si>
    <t>2.3.2.02.02.007-131102.22.2233.40</t>
  </si>
  <si>
    <t>Adquirir elementos de bioseguridad para la presencialidad segura</t>
  </si>
  <si>
    <t>3899997</t>
  </si>
  <si>
    <t>Artículos n.c.p. para protección</t>
  </si>
  <si>
    <t>2.3.2.02.01.003-121000.22.2233.41</t>
  </si>
  <si>
    <t>Recursos de balance - Transferencias de capital de otras entidades del gobierno</t>
  </si>
  <si>
    <t>2.3.2.02.01.003-133504.22.2233.41</t>
  </si>
  <si>
    <t>OTROS</t>
  </si>
  <si>
    <t>R.F. Distintos al SGP</t>
  </si>
  <si>
    <t>2.3.2.02.01.003-132301.22.2233.41</t>
  </si>
  <si>
    <t>Efectuar el pago de la ARL de estudiantes de IEO del Municipio de Jamundí</t>
  </si>
  <si>
    <t>Servicios de seguros sociales de riesgos laborales</t>
  </si>
  <si>
    <t>2.3.2.02.02.007-121000.22.2233.42</t>
  </si>
  <si>
    <t>2.3.2.02.02.005-124103.22.2233.43</t>
  </si>
  <si>
    <t>Llevar a cabo las acciones necesarias para la realización del encuentro Municipal de Experiencias significativas</t>
  </si>
  <si>
    <t>2.3.2.02.02.009-121000.22.2233.44</t>
  </si>
  <si>
    <t>IP-2020-134</t>
  </si>
  <si>
    <t>Porcentaje de estudiantes atendidos por el Programa de Alimentación Escolar (PAE)</t>
  </si>
  <si>
    <t>2021763640044</t>
  </si>
  <si>
    <t>20221763640029</t>
  </si>
  <si>
    <t>2229</t>
  </si>
  <si>
    <t>Fortalecimiento del Programa de Alimentación Escolar para estudiantes de matrícula oficial en el municipio de Jamundí</t>
  </si>
  <si>
    <t>Servicio de apoyo a la permanencia con alimentación escolar</t>
  </si>
  <si>
    <t>Raciones Contratadas</t>
  </si>
  <si>
    <t>Suministrar complemento nutricional en la modalidad de complemento am/pm a los escolares matriculados en las IEO</t>
  </si>
  <si>
    <t>Aportes Nación - Alimentación Escolar</t>
  </si>
  <si>
    <t>Servicios de alojamiento comidas y bebidas</t>
  </si>
  <si>
    <t>35250</t>
  </si>
  <si>
    <t>Provitaminas, vitaminas y hormonas; glicósidos y alcaloides vegetales y sus sales, éteres, esteres y otros derivados; antibióticos</t>
  </si>
  <si>
    <t>2.3.2.02.01.003-123303.22.2229.01</t>
  </si>
  <si>
    <t>2.3.2.02.01.002-124103.22.2229.01</t>
  </si>
  <si>
    <t>Recursos de balance - SGP-Asignación Especial-Programas de alimentación escolar</t>
  </si>
  <si>
    <t>2.3.2.02.01.003-133503.22.2229.01</t>
  </si>
  <si>
    <t>SGP-Asignación Especial-Programas de alimentación escolar</t>
  </si>
  <si>
    <t>2.3.2.02.01.003-124401.22.2229.01</t>
  </si>
  <si>
    <t>2.3.2.02.01.003-132301.22.2229.01</t>
  </si>
  <si>
    <t>R.F. SGP - Asignación especial-programas de alimentación escolar</t>
  </si>
  <si>
    <t>2.3.2.02.01.003-132209.22.2229.01</t>
  </si>
  <si>
    <t>Suministrar complemento nutricional en la modalidad de almuerzos para jornada única a los escolares matriculados en las IEO</t>
  </si>
  <si>
    <t>2.3.2.02.01.002-124401.22.2229.02</t>
  </si>
  <si>
    <t>2.3.2.02.01.002-123303.22.2229.02</t>
  </si>
  <si>
    <t>2.3.2.02.01.003-131111.22.2229.02</t>
  </si>
  <si>
    <t>2.3.2.02.01.002-132301.22.2229.02</t>
  </si>
  <si>
    <t>2.3.2.02.01.002-132209.22.2229.02</t>
  </si>
  <si>
    <t>Realizar el pago de la comisión por la utilización de la modalidad contractual en bolsa mercantíl</t>
  </si>
  <si>
    <t>Servicios de procesamiento y compensación de transacciones financieras</t>
  </si>
  <si>
    <t>2.3.2.02.02.007-121000.22.2229.05</t>
  </si>
  <si>
    <t>2.3.2.02.02.007-131102.22.2229.05</t>
  </si>
  <si>
    <t>Suministrar complemento nutricional en la modalidad de almuerzos parar jornada única y complemento am/pm a los escolares matriculados de las IEO del municipio</t>
  </si>
  <si>
    <t>2.3.2.02.01.002-123303.22.2229.06</t>
  </si>
  <si>
    <t>Servicio de monitoreo y seguimiento a la gestión del sector educativo</t>
  </si>
  <si>
    <t>Entidades territoriales con seguimiento y evaluación a la gestión</t>
  </si>
  <si>
    <t>Realizar apoyo profesional a la supervisión del Programa de Alimentación escolar (PAE)</t>
  </si>
  <si>
    <t>91121</t>
  </si>
  <si>
    <t>Servicios de la administración pública relacionados con la educación</t>
  </si>
  <si>
    <t>2.3.2.02.02.009-123303.22.2229.03</t>
  </si>
  <si>
    <t>Realizar apoyo técnico a la supervisión del Programa de Alimentación escolar (PAE)</t>
  </si>
  <si>
    <t>2.3.2.02.02.009-121000.22.2229.04</t>
  </si>
  <si>
    <t>2.3.2.02.02.009-131102.22.2229.04</t>
  </si>
  <si>
    <t>IP-2020-133</t>
  </si>
  <si>
    <t>Porcentaje de estudiantes atendidos por el programa de transporte escolar</t>
  </si>
  <si>
    <t>2021763640045</t>
  </si>
  <si>
    <t>20221763640030</t>
  </si>
  <si>
    <t>2230</t>
  </si>
  <si>
    <t>Servicio de transporte escolar a estudiantes matriculados en las instituciones educativas oficiales de Jamundí</t>
  </si>
  <si>
    <t>Servicio de apoyo a la permanencia con transporte escolar</t>
  </si>
  <si>
    <t>Beneficiarios de transporte escolar</t>
  </si>
  <si>
    <t>Prestar el servicio del transporte escolar para el desplazamiento de los estudiantes focalizados en diferentes medios alternativos</t>
  </si>
  <si>
    <t>64113</t>
  </si>
  <si>
    <t>Servicios de transporte local combinado de pasajeros</t>
  </si>
  <si>
    <t>2.3.2.02.02.006-121000.22.2230.01</t>
  </si>
  <si>
    <t>2.3.2.02.02.006-124103.22.2230.01</t>
  </si>
  <si>
    <t>2.3.2.02.02.006-131111.22.2230.01</t>
  </si>
  <si>
    <t>Realizar supervisión con personal de apoyo para el seguimiento del servicio de transporte</t>
  </si>
  <si>
    <t>91134</t>
  </si>
  <si>
    <t>Servicios de la administración pública relacionados con el transporte y las comunicaciones</t>
  </si>
  <si>
    <t>2.3.2.02.02.009-121000.22.2230.02</t>
  </si>
  <si>
    <t>3.3</t>
  </si>
  <si>
    <t>Educación bilingüe para la interculturalidad, el desarrollo y la competitividad</t>
  </si>
  <si>
    <t>IR-2020-60</t>
  </si>
  <si>
    <t>Promedio del desempeño de la prueba de Inglés obtenido por las instituciones educativas oficiales del sector rural y urbano en las pruebas Saber 11.</t>
  </si>
  <si>
    <t>49</t>
  </si>
  <si>
    <t>3.3.1</t>
  </si>
  <si>
    <t>Transformación curricular para una educación bilingüe intercultural que permita desarrollar el potencial de las personas y de la región</t>
  </si>
  <si>
    <t>IP-2020-146</t>
  </si>
  <si>
    <t>Número de iniciativas anuales implementadas para la formación complementaria e intensiva en lengua extranjera.</t>
  </si>
  <si>
    <t>2021763640035</t>
  </si>
  <si>
    <t>20221763640035</t>
  </si>
  <si>
    <t>2235</t>
  </si>
  <si>
    <t>Fortalecimiento en formación complementaria e intensiva en lengua extranjera en el municipio de Jamundí</t>
  </si>
  <si>
    <t>2201034</t>
  </si>
  <si>
    <t>Servicio educativos de promoción del bilingüismo</t>
  </si>
  <si>
    <t>220103401</t>
  </si>
  <si>
    <t>Instituciones educativas fortalecidas en competencias comunicativas en un segundo idioma</t>
  </si>
  <si>
    <t>16</t>
  </si>
  <si>
    <t xml:space="preserve">Capacitar a docentes de primaria en aspectos comunicativos, pedagógicos y curriculares en el manejo de competencias básicas del área de lengua extranjera  </t>
  </si>
  <si>
    <t>124103</t>
  </si>
  <si>
    <t>SGP-Educación-Calidad  por matrícula oficial</t>
  </si>
  <si>
    <t>7490</t>
  </si>
  <si>
    <t>91121 - Servicios de la administración pública relacionados con la educación</t>
  </si>
  <si>
    <t>2.3.2.02.02.009-124103.22.2235.01</t>
  </si>
  <si>
    <t>Capacitar a docentes de básica secundaria y media en aspectos comunicativos en el manejo de competencias básicas del área de lengua extranjera en nivel avanzado</t>
  </si>
  <si>
    <t>2.3.2.02.02.009-124103.22.2235.02</t>
  </si>
  <si>
    <t>3.1.1</t>
  </si>
  <si>
    <t>0.97</t>
  </si>
  <si>
    <t>2023763640026</t>
  </si>
  <si>
    <t>20231763640073</t>
  </si>
  <si>
    <t>2373</t>
  </si>
  <si>
    <t>Prestación del servicio de transporte escolar a estudiantes matriculados en las instituciones educativas oficiales de Jamundi</t>
  </si>
  <si>
    <t>Realizar la prestación del servicio de transporte escolar para el desplazamiento de los estudiantes focalizados en diferentes medios alternativos</t>
  </si>
  <si>
    <t>SI</t>
  </si>
  <si>
    <t>2.3.2.02.02.006-131111.22.2373.01</t>
  </si>
  <si>
    <t>Supervisar con personal de apoyo el seguimiento del servicio de transporte</t>
  </si>
  <si>
    <t>NO</t>
  </si>
  <si>
    <t>Mano de Obra Calificada</t>
  </si>
  <si>
    <t>2.3.2.02.02.009-131111.22.2373.02</t>
  </si>
  <si>
    <t>IMDERE</t>
  </si>
  <si>
    <t>Andres Felipe Sandoval Toro</t>
  </si>
  <si>
    <t>Deporte y recreación</t>
  </si>
  <si>
    <t>Fomento a la recreación, la actividad física y el deporte para desarrollar entornos de convivencia y paz</t>
  </si>
  <si>
    <t>Deporte y Recreación</t>
  </si>
  <si>
    <t>2.03</t>
  </si>
  <si>
    <t>Deporte, Recreación y Estilos de
 Vida saludables para todos.</t>
  </si>
  <si>
    <t>IR-2020-49</t>
  </si>
  <si>
    <t>Población del Municipio de Jamundí que participa en los programas de actividades recreativas, deportivas, físicas y con estilos de vida saludables</t>
  </si>
  <si>
    <t>2.03.2</t>
  </si>
  <si>
    <t>Desarrollo Deportivo Integral</t>
  </si>
  <si>
    <t xml:space="preserve">IP-2020-102 </t>
  </si>
  <si>
    <t>Plan de acción de formación deportiva integral implementado</t>
  </si>
  <si>
    <t>2022763640046</t>
  </si>
  <si>
    <t>20231763640008</t>
  </si>
  <si>
    <t>2308</t>
  </si>
  <si>
    <t>Administración del Sistema Municipal de Deporte y Recreación en el marco de la Ley 181 de 1995 como derecho social en el Municipio de Jamundí</t>
  </si>
  <si>
    <t xml:space="preserve"> Documentos de planeación realizados</t>
  </si>
  <si>
    <t xml:space="preserve">Realizar procesos misionales de instituto municipal de deporte y recreación mediante la conformación de talento humano técnico y profesional </t>
  </si>
  <si>
    <t>SGP-Propósito General-Deporte y recreación</t>
  </si>
  <si>
    <t>96620</t>
  </si>
  <si>
    <t>Servicios de apoyo relacionados con el deporte y la recreación</t>
  </si>
  <si>
    <t>2.3.2.02.02.009-124301.43.2308.01</t>
  </si>
  <si>
    <t>43</t>
  </si>
  <si>
    <t>IR-2020-50</t>
  </si>
  <si>
    <t>Tasa pro deporte y recreación</t>
  </si>
  <si>
    <t>2.3.2.02.02.009-123118.44.2308.01</t>
  </si>
  <si>
    <t>Recursos de Balance - SGP-Propósito General-Deporte y recreación</t>
  </si>
  <si>
    <t>2.3.2.02.02.009-133801.43.2308.01</t>
  </si>
  <si>
    <t>Recursos de Balance - Tasa pro deporte y recreación</t>
  </si>
  <si>
    <t>2.3.2.02.02.009-133319.44.2308.01</t>
  </si>
  <si>
    <t xml:space="preserve">Realizar apoyo a la gestión técnica de los procesos misionales de instituto municipal de deporte y recreación a través de recurso humano idóneo competencia técnica y metodológica </t>
  </si>
  <si>
    <t>2.3.2.02.02.009-123118.43.2308.02</t>
  </si>
  <si>
    <t>2.3.2.02.02.009-133319.43.2308.02</t>
  </si>
  <si>
    <t>2.03.1</t>
  </si>
  <si>
    <t>Ciudadanos con Deporte
 y Recreacion</t>
  </si>
  <si>
    <t>IP-2020-101</t>
  </si>
  <si>
    <t>Personas beneficiadas en los diferentes programas y/o semilleros de actividad física, deporte y recreación con enfoque diferencial en la zona rural y urbana del municipio</t>
  </si>
  <si>
    <t>Servicio de promoción de la actividad física, la recreación y el deporte (Producto principal del proyecto)</t>
  </si>
  <si>
    <t>Personas que acceden a servicios deportivos, recreativos y de actividad física</t>
  </si>
  <si>
    <t>Supervisar a la gestión técnica de los procesos misionales de fomento de deporte, recreación y aprovechamiento de tiempo libre y la educación física extraescolar, así como el deporte competitivo para el instituto municipal deporte y recreación del municipio.</t>
  </si>
  <si>
    <t>2.3.2.02.02.009-124301.43.2308.03</t>
  </si>
  <si>
    <t>2.3.2.02.02.009-123118.43.2308.03</t>
  </si>
  <si>
    <t>2.3.2.02.02.009-133319.43.2308.03</t>
  </si>
  <si>
    <t xml:space="preserve">Convocar espacio de encuentro deportivo y recreativo de hábitos de estilos saludable, con enfoque diferencial de género, población y territorio </t>
  </si>
  <si>
    <t>96590</t>
  </si>
  <si>
    <t>Otros servicios deportivos y recreativos</t>
  </si>
  <si>
    <t>2.3.2.02.02.009-124301.43.2308.04</t>
  </si>
  <si>
    <t>2.3.2.02.02.009-123118.43.2308.04</t>
  </si>
  <si>
    <t xml:space="preserve">2.03.4 </t>
  </si>
  <si>
    <t>Posicionamiento y liderazgo del deporte de alto rendimiento</t>
  </si>
  <si>
    <t>IP-2020-106</t>
  </si>
  <si>
    <t>Selecciones apoyadas con atención deportiva integral</t>
  </si>
  <si>
    <t>Servicio de apoyo a la actividad física, la recreación y el deporte</t>
  </si>
  <si>
    <t>Personas beneficiadas</t>
  </si>
  <si>
    <t xml:space="preserve">Distribuir apoyo integral al deportista y demás actores del sector, a través de programas que faciliten acceso a competencia, chequeos, fogueo y demás relacionadas a su proceso de preparación  </t>
  </si>
  <si>
    <t>2.3.2.02.02.009-124301.43.2308.05</t>
  </si>
  <si>
    <t>Concertar apoyo integral al deporte asociado del municipio de Jamundí a través de programa que fortalezcan la estructura, formalización y constitución de clubes deportivos</t>
  </si>
  <si>
    <t>96512</t>
  </si>
  <si>
    <t>Servicios de clubes deportivos</t>
  </si>
  <si>
    <t>2.3.2.02.02.009-123118.43.2308.06</t>
  </si>
  <si>
    <t>IP-2020-103</t>
  </si>
  <si>
    <t>Acciones de formación y/o capacitación deportiva integral realizadas</t>
  </si>
  <si>
    <t>Servicio de educación informal en recreación</t>
  </si>
  <si>
    <t xml:space="preserve">Personas capacitadas </t>
  </si>
  <si>
    <t>Realizar apoyo a la gestión técnica de los procesos misionales de fomento de instituto municipal de deporte y recreación, a través de un equipo interdisciplinario y biomédico del deporte</t>
  </si>
  <si>
    <t>2.3.2.02.02.009-124301.43.2308.07</t>
  </si>
  <si>
    <t xml:space="preserve">Participar en la articulación interistitucional con el deporte asociado y demas instituciones del sistema nacional deporte </t>
  </si>
  <si>
    <t>2.3.2.02.02.009-124301.43.2308.08</t>
  </si>
  <si>
    <t>2.3.2.02.02.009-123118.43.2308.08</t>
  </si>
  <si>
    <t>2.03.3</t>
  </si>
  <si>
    <t>Infraestrutura fisica para el
 deporte y la recreación</t>
  </si>
  <si>
    <t>IP-2020-104</t>
  </si>
  <si>
    <t>Proyectos de equipamento deportivo y/o recreativo gestionados</t>
  </si>
  <si>
    <t>2021763640101</t>
  </si>
  <si>
    <t>20221763640004</t>
  </si>
  <si>
    <t>2204</t>
  </si>
  <si>
    <t>Apoyo para la intervención integral de los escenarios de infraestructura recreo deportiva en el municipio de Jamundí</t>
  </si>
  <si>
    <t>Estudios y diseños de infraestructura recreo-deportiva</t>
  </si>
  <si>
    <t>Estudios y diseños elaborados</t>
  </si>
  <si>
    <t>Gestionar servicios técnicos, de planeación, administrativos y/o consultoria para el desarrollo de proyectos de infraestructura recreo deportiva en el municipio de jamundí.</t>
  </si>
  <si>
    <t>96520</t>
  </si>
  <si>
    <t>Servicios de funcionamiento de instalaciones deportivas y recreativas</t>
  </si>
  <si>
    <t>2.3.2.02.02.009-123118.43.2204.01</t>
  </si>
  <si>
    <t>2.3.2.02.02.009-124301.43.2204.01</t>
  </si>
  <si>
    <t>2.3.2.02.02.009-133319.43.2204.01</t>
  </si>
  <si>
    <t>Realizar los estudios para determinar la pertinencia técnica de las áreas articuladoras del espacio recreo deportivo en todo el municipio de jamundí</t>
  </si>
  <si>
    <t>2.3.2.02.02.009-124301.43.2204.02</t>
  </si>
  <si>
    <t>IP-2020-105</t>
  </si>
  <si>
    <t xml:space="preserve"> Escenarios construidos, mantenidos  o adecuados para la practica del deporte y la recreacion</t>
  </si>
  <si>
    <t xml:space="preserve">Servicio de mantenimiento a la infraestructura deportiva </t>
  </si>
  <si>
    <t>Infraestructura deportiva mantenida</t>
  </si>
  <si>
    <t>Brindar apoyo a la gestión operativa, tecnica y/o administrativa de la infraestructura deportiva municipal mediante la contratación de talento humano cualificado y/o personal de apoyo.</t>
  </si>
  <si>
    <t>83113</t>
  </si>
  <si>
    <t>Servicios de consultoría en administración del recurso humano</t>
  </si>
  <si>
    <t>2.3.2.02.02.008-124301.43.2204.03</t>
  </si>
  <si>
    <t>Realizar intervenciones a la infraestructura de los escenarios deportivos y/o recreativos priorizados en el municipio de Jamundí.</t>
  </si>
  <si>
    <t>2.3.2.02.02.009-124301.43.2204.04</t>
  </si>
  <si>
    <t>4301</t>
  </si>
  <si>
    <t>2.3</t>
  </si>
  <si>
    <t xml:space="preserve"> Deporte, Recreación y Estilos de 
Vida saludables para todos.</t>
  </si>
  <si>
    <t xml:space="preserve"> Población del Municipio de Jamundí que participa en los programas de actividades recreativas, deportivas, físicas y con estilos de vida saludables</t>
  </si>
  <si>
    <t>2.3.1</t>
  </si>
  <si>
    <t>Ciudadanos con Deporte 
y Recreacion</t>
  </si>
  <si>
    <t>1800</t>
  </si>
  <si>
    <t>20221763640001</t>
  </si>
  <si>
    <t>Fortalecimiento integral del deporte, la recreación y la actividad física en el municipio de Jamundí</t>
  </si>
  <si>
    <t>4301037</t>
  </si>
  <si>
    <t xml:space="preserve">Servicio de promoción de la actividad física, 
la recreación y el deporte </t>
  </si>
  <si>
    <t>430103700</t>
  </si>
  <si>
    <t>Brindar apoyo a la gestión técnica y administrativa de fomento  mediante la contratación de talento humano cualificado y/o  personal de apoyo  para para el fortalecimiento de la  gestión institucional del deporte,  la recreación y la actividad fisica en el municipio de Jamundí.</t>
  </si>
  <si>
    <t>124301</t>
  </si>
  <si>
    <t>Servicios de la administración pública relacionados con la recreación, la cultura y la religión</t>
  </si>
  <si>
    <t>2.3.2.02.02.009-124301.43.2201.01</t>
  </si>
  <si>
    <t>2.3.2.02.02.009-133319.43.2201.01</t>
  </si>
  <si>
    <t>R.F. SGP-Propósito General</t>
  </si>
  <si>
    <t>2.3.2.02.02.009-132208.43.2201.01</t>
  </si>
  <si>
    <t>R.B. Estampillas</t>
  </si>
  <si>
    <t>2.3.2.02.02.009-133320.43.2201.01</t>
  </si>
  <si>
    <t>Realizar estrategias en deporte, recreación y actividad fisica  para el aprovechamiento del tiempo libre en niños, niñas,  jóvenes, adolescentes y población general del municipio de Jamundí.</t>
  </si>
  <si>
    <t>2.3.2.02.02.009-124301.43.2201.03</t>
  </si>
  <si>
    <t>R.B. SGP-Propósito General-Deporte y recreación</t>
  </si>
  <si>
    <t>2.3.2.02.02.009-133801.43.2201.03</t>
  </si>
  <si>
    <t>Secretaría Jurídica</t>
  </si>
  <si>
    <t>Amanda Catalina Rojas Díaz</t>
  </si>
  <si>
    <t>Juan S</t>
  </si>
  <si>
    <t>Gobierno territorial</t>
  </si>
  <si>
    <t>1.06</t>
  </si>
  <si>
    <t>Buen gobierno para los ciudadanos</t>
  </si>
  <si>
    <t>IR-2020-13</t>
  </si>
  <si>
    <t>Modelo de Gerencia Jurídica Pública Fortalecido</t>
  </si>
  <si>
    <t>1.06.3</t>
  </si>
  <si>
    <t>Mejores capacidades jurídicas</t>
  </si>
  <si>
    <t>IP-2020-33</t>
  </si>
  <si>
    <t>Número de actuaciones en procesos judiciales y extrajudiciales atendidas</t>
  </si>
  <si>
    <t>2020763640131</t>
  </si>
  <si>
    <t>20211763640038</t>
  </si>
  <si>
    <t>2138</t>
  </si>
  <si>
    <t>Fortalecimiento de la gestión jurídica pública en el municipio de Jamundí</t>
  </si>
  <si>
    <t>Servicio de información actualizado</t>
  </si>
  <si>
    <t>Sistemas de información actualizados</t>
  </si>
  <si>
    <t>Fortalecer la defensa técnica en los procesos judiciales</t>
  </si>
  <si>
    <t>82110</t>
  </si>
  <si>
    <t>Servicios de asesoramiento y representación jurídica en derecho penal</t>
  </si>
  <si>
    <t>2.3.2.02.02.008-121000.45.2138.01</t>
  </si>
  <si>
    <t>Apoyar técnica y administrativamente la Gestión Jurídica</t>
  </si>
  <si>
    <t>2.3.2.02.02.008-121000.45.2138.02</t>
  </si>
  <si>
    <t>Vigilar los procesos judiciales</t>
  </si>
  <si>
    <t>2.3.2.02.02.008-121000.45.2138.03</t>
  </si>
  <si>
    <t>Brindar acompañamiento jurídico en la revisión de fallos en contra del Municipio y las causas generadoras</t>
  </si>
  <si>
    <t>2.3.2.02.02.008-121000.45.2138.04</t>
  </si>
  <si>
    <t>Imdemnizaciones relacionadas con seguros no de vida</t>
  </si>
  <si>
    <t>2.3.2.02.02.008-123318.45.2138.04</t>
  </si>
  <si>
    <t>IR-2020-14</t>
  </si>
  <si>
    <t>Sistema de información normativo y judicial implementado y capacidades fortalecidas</t>
  </si>
  <si>
    <t>IP-2020-34</t>
  </si>
  <si>
    <t>Número de lineamientos Jurídicos emitidos</t>
  </si>
  <si>
    <t>Emitir lineamientos en materia contractual y judicial</t>
  </si>
  <si>
    <t>82199</t>
  </si>
  <si>
    <t>Otros servicios jurídicos n.c.p.</t>
  </si>
  <si>
    <t>2.3.2.02.02.008-121000.45.2138.05</t>
  </si>
  <si>
    <t>2.3.2.02.02.008-123318.45.2138.05</t>
  </si>
  <si>
    <t>Realizar Jornadas de orientación y actualización en materia contractual y judicial</t>
  </si>
  <si>
    <t>2.3.2.02.02.008-121000.45.2138.06</t>
  </si>
  <si>
    <t>Oficina de Cooperación internacional</t>
  </si>
  <si>
    <t xml:space="preserve">Jheferson Basto Tovar </t>
  </si>
  <si>
    <t>35</t>
  </si>
  <si>
    <t>Comercio, industria y turismo</t>
  </si>
  <si>
    <t>3502</t>
  </si>
  <si>
    <t>Productividad y competitividad de las empresas colombianas</t>
  </si>
  <si>
    <t>A.13</t>
  </si>
  <si>
    <t>Promoción del desarrollo</t>
  </si>
  <si>
    <t>6.01</t>
  </si>
  <si>
    <t>Marketing de ciudad</t>
  </si>
  <si>
    <t>IR-2020-81</t>
  </si>
  <si>
    <t>Variación de reconocimiento y apropiación de la marca ciudad. Usando medidas como el</t>
  </si>
  <si>
    <t>.02</t>
  </si>
  <si>
    <t>6.01.1</t>
  </si>
  <si>
    <t>Estrategia para el desarrollo de la marca ciudad</t>
  </si>
  <si>
    <t xml:space="preserve"> IP-2020-199</t>
  </si>
  <si>
    <t>Número de acciones desarrolladas para la puesta en marcha de la marca ciudad</t>
  </si>
  <si>
    <t>20231763640009</t>
  </si>
  <si>
    <t>2309</t>
  </si>
  <si>
    <t>Consolidación del sistema local de cooperacion internacional y nacional del municipio de Jamundí</t>
  </si>
  <si>
    <t>Servicio de promoción turística</t>
  </si>
  <si>
    <t>Campañas realizadas</t>
  </si>
  <si>
    <t>Definir procesos, acciones y eventos que visibilicen el municipio en los niveles nacional e internacional a partir de la marca ciudad.</t>
  </si>
  <si>
    <t>91220</t>
  </si>
  <si>
    <t>Servicios relacionados con la ayuda económica internacional</t>
  </si>
  <si>
    <t>2.3.2.02.02.009-121000.35.2309.01</t>
  </si>
  <si>
    <t>Generar una alianza estrategica de carácter nacional para el posicionamiento del municipio en el ambito nacional e internacional.</t>
  </si>
  <si>
    <t>2.3.2.02.02.009-121000.35.2309.02</t>
  </si>
  <si>
    <t>6.06</t>
  </si>
  <si>
    <t>Jamundí internacional</t>
  </si>
  <si>
    <t>IR-2020-86</t>
  </si>
  <si>
    <t>Número Alianzas realizadas para el desarrollo sostenible de Jamundí</t>
  </si>
  <si>
    <t>6.06.1</t>
  </si>
  <si>
    <t>Alianzas para el Desarrollo</t>
  </si>
  <si>
    <t>IP-2020-207</t>
  </si>
  <si>
    <t>Número de planes de internacionalización desarrollados en Jamundí</t>
  </si>
  <si>
    <t xml:space="preserve">Centralizar la información de fuentes primarias y secundarias auscultadas, para el Plan de Internacionalización del municipio de Jamundí  </t>
  </si>
  <si>
    <t>2.3.2.02.02.009-121000.35.2309.03</t>
  </si>
  <si>
    <t>Realizar acuerdos y procesos de gestión para el logro del ODS 17, con diferentes agentes del ámbito local, nacional e internacional.</t>
  </si>
  <si>
    <t>2.3.2.02.02.009-121000.35.2309.04</t>
  </si>
  <si>
    <t xml:space="preserve"> IP-2020-208</t>
  </si>
  <si>
    <t>Número de proyectos de cooperación nacional o internacional gestionados</t>
  </si>
  <si>
    <t xml:space="preserve"> Documentos de lineamientos técnicos</t>
  </si>
  <si>
    <t>Documentos de lineamientos técnicos elaborados</t>
  </si>
  <si>
    <t>Diseñar ejercicios de fortalecimiento  institucional y social para la gestión y cogestión de cooperación, tanto para su oferta como para su demanda</t>
  </si>
  <si>
    <t>2.3.2.02.02.009-121000.35.2309.05</t>
  </si>
  <si>
    <t xml:space="preserve">Formular estrategias para la gestión de cooperación, hermanamientos, internacionalización y cogestión social y comunitaria </t>
  </si>
  <si>
    <t>2.3.2.02.02.009-121000.35.2309.06</t>
  </si>
  <si>
    <t>Secretaría de Tránsito y transporte</t>
  </si>
  <si>
    <t>Germán Cifuentes Villota</t>
  </si>
  <si>
    <t>Seguridad de transporte</t>
  </si>
  <si>
    <t>2.09</t>
  </si>
  <si>
    <t>Jamundí con movilidad sostenible</t>
  </si>
  <si>
    <t>IR-2020-56</t>
  </si>
  <si>
    <t>Tasa de siniestros ocurridos por 10.000 habitantes</t>
  </si>
  <si>
    <t>2.09.3</t>
  </si>
  <si>
    <t>Transporte eficiente y responsable</t>
  </si>
  <si>
    <t>IP-2020-131</t>
  </si>
  <si>
    <t>Número de planes formulados apto para implementar</t>
  </si>
  <si>
    <t>20231763640010</t>
  </si>
  <si>
    <t>2310</t>
  </si>
  <si>
    <t>Fortalecimiento de la seguridad vial en el municipio de Jamundí</t>
  </si>
  <si>
    <t>Realizar el mantenimiento y actualización al sistema de señalización de la infraestructura vial del municipio</t>
  </si>
  <si>
    <t>Otras Multas, sanciones e intereses de mora con destinación especifica legal</t>
  </si>
  <si>
    <t xml:space="preserve">Mano de obra calificada, Mano de obra no calificada, Materiales, Mantenimiento, maquinaria y equipo </t>
  </si>
  <si>
    <t>53211</t>
  </si>
  <si>
    <t>Carreteras (excepto carreteras elevadas); calles</t>
  </si>
  <si>
    <t>2.3.2.02.02.005-123225.24.2310.01</t>
  </si>
  <si>
    <t>Adquirir y mantener vehículos para el funcionamiento de la Secretaría de Tránsito</t>
  </si>
  <si>
    <t xml:space="preserve">Mantenimiento, Maquinaria y equipo </t>
  </si>
  <si>
    <t>2.3.2.01.01.003.07.01-123225.24.2310.02</t>
  </si>
  <si>
    <t>Adquirir combustible para los vehículos asignados y adscritos a la Secretaría de Tránsito</t>
  </si>
  <si>
    <t xml:space="preserve">Mantenimiento, maquinaria y equipo </t>
  </si>
  <si>
    <t>33311</t>
  </si>
  <si>
    <t>Gasolina para automotores</t>
  </si>
  <si>
    <t>2.3.2.02.01.003-123225.24.2310.03</t>
  </si>
  <si>
    <t>Ejecutar estrategias que permitan el fortalecimiento de las capacidades institucionales de la Secretaría de Tránsito</t>
  </si>
  <si>
    <t>Mano de obra calificada, Mano de obra no calificada</t>
  </si>
  <si>
    <t>2.3.2.02.02.009-121000.24.2310.04</t>
  </si>
  <si>
    <t>Mano de obra calificada, Materiales</t>
  </si>
  <si>
    <t>2.3.2.02.02.009-123225.24.2310.04</t>
  </si>
  <si>
    <t>R.B. Otras multas, sanciones e intereses de mora</t>
  </si>
  <si>
    <t>2.3.2.02.02.009-133419.24.2310.04</t>
  </si>
  <si>
    <t>2.3.2.02.02.009-131102.24.2310.04</t>
  </si>
  <si>
    <t>2.3.2.02.02.009-131111.24.2310.04</t>
  </si>
  <si>
    <t>2.3.2.02.02.009-132301.24.2310.04</t>
  </si>
  <si>
    <t>Otros rendimientos financieros</t>
  </si>
  <si>
    <t>2.3.2.02.02.009-132311.24.2310.04</t>
  </si>
  <si>
    <t>2.09.1</t>
  </si>
  <si>
    <t>Cultura para una movilidad sostenible y segura</t>
  </si>
  <si>
    <t>IP-2020-129</t>
  </si>
  <si>
    <t>Número Campañas de sensibilización sobre cultura y educación vial en Jamundí</t>
  </si>
  <si>
    <t>Servicio de sensibilización a usuarios de los sistemas de transporte, en relación con la seguridad al desplazarse</t>
  </si>
  <si>
    <t>Diseñar campañas pedagógicas definidas en las acciones de prevención y seguridad vial del municipio</t>
  </si>
  <si>
    <t>Mano de obra calificada, Materiales, Servicios para la comunidad, sociales y personales</t>
  </si>
  <si>
    <t>2.3.2.02.02.009-123225.24.2310.05</t>
  </si>
  <si>
    <t>Brindar apoyo en la ejecución de las campañas pedagogicas de seguridad vial del municipio</t>
  </si>
  <si>
    <t>2.3.2.02.02.009-123225.24.2310.06</t>
  </si>
  <si>
    <t>Secretaría de Gestión institucional</t>
  </si>
  <si>
    <t>Jhonatan Camargo Moreno</t>
  </si>
  <si>
    <t>1.02</t>
  </si>
  <si>
    <t>Gestión Integral del Talento Humano</t>
  </si>
  <si>
    <t>IR-2020-6</t>
  </si>
  <si>
    <t>Porcentaje de empleados públicos capacitados en temas específicos acorde a sus necesidades para la prestación satisfactoria del servicio</t>
  </si>
  <si>
    <t>1.02.1</t>
  </si>
  <si>
    <t>Talento Humano con Mayores Capacidades</t>
  </si>
  <si>
    <t>IP-2020-7</t>
  </si>
  <si>
    <t>Implementar un Plan Institucional de Capacitación</t>
  </si>
  <si>
    <t>20231763640011</t>
  </si>
  <si>
    <t>2311</t>
  </si>
  <si>
    <t>Fortalecimiento de las competencias y capacidades administrativas del servidor público de la Alcaldía de Jamundí</t>
  </si>
  <si>
    <t>Planes estrategicos elaborados</t>
  </si>
  <si>
    <t>Realizar un diagnóstico de las necesidades de capacitación y formación de los servidores públicos.</t>
  </si>
  <si>
    <t>91191</t>
  </si>
  <si>
    <t>Servicios administrativos relacionados con los trabajadores estatales</t>
  </si>
  <si>
    <t>2.3.2.02.02.009-121000.45.2311.01</t>
  </si>
  <si>
    <t>Brindar formación técnico-administrativa a los servidores públicos</t>
  </si>
  <si>
    <t>2.3.2.02.02.009-121000.45.2311.02</t>
  </si>
  <si>
    <t>1.02.2</t>
  </si>
  <si>
    <t>Bienestar Social y Seguridad Integral</t>
  </si>
  <si>
    <t>IP-2020-9</t>
  </si>
  <si>
    <t>Un sistema de Seguridad y Salud en el trabajo implementado</t>
  </si>
  <si>
    <t>Servicio de Implementación Sistemas de Gestión</t>
  </si>
  <si>
    <t>Sistema de Gestión implementado</t>
  </si>
  <si>
    <t>Realizar un diagnóstico de las condiciones ergonómicas y de seguridad de los puestos de trabajo.</t>
  </si>
  <si>
    <t>2.3.2.02.02.009-121000.45.2311.03</t>
  </si>
  <si>
    <t>Adquirir equipos ergonómicos y de seguridad de los espacios colaborativos</t>
  </si>
  <si>
    <t>2.3.2.01.01.004.01.01.04-121000.45.2311.04</t>
  </si>
  <si>
    <t>Trabajo</t>
  </si>
  <si>
    <t>Derechos fundamentales del trabajo y fortalecimiento del diálogo social</t>
  </si>
  <si>
    <t>Promoción del Desarrollo</t>
  </si>
  <si>
    <t>IR-2020-7</t>
  </si>
  <si>
    <t>Porcentaje de puestos de trabajo en condiciones laborales saludables adecuadas</t>
  </si>
  <si>
    <t>0,12</t>
  </si>
  <si>
    <t>IP-2020-11</t>
  </si>
  <si>
    <t>Número de puestos de teletrabajo implementados</t>
  </si>
  <si>
    <t>20231763640012</t>
  </si>
  <si>
    <t>2312</t>
  </si>
  <si>
    <t>Optimización de la gestión del Capital Humano de la Alcaldía de Jamundí a través de la modalidad de Teletrabajo</t>
  </si>
  <si>
    <t>Servicio de promoción y divulgación del teletrabajo</t>
  </si>
  <si>
    <t>Personas beneficiadas con el Teletrabajo</t>
  </si>
  <si>
    <t>Adqurir los equipos ergonómicos para adecuar los puestos de teletrabajo</t>
  </si>
  <si>
    <t>2.3.2.01.01.004.01.01.04-121000.36.2312.01</t>
  </si>
  <si>
    <t>Adquirir las licencias de Hardware y software para los servidores públicos que vayan a realizar teletrabajo</t>
  </si>
  <si>
    <t>2.3.2.02.02.008-121000.36.2312.02</t>
  </si>
  <si>
    <t>Secretaría de Medio ambiente</t>
  </si>
  <si>
    <t>William Cardona Duque</t>
  </si>
  <si>
    <t>Minas y energía</t>
  </si>
  <si>
    <t>Gestión de la información en el sector minero energético</t>
  </si>
  <si>
    <t>A.10</t>
  </si>
  <si>
    <t>Ambiental</t>
  </si>
  <si>
    <t>Desarrollo sostenible: primero el agua</t>
  </si>
  <si>
    <t>4.01</t>
  </si>
  <si>
    <t>Proteger el agua es proteger la vida: Desarrollo en torno al ciclo hidrológico</t>
  </si>
  <si>
    <t>IR-2020-74</t>
  </si>
  <si>
    <t>Aumentar la cantidad de personas beneficiadas a través de programas de educación en temas ambientales</t>
  </si>
  <si>
    <t>4.01.2</t>
  </si>
  <si>
    <t>Mineria Sostenible: con responsabilidad social y ambiental</t>
  </si>
  <si>
    <t>IP-2020-177</t>
  </si>
  <si>
    <t>Actualización de la caracterizacion detallada de las actividades mineras tradicionales en el municipio de Jamundí</t>
  </si>
  <si>
    <t>2023763640013</t>
  </si>
  <si>
    <t>20231763640013</t>
  </si>
  <si>
    <t>2313</t>
  </si>
  <si>
    <t>Aplicación de estrategias de control y vigilancia a la actividad minera en el municipio de Jamundí</t>
  </si>
  <si>
    <t>Documentos técnicos de caracterización entregados</t>
  </si>
  <si>
    <t>Acompañar y fortalecer el desarrollo de la minería de subsistencia en el municipio de Jamundí</t>
  </si>
  <si>
    <t>86219</t>
  </si>
  <si>
    <t>Servicios de apoyo a otras minerías</t>
  </si>
  <si>
    <t>2.3.2.02.02.008-124303.21.2313.01</t>
  </si>
  <si>
    <t>Realizar capacitaciones sobre producción limpia en minería a los mineros de subsistencia</t>
  </si>
  <si>
    <t>2.3.2.02.02.008-124303.21.2313.02</t>
  </si>
  <si>
    <t>IP-2020-178</t>
  </si>
  <si>
    <t>Acciones para el fortalecimiento de la industria minera sostenible</t>
  </si>
  <si>
    <t>Servicios de apoyo para la gestión de procesos de participación, colaboración, y transparencia del sector minero energético</t>
  </si>
  <si>
    <t>Acciones de de sensibilización, promoción, interacción y participación ciudadana desarrolladas</t>
  </si>
  <si>
    <t>Realizar el acompañamiento técnico a través de visitas en campo a los operadores y trabajadores mineros en el municipio de Jamundí</t>
  </si>
  <si>
    <t>2.3.2.02.02.008-124303.21.2313.03</t>
  </si>
  <si>
    <t>Apoyar y orientar mediante asesorías jurídicas y técnicas al gremio minero, para lograr el fortalecimiento de esta industria en el municipio de Jamundí</t>
  </si>
  <si>
    <t>2.3.2.02.02.008-124303.21.2313.04</t>
  </si>
  <si>
    <t>IR-2020-73</t>
  </si>
  <si>
    <t>Aumentar 600 hectáreas el área de ecosistemas del municipio de Jamundí intervenida con estrategias de conservación</t>
  </si>
  <si>
    <t>IP-2020-176</t>
  </si>
  <si>
    <t>Acciones para la identificación e intervención de los pasivos ambientales generados por actividades mineras no legales</t>
  </si>
  <si>
    <t>Documentos de investigación</t>
  </si>
  <si>
    <t>Proyectos piloto realizados</t>
  </si>
  <si>
    <t>Recuperar las áreas afectadas por la minería en el municipio de Jamundí, a través de intervenciones ambientales</t>
  </si>
  <si>
    <t>2.3.2.02.02.008-124303.21.2313.05</t>
  </si>
  <si>
    <t>Identificar y verificar los lugares donde se producen vertimientos provenientes de las unidades de producción minera en el municipio de Jamundí</t>
  </si>
  <si>
    <t>2.3.2.02.02.008-124303.21.2313.06</t>
  </si>
  <si>
    <t>Ambiente y Desarrollo Sostenible</t>
  </si>
  <si>
    <t>Conservación de la biodiversidad y sus servicios ecosistémicos</t>
  </si>
  <si>
    <t>4.01.1</t>
  </si>
  <si>
    <t>Protección, recuperación y disfrute de los ecosistemas generadores y reguladores de agua</t>
  </si>
  <si>
    <t>IP-2020-171</t>
  </si>
  <si>
    <t>Programa de reforestación y/o restauración de ecosistemas naturales en el municipio de Jamundí</t>
  </si>
  <si>
    <t>2023763640014</t>
  </si>
  <si>
    <t>20231763640014</t>
  </si>
  <si>
    <t>2314</t>
  </si>
  <si>
    <t>Fortalecimiento de los ecosistemas naturales del municipio de Jamundí</t>
  </si>
  <si>
    <t>Documentos de lineamientos técnicos para la conservación de la biodiversidad y sus servicios eco sistémicos</t>
  </si>
  <si>
    <t>Documentos de lineamientos técnicos de restauración de ecosistemas a nivel nacional diseñados</t>
  </si>
  <si>
    <t>Reforestar areas del municipio en cuencas abastecedoras de acueductos y hacer seguimiento a los ecosistemas intervenidos con estrategias de pagos por servicios ambientales</t>
  </si>
  <si>
    <t>ICLD Ley 99 - Destino ambiental</t>
  </si>
  <si>
    <t>Mano de obra calificada, Materiales, Mano de obra no calificada</t>
  </si>
  <si>
    <t>94900</t>
  </si>
  <si>
    <t>Otros servicios de protección del medio ambiente n.c.p.</t>
  </si>
  <si>
    <t>2.3.2.02.02.009-123402.32.2314.01</t>
  </si>
  <si>
    <t>IP-2020-172</t>
  </si>
  <si>
    <t>Programa de monitoreo de la calidad de los recursos naturales en el municipio de Jamundí diseñado</t>
  </si>
  <si>
    <t>Realizar análisis para monitorear el estado de la calidad de los recursos naturales en el municipio de Jamundí</t>
  </si>
  <si>
    <t xml:space="preserve">Recursos del balance de destinación específica por acto administrativo </t>
  </si>
  <si>
    <t>2.3.2.02.02.009-133200.32.2314.01</t>
  </si>
  <si>
    <t>IP-2020-168</t>
  </si>
  <si>
    <t>Sistema Municipal de Áreas Protegidas (SIMAP) actualizado con su plan de accion construido y su cartografía elaborada</t>
  </si>
  <si>
    <t>Documentos de política realizados</t>
  </si>
  <si>
    <t>Apoyar el SIMAP y la radicación de nuevas reservas naturales de la sociedad civil</t>
  </si>
  <si>
    <t>2.3.2.02.02.009-124303.32.2314.02</t>
  </si>
  <si>
    <t>IP-2020-169</t>
  </si>
  <si>
    <t>Reservas de la sociedad civil registradas</t>
  </si>
  <si>
    <t>Documentos de lineamientos técnicos implementados</t>
  </si>
  <si>
    <t>Hacer seguimiento y control al estado de los recursos naturales en el municipio de Jamundí</t>
  </si>
  <si>
    <t>2.3.2.02.02.009-124303.32.2314.03</t>
  </si>
  <si>
    <t>2.3.2.02.02.009-124303.32.2314.04</t>
  </si>
  <si>
    <t>IP-2020-170</t>
  </si>
  <si>
    <t>Predios para la protección de cuencas abastecedoras de acueductos intervenidos</t>
  </si>
  <si>
    <t>Servicio apoyo financiero para la implementación de esquemas de pago por Servicio ambientales</t>
  </si>
  <si>
    <t>Áreas con esquemas de Pago por Servicios Ambientales implementados</t>
  </si>
  <si>
    <t>Brindar asistencia técnica y legal del esquema de pagos por servicios ambientales en el municipio</t>
  </si>
  <si>
    <t>Mano de obra calificada, Transporte</t>
  </si>
  <si>
    <t>2.3.2.02.02.009-123402.32.2314.05</t>
  </si>
  <si>
    <t>2.3.2.02.02.009-133803.32.2314.05</t>
  </si>
  <si>
    <t>2.3.2.02.02.009-1331102.32.2314.05</t>
  </si>
  <si>
    <t>Formalizar acuerdos voluntarios con poseedores, propietarios u ocupantes de buena fe exenta de culpa, de predios ubicados en áreas abastecedoras de acueductos</t>
  </si>
  <si>
    <t>2.3.2.02.02.009-123402.32.2314.06</t>
  </si>
  <si>
    <t>2.3.2.02.02.009-133200.32.2314.06</t>
  </si>
  <si>
    <t>Diseñar y ejecutar estrategias para la conservación de predios para la protección de cuencas abastecedores de acueductos del municipio</t>
  </si>
  <si>
    <t>Servicios para la comunidad, sociales y personales, Mano de obra calificada, Mano de obra no calificada, Transporte, Materiales</t>
  </si>
  <si>
    <t>83327</t>
  </si>
  <si>
    <t>Servicios de ingeniería en proyectos de tratamiento de agua, drenaje y alcantarillado</t>
  </si>
  <si>
    <t>2.3.2.02.02.008-123402.32.2314.07</t>
  </si>
  <si>
    <t>2.3.2.02.02.008-133200.32.2314.07</t>
  </si>
  <si>
    <t>Educación Ambiental</t>
  </si>
  <si>
    <t>Numero de personas capacitadas</t>
  </si>
  <si>
    <t>IP-2020-175</t>
  </si>
  <si>
    <t>Proyectos de Educación Ambiental Ciudadana (PROCEDA) gestionados</t>
  </si>
  <si>
    <t>2023763640012</t>
  </si>
  <si>
    <t>20231763640015</t>
  </si>
  <si>
    <t>2315</t>
  </si>
  <si>
    <t>Fortalecimiento de la cultura ambiental en Jamundí</t>
  </si>
  <si>
    <t>Servicio de divulgación de la información de la política nacional de educación ambiental y participación</t>
  </si>
  <si>
    <t>Eventos de educación y participación realizados</t>
  </si>
  <si>
    <t>Brindar acompañamiento a los ciudadanos en la formulación e implementación de proyectos ambientales</t>
  </si>
  <si>
    <t>2.3.2.02.02.009-124303.32.2315.01</t>
  </si>
  <si>
    <t xml:space="preserve">Adquirir materiales y suministros para la implementación de iniciativas y proyectos de educación ambiental ciudadana </t>
  </si>
  <si>
    <t>Multas ambientales</t>
  </si>
  <si>
    <t>2.3.2.02.01.003-123223.32.2315.02</t>
  </si>
  <si>
    <t>IP-2020-174</t>
  </si>
  <si>
    <t>Estrategias de educación ambiental ciudadana implementadas</t>
  </si>
  <si>
    <t>Campañas de educación ambiental y participación implementadas</t>
  </si>
  <si>
    <t>Diseñar estrategias de educación ambiental para fomentar las buenas prácticas ambientales</t>
  </si>
  <si>
    <t>2.3.2.02.02.009-124303.32.2315.03</t>
  </si>
  <si>
    <t>Adquirir material divulgativo para apoyar la adopción de buenas prácticas ambientales en el marco de las estrategias de educación ambiental en el municipio</t>
  </si>
  <si>
    <t>2.3.2.02.01.003-123223.32.2315.04</t>
  </si>
  <si>
    <t>IP-2020-173</t>
  </si>
  <si>
    <t>Plan de Gestión Integral de Residuos Sólidos (PGIRS) actualizado</t>
  </si>
  <si>
    <t>Documentos de lineamientos técnicos para el desarrollo de la política ambiental</t>
  </si>
  <si>
    <t>Socializar las buenas practicas de manejo de los residuos  en el municipio de Jamundí</t>
  </si>
  <si>
    <t>2.3.2.02.02.009-124303.32.2315.05</t>
  </si>
  <si>
    <t>Adquirir materiales y apoyo logístico para el buen manejo de los residuos en el municipio de Jamundí</t>
  </si>
  <si>
    <t>2.3.2.02.01.003-124303.32.2315.06</t>
  </si>
  <si>
    <t>Conservacíon de los servicios ecosistemicos en cuencas abastecedoras de acueducto del municipio de jamundí</t>
  </si>
  <si>
    <t>Servicio de recuperación de ecosistemas</t>
  </si>
  <si>
    <t>Áreas en proceso de recuperación de cobertura vegetal</t>
  </si>
  <si>
    <t>Realizar acuerdos voluntarios  para la preservación, restauración y/o implementación de usos sostenibles en predios ubicados en cuencas abastecedoras de acueductos del  municipio, a través del esquema de pago por servicios ambientales</t>
  </si>
  <si>
    <t>2.3.2.02.02.009-133200.32.2363.01</t>
  </si>
  <si>
    <t>2.3.2.02.02.009-132301.32.2363.01</t>
  </si>
  <si>
    <t>Realizar acciones de restauración, conservación y/o usos sostenibles implementadas en los predios del esquema de pago por servicios ambientales del municipio</t>
  </si>
  <si>
    <t>2.3.2.02.02.009-133200.32.2363.02</t>
  </si>
  <si>
    <t>2.3.2.02.02.009-131111.32.2363.02</t>
  </si>
  <si>
    <t>Realizar acciones para la protección, el mantenimiento, el control y la vigilancia de los predios adquiridos por el municipio para la protección de cuencas abastecedoras de acueductos</t>
  </si>
  <si>
    <t>2.3.2.02.02.009-133200.32.2363.03</t>
  </si>
  <si>
    <t>Seleccionar predios para ampliar las áreas de protección de las cuencas abastecedoras de acueductos en el municipio de Jamundí</t>
  </si>
  <si>
    <t>2.3.2.02.02.009-133200.32.2363.04</t>
  </si>
  <si>
    <t>Secretaría de Turismo</t>
  </si>
  <si>
    <t>Arabella Rodriguez Velasco</t>
  </si>
  <si>
    <t xml:space="preserve">Productividad y competitividad de las empresas colombianas </t>
  </si>
  <si>
    <t>3.10</t>
  </si>
  <si>
    <t>Adaptación y aceleración económica post emergencia</t>
  </si>
  <si>
    <t>IR-2020-58</t>
  </si>
  <si>
    <t>Porcentaje de ejecución de Plan Económico post emergencia</t>
  </si>
  <si>
    <t>3.10.2</t>
  </si>
  <si>
    <t>Reactivación de la producción de bienes y servicios</t>
  </si>
  <si>
    <t>IP-2020-143</t>
  </si>
  <si>
    <t>Número de sectores económicos impactados para reactivar la producción de bienes y servicios.</t>
  </si>
  <si>
    <t>2022763640011</t>
  </si>
  <si>
    <t>20231763640016</t>
  </si>
  <si>
    <t>2316</t>
  </si>
  <si>
    <t>Fortalecimiento de la estrategia de reactivacion y producción turistica en el municipio de Jamundi.</t>
  </si>
  <si>
    <t>Servicio de asistencia técnica para mejorar la competitividad de los sectores productivos</t>
  </si>
  <si>
    <t>Instrumentos para el  mejoramiento productivo implementados</t>
  </si>
  <si>
    <t>Realizar recorridos turisticos para la promoción y reactivación del sector.</t>
  </si>
  <si>
    <t>85550</t>
  </si>
  <si>
    <t>Servicios de guías de turismo</t>
  </si>
  <si>
    <t>2.3.2.02.02.008-124303.35.2316.01</t>
  </si>
  <si>
    <t>Apoyar el diseño y preparación de recorridos turísticos, para la promoción de la oferta y la reacticación turistica del municipio</t>
  </si>
  <si>
    <t>91136</t>
  </si>
  <si>
    <t>Servicios de la administración pública relacionados con el turismo</t>
  </si>
  <si>
    <t>2.3.2.02.02.009-124303.35.2316.02</t>
  </si>
  <si>
    <t>3.04</t>
  </si>
  <si>
    <t>Turismo de Naturaleza</t>
  </si>
  <si>
    <t>IR-2020-61</t>
  </si>
  <si>
    <t>Manejo Adecuado de residuos generados por visitantes, medicion y regulacion de la capacidad de carga de espacios naturales, medidas informativas de bioseguridad</t>
  </si>
  <si>
    <t>3.04.1</t>
  </si>
  <si>
    <t>Parques del agua</t>
  </si>
  <si>
    <t>IP-2020-147</t>
  </si>
  <si>
    <t>Número de iniciativas comunitarias de sostenibilidad turística implementadas en zonas del municipio con alta concentración de atractivos turísticos de agua priorizados</t>
  </si>
  <si>
    <t>2022763640012</t>
  </si>
  <si>
    <t>20231763640017</t>
  </si>
  <si>
    <t>2317</t>
  </si>
  <si>
    <t>Apoyo a la promoción del turismo de naturaleza responsable y otras actividades para el uso sostenible del paisaje del Municipio de Jamundí</t>
  </si>
  <si>
    <t xml:space="preserve">Servicios de apoyo para el fomento de capacidades en economía circular y sostenibilidad </t>
  </si>
  <si>
    <t>Empresas intervenidas en temas de economía circular y sostenibilidad</t>
  </si>
  <si>
    <t>Realizar jornadas de asesoría y asistencia técnica a prestadores turísticos de zonas rurales priorizadas para promover el turismo con enfoque comunitario y sostenible</t>
  </si>
  <si>
    <t>2.3.2.02.02.009-124303.35.2317.01</t>
  </si>
  <si>
    <t xml:space="preserve">Apoyar el desarrollo de  la estrategia de Turismo Comunitario y otras iniciativas complementarias. </t>
  </si>
  <si>
    <t>2.3.2.02.02.009-124303.35.2317.02</t>
  </si>
  <si>
    <t>IR-2020-63</t>
  </si>
  <si>
    <t>Número de muestras itinerantes de oferta turística y de otra oferta complementaria proveniente de la zona rural y de otra oferta existente en las zonas visitadas</t>
  </si>
  <si>
    <t>3.04.3</t>
  </si>
  <si>
    <t>Muestras turísticas itinerantes</t>
  </si>
  <si>
    <t>IP-2020-149</t>
  </si>
  <si>
    <t>Número de zonas rurales y urbanas visitadas con las muestras turisticas itinerantes</t>
  </si>
  <si>
    <t xml:space="preserve">Eventos de promoción realizados </t>
  </si>
  <si>
    <t>Realizar muestras turisticas itinerantes en el municipio de Jamundí.</t>
  </si>
  <si>
    <t>2.3.2.02.02.009-124303.35.2317.03</t>
  </si>
  <si>
    <t>Apoyar las muestras turisticas itinerantes</t>
  </si>
  <si>
    <t>2.3.2.02.02.009-124303.35.2317.04</t>
  </si>
  <si>
    <t>A.15</t>
  </si>
  <si>
    <t>3.06</t>
  </si>
  <si>
    <t>Turismo recreacional</t>
  </si>
  <si>
    <t>IR-2020-66</t>
  </si>
  <si>
    <t>Número de nuevos espacios públicos interactivos con recursos gestionados para posicionarse como atractivos turísticos</t>
  </si>
  <si>
    <t>3.06.1</t>
  </si>
  <si>
    <t>Espacios públicos con vocación turística y recreacional</t>
  </si>
  <si>
    <t>IP-2020-152</t>
  </si>
  <si>
    <t>Número de proyectos presentados para cofinanciar dos (2) nuevos espacios públicos interactivos que se constituyan en atractivos de turismo recreacional</t>
  </si>
  <si>
    <t>Servicio de apoyo financiero para la competitividad turística</t>
  </si>
  <si>
    <t xml:space="preserve">Proyectos cofinanciados para la adecuación de la oferta turística </t>
  </si>
  <si>
    <t xml:space="preserve">Apoyar el proceso de recopilacion y tramitación de la información y documentacion requerida por FONTUR para presentar proyectos que aspiren a ser cofinanciados de acuerdo a los programas establecidos por esta entidad nacional. </t>
  </si>
  <si>
    <t>2.3.2.02.02.009-124303.35.2317.05</t>
  </si>
  <si>
    <t>A.16</t>
  </si>
  <si>
    <t>Contrapartida proyecto a presentar ante FONTUR para culminar los estudios y diseños que se requieren para la elaboracion del presupuesto de obra del  Centro comunitario de atencion a visitantes en la zona rural de Jamundi.</t>
  </si>
  <si>
    <t>2.3.2.02.02.009-124303.35.2317.06</t>
  </si>
  <si>
    <t>3.05</t>
  </si>
  <si>
    <t>Turismo Cultural</t>
  </si>
  <si>
    <t>IR-2020-64</t>
  </si>
  <si>
    <t>Número de zonas rurales y/o urbanas del municipio con alto potencial de oferta gastronomica de origen promovidas</t>
  </si>
  <si>
    <t>3.05.1</t>
  </si>
  <si>
    <t>Sabores y saberes tradicionales con potencial turístico</t>
  </si>
  <si>
    <t>IP-2020-150</t>
  </si>
  <si>
    <t>Número de eventos representativos del municipio de alto potencial turistico con componente gastronomico apoyado</t>
  </si>
  <si>
    <t>2022763640014</t>
  </si>
  <si>
    <t>20231763640018</t>
  </si>
  <si>
    <t>2318</t>
  </si>
  <si>
    <t>Fortalecimiento de la promoción turística  con eventos culturales para el  municipio de Jamundí</t>
  </si>
  <si>
    <t>Eventos de promoción realizados</t>
  </si>
  <si>
    <t>Realizar zonas de experiencias en torno a los sabores y saberes  de la zona rural y/o urbana de Jamundi</t>
  </si>
  <si>
    <t>2.3.2.02.02.009-124303.35.2318.01</t>
  </si>
  <si>
    <t>Apoyar el fortalecimiento y desarrollo de la oferta de turismo cultural del municipio.</t>
  </si>
  <si>
    <t>2.3.2.02.02.009-124303.35.2318.02</t>
  </si>
  <si>
    <t>3.07</t>
  </si>
  <si>
    <t>Promoción y dinamización del sector turístico</t>
  </si>
  <si>
    <t>IR-2020-68</t>
  </si>
  <si>
    <t>Número de modalidades y sub modalidades turísticas con estrategias de promoción y dinamización apoyadas en herramientas digitales, de económica colaborativa y experiencias interactivas</t>
  </si>
  <si>
    <t>3.07.1</t>
  </si>
  <si>
    <t>Desarrollo de la capacidad turística de Jamundí</t>
  </si>
  <si>
    <t>IP-2020-153</t>
  </si>
  <si>
    <t>Número de acciones gestionadas para impulsar el desarrollo de las siete (7) líneas estratégicas del plan sectorial de turismo de Jamundí</t>
  </si>
  <si>
    <t>2022763640013</t>
  </si>
  <si>
    <t>20231763640019</t>
  </si>
  <si>
    <t>2319</t>
  </si>
  <si>
    <t>Implementación de estrategias para fortalecer la promoción y dinamización del sector turístico en el municipio de Jamundí.</t>
  </si>
  <si>
    <t>Campañas Realizadas</t>
  </si>
  <si>
    <t>Apoyar la promoción de la oferta turística del municipio de Jamundí.</t>
  </si>
  <si>
    <t>2.3.2.02.02.009-124303.35.2319.01</t>
  </si>
  <si>
    <t xml:space="preserve">Realizar estrategias de posicionamiento audiovisual a través de los diferentes medios en el municipio. </t>
  </si>
  <si>
    <t>96137</t>
  </si>
  <si>
    <t>Servicios de diseño y edición de sonido para obras audiovisuales</t>
  </si>
  <si>
    <t>2.3.2.02.02.009-124303.35.2319.02</t>
  </si>
  <si>
    <t>Promover el desarrollo del Consejo consultivp de la industris turística como instancia de participación ciudadana en el Municipio de Jamundí</t>
  </si>
  <si>
    <t>2.3.2.02.02.009-124303.35.2319.03</t>
  </si>
  <si>
    <t>Secretaría de Cultura</t>
  </si>
  <si>
    <t>Alejandra Arias García.</t>
  </si>
  <si>
    <t>Hena E</t>
  </si>
  <si>
    <t>Cultura</t>
  </si>
  <si>
    <t>Promoción y acceso efectivo a procesos culturales y artísticos</t>
  </si>
  <si>
    <t>2.11</t>
  </si>
  <si>
    <t>Jamundí formada en arte y cultura</t>
  </si>
  <si>
    <t>IR -2020-017</t>
  </si>
  <si>
    <t>Número de nuevas personas impactadas por formación en arte y cultura</t>
  </si>
  <si>
    <t>2.11.1</t>
  </si>
  <si>
    <t>Formación artística y cultural en el Instituto Jamundeño de Arte y Cultura (IJAC) y las Escuelas de Iniciación</t>
  </si>
  <si>
    <t>IP -2020-45</t>
  </si>
  <si>
    <t>Número de estudiantes que acceden vía matricula a los servicios de formación de IJAC Y escuelas de iniciación artística</t>
  </si>
  <si>
    <t>2022763640045</t>
  </si>
  <si>
    <t>20231763640020</t>
  </si>
  <si>
    <t>2320</t>
  </si>
  <si>
    <t>Implementación de escuelas municipales en arte y cultura del municipio de Jamundí</t>
  </si>
  <si>
    <t>Servicio de fomento para el acceso de la oferta cultural</t>
  </si>
  <si>
    <t>Desarrollar talleres de formación artistica y cultura.</t>
  </si>
  <si>
    <t>Estampilla</t>
  </si>
  <si>
    <t>92911</t>
  </si>
  <si>
    <t>Servicios de educación artística y cultural</t>
  </si>
  <si>
    <t>2.3.2.02.02.009-123119.33.2320.01</t>
  </si>
  <si>
    <t>2.3.2.02.02.009-121000.33.2320.01</t>
  </si>
  <si>
    <t>SGP - Cultura</t>
  </si>
  <si>
    <t>2.3.2.02.02.009-124302.33.2320.01</t>
  </si>
  <si>
    <t>2.3.2.02.02.009-124303.33.2320.01</t>
  </si>
  <si>
    <t>R.B Estampilla</t>
  </si>
  <si>
    <t>2.3.2.02.02.009-133320.33.2320.01</t>
  </si>
  <si>
    <t>2.3.2.02.02.009-133802.33.2320.01</t>
  </si>
  <si>
    <t>Adquirir insumos e instrumentos para la escuela de danza, de música, de teatro y artes visuales.</t>
  </si>
  <si>
    <t xml:space="preserve">Materiales </t>
  </si>
  <si>
    <t>2.3.2.01.01.004.01.02-121000.33.2320.02</t>
  </si>
  <si>
    <t>2.3.2.02.01.003-124302.33.2320.02</t>
  </si>
  <si>
    <t>2023763640011</t>
  </si>
  <si>
    <t>20231763640021</t>
  </si>
  <si>
    <t>2321</t>
  </si>
  <si>
    <t>Implementación de programas de educación para el trabajo y el desarrollo humano Jamundí</t>
  </si>
  <si>
    <t>Capacitar en las competencias de educación para el trabajo y el desarrollo humano en programas artístico cultural con enfoque en música</t>
  </si>
  <si>
    <t>2.3.2.02.02.009-124303.33.2321.01</t>
  </si>
  <si>
    <t>2.3.2.02.02.009-133320.33.2321.01</t>
  </si>
  <si>
    <t>2.3.2.02.02.009-124302.33.2321.01</t>
  </si>
  <si>
    <t>Capacitar en las competencias de educación para el trabajo y el desarrollo humano en programas artístico cultural con enfoque en danza</t>
  </si>
  <si>
    <t>2.3.2.02.02.009-124303.33.2321.02</t>
  </si>
  <si>
    <t>2.3.2.02.02.009-133320.33.2321.02</t>
  </si>
  <si>
    <t>Adquirir insumos, materiales e instrumentos para el optimo desarrollo del Instituto Jamundeño de Arte y Cultura Adelmo Rusco Balanta.</t>
  </si>
  <si>
    <t>2.3.2.01.01.004.01.02-121000.33.2321.03</t>
  </si>
  <si>
    <t>Otras transferencias corrientes de otras entidades con destinación especifica legal del gobierno</t>
  </si>
  <si>
    <t>2.3.2.02.02.009-123304.33.2321.04</t>
  </si>
  <si>
    <t>2.27</t>
  </si>
  <si>
    <t>Sistema Bibliotecario: transformación humana y social</t>
  </si>
  <si>
    <t>IR -2020-045</t>
  </si>
  <si>
    <t>Número de usuarios que acceden a los servicios bibliotecarios en la zona rural y urbana</t>
  </si>
  <si>
    <t>2.27.1</t>
  </si>
  <si>
    <t>Mayor cobertura en el acceso a los servicios bibliotecarios y programas de Lectura, Escritura y Oralidad</t>
  </si>
  <si>
    <t>IP-2020-89</t>
  </si>
  <si>
    <t>Una (1) política pública de lectura, escritura y oralidad implementada</t>
  </si>
  <si>
    <t>0,15</t>
  </si>
  <si>
    <t>2021763640052</t>
  </si>
  <si>
    <t>20221763640013</t>
  </si>
  <si>
    <t>2213</t>
  </si>
  <si>
    <t>Desarrollo de programas y herramientas de lectura, escritura y oralidad en Jamundí</t>
  </si>
  <si>
    <t>Realizar el Plan de Lectura, Escritura y Oralidad del municipio.</t>
  </si>
  <si>
    <t>2.3.2.02.02.009-124303.33.2213.01</t>
  </si>
  <si>
    <t>Realizar acciones para el fortalecimiento de la Mesa de Lectura, Escritura y Oralidad.</t>
  </si>
  <si>
    <t>2.3.2.02.02.009-124303.33.2213.02</t>
  </si>
  <si>
    <t>2.3.2.02.02.009-133320.33.2213.02</t>
  </si>
  <si>
    <t>2.3.2.02.02.009-133802.33.2213.02</t>
  </si>
  <si>
    <t>IP-2020-90</t>
  </si>
  <si>
    <t>Número de bibliotecas con planes de acción en ejecución para implementar la política publica de lectura, escritura y oralidad</t>
  </si>
  <si>
    <t>Documentos de lineamientos técnicos para bibliotecas públicas realizados</t>
  </si>
  <si>
    <t>Elaborar una programación innovadora en modalidad presencial y virtual para la prestación de servicios bibliotecarios en la Biblioteca Abel Helí Herrera.</t>
  </si>
  <si>
    <t>84510</t>
  </si>
  <si>
    <t>Servicios de bibliotecas</t>
  </si>
  <si>
    <t>2.3.2.02.02.008-124303.33.2213.03</t>
  </si>
  <si>
    <t xml:space="preserve"> Monitorear la prestación de servicios bibliotecarios en las bibliotecas itinerantes y etno-culturales del municipio.     </t>
  </si>
  <si>
    <t>2.3.2.02.02.008-124303.33.2213.04</t>
  </si>
  <si>
    <t>2.3.2.02.02.008-133320.33.2213.04</t>
  </si>
  <si>
    <t>Adquirir insumos, materiales para el optimo desarrollo  de los programas y herramientas de lectura, escritura y oralidad.</t>
  </si>
  <si>
    <t>3270101</t>
  </si>
  <si>
    <t>Libretas y análogos</t>
  </si>
  <si>
    <t>2.3.2.02.01.003-121000.33.2213.05</t>
  </si>
  <si>
    <t>2.3.2.02.01.003-124302.33.2213.05</t>
  </si>
  <si>
    <t>2.28</t>
  </si>
  <si>
    <t>Patrimonio cultural: el poder del pasado, la responsabilidad del presente</t>
  </si>
  <si>
    <t>IR -2020-047</t>
  </si>
  <si>
    <t>Porcentaje de la población jamundeña que logra apropiarse de la identidad autóctona del municipio a traves de las manifestaciónes del patrimonio cultural material e inmaterial</t>
  </si>
  <si>
    <t>2.28.1</t>
  </si>
  <si>
    <t>Patrimonio Vivo</t>
  </si>
  <si>
    <t>IP-2020-91</t>
  </si>
  <si>
    <t>Número de Manifestaciones patrimoniales de carácter material e inmaterial identificadas y difundidas</t>
  </si>
  <si>
    <t>2021763640051</t>
  </si>
  <si>
    <t>20221763640015</t>
  </si>
  <si>
    <t>2215</t>
  </si>
  <si>
    <t>Protección del patrimonio cultural material e inmaterial del municipio de Jamundí</t>
  </si>
  <si>
    <t>Servicio de promoción de actividades culturales</t>
  </si>
  <si>
    <t>Actividades culturales para la promoción de la cultura realizadas</t>
  </si>
  <si>
    <t>Caracterizar el patrimonio vivo material e inmaterial de Jamundí.</t>
  </si>
  <si>
    <t>91124</t>
  </si>
  <si>
    <t>2.3.2.02.02.009-124303.33.2215.01</t>
  </si>
  <si>
    <t>Diseñar estrategias para la conservación de la tradición oral y la memoria histórica</t>
  </si>
  <si>
    <t>2.3.2.02.02.009-124303.33.2215.02</t>
  </si>
  <si>
    <t>2.3.2.02.02.009-133320.33.2215.02</t>
  </si>
  <si>
    <t>Elaborar acciones para la savalguarda y difusion de las prácticas patrimoniales y culturales de municipio.</t>
  </si>
  <si>
    <t>2.3.2.02.02.009-124303.33.2215.03</t>
  </si>
  <si>
    <t>Realizar diagnóstico de los bienes publicos de interes cultural del patrimonio material del municipio de Jamundi</t>
  </si>
  <si>
    <t>2.3.2.02.02.009-124303.33.2215.04</t>
  </si>
  <si>
    <t>Adquirir insumos, materiales para el óptimo desarrollo de la salvaguardia del patrimonio cultural material e inmaterial de Jamundí.</t>
  </si>
  <si>
    <t>2.3.2.02.01.003-121000.33.2215.05</t>
  </si>
  <si>
    <t>2.3.2.02.01.003-124302.33.2215.05</t>
  </si>
  <si>
    <t>2.28.2</t>
  </si>
  <si>
    <t>Gestores del saber</t>
  </si>
  <si>
    <t>IP-2020-93</t>
  </si>
  <si>
    <t>Implementación del Plan decenal de cultura en un 20%</t>
  </si>
  <si>
    <t>0,05</t>
  </si>
  <si>
    <t>2022763640044</t>
  </si>
  <si>
    <t>20231763640022</t>
  </si>
  <si>
    <t>2322</t>
  </si>
  <si>
    <t>Implementación del Plan Decenal de Cultura en el Municipio de Jamundí.</t>
  </si>
  <si>
    <t>Establecer mecanismos para la socialización, divulgación y apropiación del Plan Decenal a todas las instancias municipales</t>
  </si>
  <si>
    <t>2.3.2.02.02.009-124302.33.2322.01</t>
  </si>
  <si>
    <t>2.3.2.02.02.009-133320.33.2322.01</t>
  </si>
  <si>
    <t>2.3.2.02.02.009-132208.33.2322.01</t>
  </si>
  <si>
    <t>Servicios para la comunidad, sociales y personales, Mano de obra calificada</t>
  </si>
  <si>
    <t>2.3.2.02.02.009-133803.33.2322.01</t>
  </si>
  <si>
    <t>Diseñar espacios de visibilización y oferta para la circulación artistica y cultural.</t>
  </si>
  <si>
    <t>2.3.2.02.02.009-121000.33.2322.02</t>
  </si>
  <si>
    <t>2.3.2.02.02.009-133320.33.2322.02</t>
  </si>
  <si>
    <t>2.3.2.02.02.009-124302.33.2322.02</t>
  </si>
  <si>
    <t>Realizar estrategias y espacios de encuentro cultural que fortalezcan las competencias y los hábitos de la cultura ciudadana.</t>
  </si>
  <si>
    <t>2.3.2.02.02.009-124303.33.2322.03</t>
  </si>
  <si>
    <t>2.3.2.02.02.009-133320.33.2322.03</t>
  </si>
  <si>
    <t>2.3.2.02.02.009-133802.33.2322.03</t>
  </si>
  <si>
    <t>IP-2020-94</t>
  </si>
  <si>
    <t>Número de creadores y gestores culturales identificados como potenciales beneficiarios del programa BEPS</t>
  </si>
  <si>
    <t>Servicio de apoyo financiero para creadores y gestores culturales</t>
  </si>
  <si>
    <t>Creadores y gestores culturales beneficiados</t>
  </si>
  <si>
    <t>Realizar monitoreo a los postulados para la entrega del beneficio economico periodico a creadores y gestores culturales (BEPS).</t>
  </si>
  <si>
    <t>2.3.2.02.02.009-123119.33.2322.04</t>
  </si>
  <si>
    <t>2.3.2.02.02.009-133320.33.2322.04</t>
  </si>
  <si>
    <t>Concertar el seguimiento de la entrega del beneficio economico periodico a gestores y creadores culturales (BEPS).</t>
  </si>
  <si>
    <t>2.3.2.02.02.009-123119.33.2322.05</t>
  </si>
  <si>
    <t>IP-2020-95</t>
  </si>
  <si>
    <t>Número de convocatorias para emprendimientos artísticos y culturales innovadores</t>
  </si>
  <si>
    <t>Servicio de apoyo para la organización y la participación del sector artístico, cultural y la ciudadanía</t>
  </si>
  <si>
    <t>Encuentros realizados</t>
  </si>
  <si>
    <t>Realizar la estrategia estimulos para los creadores, gestores y agentes del sector cultural.</t>
  </si>
  <si>
    <t>2.3.2.02.02.009-123119.33.2322.06</t>
  </si>
  <si>
    <t>Realizar el seguimiento y revisión de  la ejecución de las propuestas beneficiadas  con la convocatoria de estimulos para el arte y la cultura 2023</t>
  </si>
  <si>
    <t>2.3.2.02.02.009-123119.33.2322.07</t>
  </si>
  <si>
    <t>2.3.2.02.02.009-133320.33.2322.07</t>
  </si>
  <si>
    <t>Porcentaje de avance en la ejecución de Plan</t>
  </si>
  <si>
    <t>IP-2020-185</t>
  </si>
  <si>
    <t>Número de espacios culturales intervenidos en zona urbana y rural</t>
  </si>
  <si>
    <t>Centros culturales con reforzamiento estructural</t>
  </si>
  <si>
    <t>Realizar la dotación, adecuación, mejoramiento suficiente y sostenible de espacios propios de la Secretaría de Cultura.</t>
  </si>
  <si>
    <t>54290</t>
  </si>
  <si>
    <t>Servicios generales de construcción de otras obras de ingeniería civil</t>
  </si>
  <si>
    <t>2.3.2.02.02.005-121000.33.2322.08</t>
  </si>
  <si>
    <t>2.3.2.02.02.005-124302.33.2322.08</t>
  </si>
  <si>
    <t>Realizar revisión de la dotación y mejoramiento de los espacios propios de la Secretaría de Cultura.</t>
  </si>
  <si>
    <t>2.3.2.02.02.005-121000.33.2322.09</t>
  </si>
  <si>
    <t>Secretaría de Gobierno</t>
  </si>
  <si>
    <t>Fernelly Quijano Cerquera</t>
  </si>
  <si>
    <t>Fortalecimiento de la convivencia y la seguridad ciudadana</t>
  </si>
  <si>
    <t>A.18</t>
  </si>
  <si>
    <t>Justicia y seguridad</t>
  </si>
  <si>
    <t>2.02</t>
  </si>
  <si>
    <t>Cultura &amp; Convivencia Ciudadana</t>
  </si>
  <si>
    <t>IR-2020-34</t>
  </si>
  <si>
    <t>Número de personas sensibilizadas en cultura y convivencia ciudadana</t>
  </si>
  <si>
    <t>2.02.1</t>
  </si>
  <si>
    <t>Consolidación de la paz cotidiana</t>
  </si>
  <si>
    <t>IP-2020-69</t>
  </si>
  <si>
    <t>Número de procesos e iniciativas ciudadanas que promueven la convivencia pacífica, cultura de paz, reconciliación y cultura ciudadana realizados /apoyados</t>
  </si>
  <si>
    <t>2022763640053</t>
  </si>
  <si>
    <t>20231763640023</t>
  </si>
  <si>
    <t>2323</t>
  </si>
  <si>
    <t>Implementación de los procesos de cultura ciudadana y convivencia pacífica desarrollados en el municipio de Jamundí</t>
  </si>
  <si>
    <t xml:space="preserve">Servicio de promoción de convivencia y no repetición </t>
  </si>
  <si>
    <t>Iniciativas para la promoción de la convivencia implementadas</t>
  </si>
  <si>
    <t>Formar estrategias de apoyo para la convivencia, participación y paz ciudadana</t>
  </si>
  <si>
    <t>91290</t>
  </si>
  <si>
    <t>Servicios de la administración pública relacionados con otros asuntos de orden público y seguridad</t>
  </si>
  <si>
    <t>2.3.2.02.02.009-121000.45.2323.01</t>
  </si>
  <si>
    <t>2.3.2.02.02.009-133803.45.2323.01</t>
  </si>
  <si>
    <t>Realizar la revision y control de equipos de metrología  para  fortalecer las acciones de protección al consumidor</t>
  </si>
  <si>
    <t>83430</t>
  </si>
  <si>
    <t>Servicios meteorológicos y pronósticos del tiempo</t>
  </si>
  <si>
    <t>2.3.2.02.02.008-121000.45.2323.02</t>
  </si>
  <si>
    <t>IP-2020-68</t>
  </si>
  <si>
    <t>Porcentaje de políticas públicas de Convivencia y Cultura Ciudadana Implementadas</t>
  </si>
  <si>
    <t>0,075</t>
  </si>
  <si>
    <t>Servicio de apoyo financiero para proyectos de convivencia y seguridad ciudadana</t>
  </si>
  <si>
    <t xml:space="preserve">Proyectos de convivencia y seguridad ciudadana apoyados financieramente </t>
  </si>
  <si>
    <t xml:space="preserve">Brindar apoyo para la consolidacion de estrategias de cultura ciudadana </t>
  </si>
  <si>
    <t>2.3.2.02.02.009-121000.45.2323.03</t>
  </si>
  <si>
    <t>Adquirir insumos para campañas sociales en materia de la convivencia en la comunidad</t>
  </si>
  <si>
    <t>2.3.2.02.01.003-121000.45.2323.04</t>
  </si>
  <si>
    <t>Desarrollo humano y social: Primero la seguridad y la salud</t>
  </si>
  <si>
    <t>2.05</t>
  </si>
  <si>
    <t>En Jamundí todos participamos</t>
  </si>
  <si>
    <t>IR-2020-52</t>
  </si>
  <si>
    <t>Número de personas que hace parte o participan en las instancias de participación municipales</t>
  </si>
  <si>
    <t>2.05.3</t>
  </si>
  <si>
    <t>Libertad religiosa, de culto y conciencia en Jamundí</t>
  </si>
  <si>
    <t>IP-2020-116</t>
  </si>
  <si>
    <t>Porcentaje de avance en la implementación de la política pública de Libertad Religiosa, de Cultos y Conciencia y fortalecimiento de la acción social de las comunidades y organizaciones basadas en la fe</t>
  </si>
  <si>
    <t>0,2</t>
  </si>
  <si>
    <t xml:space="preserve">Documentos normativos realizados </t>
  </si>
  <si>
    <t>Definir estrategias para la gestion  de la política pública de Libertad Religiosa, de Cultos y Conciencia</t>
  </si>
  <si>
    <t>2.3.2.02.02.009-121000.45.2323.05</t>
  </si>
  <si>
    <t>Concertar acciones con  las comunidades y organizaciones basadas en la fe.</t>
  </si>
  <si>
    <t>2.3.2.02.02.009-121000.45.2323.06</t>
  </si>
  <si>
    <t>Gestión del riesgo de desastres y emergencias</t>
  </si>
  <si>
    <t xml:space="preserve">A.12 </t>
  </si>
  <si>
    <t>Prevención y atención de desastres</t>
  </si>
  <si>
    <t>2.13</t>
  </si>
  <si>
    <t>Jamundí Resiliente</t>
  </si>
  <si>
    <t>IR-2020-20</t>
  </si>
  <si>
    <t>Índice de riesgo ajustado por capacidades - DNP</t>
  </si>
  <si>
    <t>2.13.1</t>
  </si>
  <si>
    <t>Atención integral a desastres y situaciones de emergencia</t>
  </si>
  <si>
    <t>IP-2020-50</t>
  </si>
  <si>
    <t>Número de acciones realizadas necesarias para la atención a emergencia y desastres. Conforme el Plan Municipal de Gestión del Riesgo</t>
  </si>
  <si>
    <t>2022763640049</t>
  </si>
  <si>
    <t>20231763640024</t>
  </si>
  <si>
    <t>2324</t>
  </si>
  <si>
    <t>Implementación de las acciones para la gestión del riesgo de desastres en el municipio de Jamundí</t>
  </si>
  <si>
    <t xml:space="preserve">Servicio de atención a emergencias y desastres </t>
  </si>
  <si>
    <t xml:space="preserve">Emergencias y desastres atendidas </t>
  </si>
  <si>
    <t>Brindar atención integral a desastres y situaciones de emergencias o accidentalidad</t>
  </si>
  <si>
    <t>Ingresos Corrientes de destinación específica por Acto Administrativo</t>
  </si>
  <si>
    <t>91250</t>
  </si>
  <si>
    <t>Servicios de defensa civil</t>
  </si>
  <si>
    <t>2.3.2.02.02.009-122000.45.2324.01</t>
  </si>
  <si>
    <t>Apoyar el financiamiento de iniciativas para la reduccion del riesgo de desastre municipal</t>
  </si>
  <si>
    <t>2.3.2.02.02.009-122000.45.2324.02</t>
  </si>
  <si>
    <t>2.3.2.02.02.009-133200.45.2324.02</t>
  </si>
  <si>
    <t xml:space="preserve">A.16 </t>
  </si>
  <si>
    <t>Desarrollo comunitario</t>
  </si>
  <si>
    <t>IP-2020-51</t>
  </si>
  <si>
    <t>Porcentaje de familias asistidas con ayuda de emergencia</t>
  </si>
  <si>
    <t>0,7</t>
  </si>
  <si>
    <t>Servicios de apoyo para atención de  población afectada por situaciones de emergencia, desastre o declaratorias de calamidad pública</t>
  </si>
  <si>
    <t xml:space="preserve">Personas apoyadas con ayudas humanitarias </t>
  </si>
  <si>
    <t>Brindar transporte para la atencion de situaciones de emergencia</t>
  </si>
  <si>
    <t>2.3.2.02.02.006-122000.45.2324.03</t>
  </si>
  <si>
    <t>Suministrar viveres y otros elementos de ayuda humanitaria de riesgos de desastres</t>
  </si>
  <si>
    <t>2.3.2.02.01.002-122000.45.2324.04</t>
  </si>
  <si>
    <t>IR-2020-21</t>
  </si>
  <si>
    <t>Número de viviendas en zonas con condición de riesgo</t>
  </si>
  <si>
    <t>2.13.4</t>
  </si>
  <si>
    <t>Fortalecimiento de la resiliencia y gobernanza en la gestión de riesgo</t>
  </si>
  <si>
    <t>IP-2020-54</t>
  </si>
  <si>
    <t>Número de acciones para el fortalecimiento de la cultura de riesgo y convivencia segura con enfoque diferencial desarrolladas</t>
  </si>
  <si>
    <t>Servicio de educación informal</t>
  </si>
  <si>
    <t xml:space="preserve">Campañas de educación para la prevención y atención de desastres desarrolladas </t>
  </si>
  <si>
    <t>Concertar capacidades institucionales y comunitarias para la gestión del riesgo y desastres</t>
  </si>
  <si>
    <t>Mano de obra calificada, Servicios para la comunidad, sociales y personales</t>
  </si>
  <si>
    <t>2.3.2.02.02.009-122000.45.2324.05</t>
  </si>
  <si>
    <t>2.3.2.02.02.009-133200.45.2324.05</t>
  </si>
  <si>
    <t>Participar en la rehabilitacion y reconstruccion post desastre y emergencias</t>
  </si>
  <si>
    <t>Gastos imprevistos</t>
  </si>
  <si>
    <t>2.3.2.02.02.009-122000.45.2324.06</t>
  </si>
  <si>
    <t>2.3.2.02.02.009-133200.45.2324.06</t>
  </si>
  <si>
    <t>IR-2020-19</t>
  </si>
  <si>
    <t>Amenazas, vulnerabilidad y riesgo en el municipio de Jamundí analizados y actualizados</t>
  </si>
  <si>
    <t>0,1</t>
  </si>
  <si>
    <t>2.13.3</t>
  </si>
  <si>
    <t>Fortalecimiento de la reducción del riesgo, la adaptación al cambio climático y el ordenamiento territorial</t>
  </si>
  <si>
    <t>IP-2020-53</t>
  </si>
  <si>
    <t>Instrumentos de planificación para la Gestión del Riesgo y Cambio Climático actualizados</t>
  </si>
  <si>
    <t xml:space="preserve">Estudios de riesgo de desastres </t>
  </si>
  <si>
    <t xml:space="preserve">Estudios de riesgo de desastres elaborados </t>
  </si>
  <si>
    <t>Definir instrumentos financieros para la proteccion de gestion integral de riesgos.</t>
  </si>
  <si>
    <t xml:space="preserve">No </t>
  </si>
  <si>
    <t>83112</t>
  </si>
  <si>
    <t xml:space="preserve">Realizar protección financiera para la gestión integral de riesgos. </t>
  </si>
  <si>
    <t>2.3.2.02.02.008-122000.45.2324.07</t>
  </si>
  <si>
    <t>2.3.2.02.02.008-133200.45.2324.07</t>
  </si>
  <si>
    <t>Actualizar los instrumentos de planificación y estudios diseñados para la gestión del riesgo y desastres</t>
  </si>
  <si>
    <t>2.3.2.02.02.009-122000.45.2324.08</t>
  </si>
  <si>
    <t>2.3.2.02.02.009-133200.45.2324.08</t>
  </si>
  <si>
    <t>Fortalecimiento del buen gobierno para el respeto y garantía de los derechos humanos</t>
  </si>
  <si>
    <t xml:space="preserve">A.18 </t>
  </si>
  <si>
    <t>2.08</t>
  </si>
  <si>
    <t>Jamundeños con derechos y justicia</t>
  </si>
  <si>
    <t>IR-2020-55</t>
  </si>
  <si>
    <t>Numero de familias con casos de procesos de restablecimiento de derechos NNA atendidos, tramitados y con medidas de protección</t>
  </si>
  <si>
    <t>2.08.1</t>
  </si>
  <si>
    <t>Espacios Integrados de Convivencia Ciudadana y Justicia para Jamundí</t>
  </si>
  <si>
    <t>IP-2020-125</t>
  </si>
  <si>
    <t>Número de espacios creados o mejorados que faciliten el acceso a la justicia y al restablecimiento de derechos</t>
  </si>
  <si>
    <t>0,81</t>
  </si>
  <si>
    <t xml:space="preserve">2022763640047 </t>
  </si>
  <si>
    <t>20231763640025</t>
  </si>
  <si>
    <t>2325</t>
  </si>
  <si>
    <t>Fortalecimiento de los servicios de justicia, seguridad y convivencia ciudadana del municipio de Jamundí</t>
  </si>
  <si>
    <t xml:space="preserve">Servicio de promoción de la garantía de derechos </t>
  </si>
  <si>
    <t>Estrategias de promoción de la garantía de derechos implementadas</t>
  </si>
  <si>
    <t>Participar en el forlaecimiento tecnico, humano, administrativo y financiero en el complejo carcelario del Municipio de Jamundi</t>
  </si>
  <si>
    <t>2.3.2.02.02.009-124303.45.2325.01</t>
  </si>
  <si>
    <t>Expedir transferencia del 15% por multas a la Policia nacional de acuerdo a los estipulados en la Ley 1801 de 2016.</t>
  </si>
  <si>
    <t>Multas código nacional de policía y convivencia</t>
  </si>
  <si>
    <t>91113</t>
  </si>
  <si>
    <t>Servicios financieros y fiscales de la administración pública</t>
  </si>
  <si>
    <t>2.3.2.02.02.009-123224.45.2325.02</t>
  </si>
  <si>
    <t>Instaurar actividades pedagogicas de cultura ciudadana y prevencion de acuerdo  a lo estipulado en la  Ley 1801 de 2016</t>
  </si>
  <si>
    <t>2.3.2.02.02.009-123224.45.2325.03</t>
  </si>
  <si>
    <t>2.3.2.02.02.009-133803.45.2325.03</t>
  </si>
  <si>
    <t>Realizar la materializacion de estrategias para el mejoramiento de los servicios de justicia</t>
  </si>
  <si>
    <t>91270</t>
  </si>
  <si>
    <t>Servicios administrativos relacionados con los tribunales de justicia</t>
  </si>
  <si>
    <t>2.3.2.02.02.009-123224.45.2325.04</t>
  </si>
  <si>
    <t xml:space="preserve">A.14 </t>
  </si>
  <si>
    <t>Atención a grupos vulnerables promoción social</t>
  </si>
  <si>
    <t>2.08.3</t>
  </si>
  <si>
    <t>Gobernanza migratoria en Jamundí</t>
  </si>
  <si>
    <t>IP-2020-128</t>
  </si>
  <si>
    <t>Personas migrantes, retornadas y víctimas del delito de trata de personas orientadas para superar su estado inicial de vulnerabilidad</t>
  </si>
  <si>
    <t>Personas atendidas con oferta institucional articulada</t>
  </si>
  <si>
    <t>Participar en la garantizacion de los derechos para las victimas vulneradas</t>
  </si>
  <si>
    <t>95991</t>
  </si>
  <si>
    <t>Servicios proporcionados por organizaciones de derechos humanos</t>
  </si>
  <si>
    <t>2.3.2.02.02.009-124303.45.2325.05</t>
  </si>
  <si>
    <t xml:space="preserve">Implementar la atencion de medidas complementarias de protección y restablecimiento de derechos a NNA. </t>
  </si>
  <si>
    <t>2.3.2.02.02.009-124303.45.2325.06</t>
  </si>
  <si>
    <t>2.08.2</t>
  </si>
  <si>
    <t>Fortalecimiento de las Comisarías de Familia</t>
  </si>
  <si>
    <t>IP-2020-127</t>
  </si>
  <si>
    <t>Número de comisarías de familia funcionando para la atención de la violencia</t>
  </si>
  <si>
    <t xml:space="preserve">Oficina para la atención y orientación ciudadana adecuada </t>
  </si>
  <si>
    <t xml:space="preserve"> Oficinas para la atención y orientación ciudadana adecuada </t>
  </si>
  <si>
    <t>Corformar equipo tecnico y profesional para implementar acciones de garantía de los derechos de los ciudadanos en el municipio</t>
  </si>
  <si>
    <t>2.3.2.02.02.009-124303.45.2325.07</t>
  </si>
  <si>
    <t>Concertar servicios de transporte terrestre para  el desarrollo y competencia de las oficinas de justicia del municipio</t>
  </si>
  <si>
    <t>Contribución sobre contratos de obra pública</t>
  </si>
  <si>
    <t>2.3.2.02.02.006-123206.45.2325.08</t>
  </si>
  <si>
    <t>IP-2020-126</t>
  </si>
  <si>
    <t>Número  de acciones de garantía de derechos realizadas</t>
  </si>
  <si>
    <t>4,6</t>
  </si>
  <si>
    <t xml:space="preserve">Servicio de promoción a la participación ciudadana </t>
  </si>
  <si>
    <t xml:space="preserve">Espacios de participación promovidos </t>
  </si>
  <si>
    <t>Participar en la prestacion de servicios para el restablecimiento de los derechos en el municipio</t>
  </si>
  <si>
    <t>2.3.2.02.02.009-121000.45.2325.09</t>
  </si>
  <si>
    <t xml:space="preserve">Actualizar los instrumentos de seguridad y convivencia en el municipio </t>
  </si>
  <si>
    <t>2.3.2.02.02.009-123206.45.2325.10</t>
  </si>
  <si>
    <t xml:space="preserve"> Justicia y seguridad</t>
  </si>
  <si>
    <t>2.26</t>
  </si>
  <si>
    <t>Seguridad Ciudadana</t>
  </si>
  <si>
    <t>IR-2020-44</t>
  </si>
  <si>
    <t>Número de delitos de impacto contenidos en el municipio de Jamundí</t>
  </si>
  <si>
    <t>0,3</t>
  </si>
  <si>
    <t>2.26.2</t>
  </si>
  <si>
    <t>Fortalecimiento del servicio de la Fuerza Pública</t>
  </si>
  <si>
    <t>IP-2020-87</t>
  </si>
  <si>
    <t>Número de acciones para el fortalecimiento de la Fuerza Pública realizadas</t>
  </si>
  <si>
    <t>2022763640050</t>
  </si>
  <si>
    <t>20231763640026</t>
  </si>
  <si>
    <t>2326</t>
  </si>
  <si>
    <t>Implementación de estrategias para el fortalecimiento de las condiciones de seguridad ciudadana en el municipio de Jamundí</t>
  </si>
  <si>
    <t xml:space="preserve">Servicio de apoyo para el acceso a la justicia policiva </t>
  </si>
  <si>
    <t xml:space="preserve">Estrategias implementadas </t>
  </si>
  <si>
    <t>Participar en la adquision de maquinaria o equipos necesarios para fortalecer las capacidades operativas de la Fuerza Pública</t>
  </si>
  <si>
    <t>91240</t>
  </si>
  <si>
    <t>Servicios de defensa militar</t>
  </si>
  <si>
    <t>2.3.2.02.02.009-121000.45.2326.01</t>
  </si>
  <si>
    <t>Participar en la adquision de elementos de dotacion para fortalecer las capacidades operativas de la Fuerza Pública</t>
  </si>
  <si>
    <t>2.3.2.02.01.002-121000.45.2326.02</t>
  </si>
  <si>
    <t>2.26.1</t>
  </si>
  <si>
    <t>Implementación del Código Nacional de Seguridad y Convivencia Ciudadana.</t>
  </si>
  <si>
    <t>IP-2020-86</t>
  </si>
  <si>
    <t>Porcentaje de avance en la implementación de Estrategias de difusión y pedagogía sobre el Código Nacional de Seguridad y Convivencia</t>
  </si>
  <si>
    <t>Documentos Planeacion</t>
  </si>
  <si>
    <t>Planes Integrales de Seguridad y Convivencia -PISCC con enfoque de género elaborados</t>
  </si>
  <si>
    <t>Participar en la financiacion de la seguridad, convivencia ciudadana y justicia del municipio</t>
  </si>
  <si>
    <t>2.3.2.02.02.009-123206.45.2326.03</t>
  </si>
  <si>
    <t>Establecer la materializacion de medidas correctivas de acuerdo  a lo estipulado por la  Ley 1801 de 2016</t>
  </si>
  <si>
    <t>91199</t>
  </si>
  <si>
    <t>Otros servicios administrativos del gobierno n.c.p.</t>
  </si>
  <si>
    <t>2.3.2.02.02.009-123224.45.2326.04</t>
  </si>
  <si>
    <t>IP-2020-85</t>
  </si>
  <si>
    <t>Porcentaje de acciones realizadas necesarias para la implementación del Código de Seguridad y Convivencia Ciudadana</t>
  </si>
  <si>
    <t>Programas de educación informal en seguridad y convivencia ciudadana con enfoque de género realizados ()</t>
  </si>
  <si>
    <t>Participar en la adquision de suministros para fortalecer las capacidades operativas de la Fuerza Pública</t>
  </si>
  <si>
    <t>2.3.2.02.01.003-121000.45.2326.05</t>
  </si>
  <si>
    <t>Participar en la adquisicion de bienes o servicios necesarios para fortalecer las capacidades operativas de la Fuerza Pública</t>
  </si>
  <si>
    <t>2.3.2.02.01.003-121000.45.2326.06</t>
  </si>
  <si>
    <t>IP-2020-88</t>
  </si>
  <si>
    <t>Número de acciones de fortalecimiento en seguridad realizadas</t>
  </si>
  <si>
    <t xml:space="preserve">Iniciativas para la promoción de la convivencia implementadas </t>
  </si>
  <si>
    <t>Proporcionar lubricante para garantizar la la movilidad de los vehículos  terrestres de la fuerza pública</t>
  </si>
  <si>
    <t>33380</t>
  </si>
  <si>
    <t>Lubricantes</t>
  </si>
  <si>
    <t>2.3.2.02.01.003-121000.45.2326.07</t>
  </si>
  <si>
    <t>Proporcionar combustible para garantizar la movilidad de los vehículos terrestes de la fuerza pública</t>
  </si>
  <si>
    <t>2.3.2.02.01.003-121000.45.2326.08</t>
  </si>
  <si>
    <t>Inclusión social y reconciliación</t>
  </si>
  <si>
    <t xml:space="preserve">Atención, asistencia  y reparación integral a las víctimas </t>
  </si>
  <si>
    <t>2.01</t>
  </si>
  <si>
    <t>Atención Integral a Víctimas del Conflicto Armado</t>
  </si>
  <si>
    <t>IR-2020-15</t>
  </si>
  <si>
    <t>Número de personas en situación de vulnerabilidad a causa del desplazamiento forzado superada</t>
  </si>
  <si>
    <t>2.01.1</t>
  </si>
  <si>
    <t>Asistencia de emergencia a víctimas del conflicto armado</t>
  </si>
  <si>
    <t>IP-2020-37</t>
  </si>
  <si>
    <t>Porcentaje de acciones en la implementación de sistemas de información implementados para la caracterización y el seguimiento de a las víctimas del conflicto armado.</t>
  </si>
  <si>
    <t>2022763640048</t>
  </si>
  <si>
    <t>20231763640027</t>
  </si>
  <si>
    <t>2327</t>
  </si>
  <si>
    <t>Optimización de la asistencia integral a las victimas del conflicto armado en Jamundi</t>
  </si>
  <si>
    <t>Servicio de caracterización de la población víctima para su posterior atención, asistencia y reparación integral</t>
  </si>
  <si>
    <t>Víctimas caracterizadas</t>
  </si>
  <si>
    <t>Realizar la caracterizacion de las victimas del conflicto armado beneficiadas</t>
  </si>
  <si>
    <t>2.3.2.02.02.009-121000.41.2327.01</t>
  </si>
  <si>
    <t>2.3.2.02.02.009-123318.41.2327.01</t>
  </si>
  <si>
    <t>Realizar la sistematizacion de la informacion de las victimas del conflicto armado del municipio</t>
  </si>
  <si>
    <t>2.3.2.02.02.009-121000.41.2327.02</t>
  </si>
  <si>
    <t>IP-2020-36</t>
  </si>
  <si>
    <t>Número de víctimas que han superado sus carencias mínimas de subsistencia</t>
  </si>
  <si>
    <t xml:space="preserve">Servicio de ayuda y atención humanitaria </t>
  </si>
  <si>
    <t xml:space="preserve">Personas con asistencia humanitaria </t>
  </si>
  <si>
    <t>Brindar atencion de ayudas humanitarias de inmediatez a las victimas</t>
  </si>
  <si>
    <t>Servicios inmobiliarios, Servicios de alojamiento comidas y bebidas</t>
  </si>
  <si>
    <t>2.3.2.02.02.009-121000.41.2327.03</t>
  </si>
  <si>
    <t>2.3.2.02.02.009-123318.41.2327.03</t>
  </si>
  <si>
    <t>Brindar atencion de ayudas de emergencias a las victimas</t>
  </si>
  <si>
    <t>Transporte, Servicios para la comunidad, sociales y personales</t>
  </si>
  <si>
    <t>2.3.2.02.02.009-121000.41.2327.04</t>
  </si>
  <si>
    <t>2.3.2.02.02.009-123318.41.2327.04</t>
  </si>
  <si>
    <t xml:space="preserve"> Desarrollo comunitario</t>
  </si>
  <si>
    <t>2.01.4</t>
  </si>
  <si>
    <t>Prevención y protección de líderes sociales y comunales, defensores de derechos humanos, y niños, niñas y adolescentes en el marco del conflicto armado.</t>
  </si>
  <si>
    <t>IP-2020-41</t>
  </si>
  <si>
    <t>Porcentaje de avance en el plan de prevención y protección a violaciones de derechos humanos y derecho internacional humanitario.</t>
  </si>
  <si>
    <t>0,31</t>
  </si>
  <si>
    <t>Documentos de planeación.</t>
  </si>
  <si>
    <t>Realizar acciones de prevencion temprana a las victimas del conflicto armado</t>
  </si>
  <si>
    <t>2.3.2.02.02.009-121000.41.2327.05</t>
  </si>
  <si>
    <t>2.3.2.02.02.009-123318.41.2327.05</t>
  </si>
  <si>
    <t>Concertar acciones de prevencion urgente a las victimas del conflicto armado</t>
  </si>
  <si>
    <t>2.3.2.02.02.009-121000.41.2327.06</t>
  </si>
  <si>
    <t>2.3.2.02.02.009-123318.41.2327.06</t>
  </si>
  <si>
    <t>2.01.3</t>
  </si>
  <si>
    <t>Fortalecimiento de las acciones de reparación integral para la superación de la vulnerabilidad.</t>
  </si>
  <si>
    <t>IP-2020-40</t>
  </si>
  <si>
    <t>Porcentaje de estrategias para el fortalecimiento de la Mesa de Participación de Víctimas implementadas</t>
  </si>
  <si>
    <t>0,21</t>
  </si>
  <si>
    <t xml:space="preserve">Servicio de asistencia técnica para la participación de las víctimas </t>
  </si>
  <si>
    <t xml:space="preserve">Mesas de participación de víctimas instaladas </t>
  </si>
  <si>
    <t>Realizar acciones para la Mesa de Participacion de las Victimas de conflicto armado</t>
  </si>
  <si>
    <t>2.3.2.02.02.009-121000.41.2327.07</t>
  </si>
  <si>
    <t>2.3.2.02.02.009-123318.41.2327.07</t>
  </si>
  <si>
    <t>Participar en la implementacion de acciones  para las elecciones de la mesa municipal de victimas de conflicto armado</t>
  </si>
  <si>
    <t>2.3.2.02.02.009-121000.41.2327.08</t>
  </si>
  <si>
    <t>2.3.2.02.02.009-123318.41.2327.08</t>
  </si>
  <si>
    <t>IP-2020-39</t>
  </si>
  <si>
    <t>Número de Víctimas priorizadas en procesos de reparación individual, colectiva, reubicación/retorno y rehabilitación psico-social</t>
  </si>
  <si>
    <t xml:space="preserve">Servicios de implementación de medidas de satisfacción y acompañamiento a las víctimas del conflicto armado </t>
  </si>
  <si>
    <t xml:space="preserve">Victimas con acompañamiento diferencial en el marco del proceso de reparación integral individual </t>
  </si>
  <si>
    <t>Realizar acciones de reparación integral para la superación de la vulnerabilidad</t>
  </si>
  <si>
    <t>2.3.2.02.02.009-121000.41.2327.09</t>
  </si>
  <si>
    <t>2.3.2.02.02.009-123318.41.2327.09</t>
  </si>
  <si>
    <t>Realizar acciones de retorno y reubicacion a las victimas de conflicto armado</t>
  </si>
  <si>
    <t>2.3.2.02.02.009-121000.41.2327.10</t>
  </si>
  <si>
    <t>2.3.2.02.02.009-123318.41.2327.10</t>
  </si>
  <si>
    <t>2.01.2</t>
  </si>
  <si>
    <t>Construcción y reconstrucción de la verdad y la memoria histórica</t>
  </si>
  <si>
    <t>IP-2020-38</t>
  </si>
  <si>
    <t>Número de Eventos conmemorativos para la reivindicación de derechos, la paz y la reconciliación desarrollados</t>
  </si>
  <si>
    <t>Servicio de asistencia técnica para la realización de iniciativas de memoria histórica</t>
  </si>
  <si>
    <t>Iniciativas de memoria histórica asistidas técnicamente</t>
  </si>
  <si>
    <t>Realizar acciones para la construcción de la verdad  historica de las victimas de conflicto armado</t>
  </si>
  <si>
    <t>2.3.2.02.02.009-121000.41.2327.11</t>
  </si>
  <si>
    <t>2.3.2.02.02.009-123318.41.2327.11</t>
  </si>
  <si>
    <t>Realizar acciones para la reconstrucción de la memoria histórica de las victimas de conflicto armado</t>
  </si>
  <si>
    <t>2.3.2.02.02.009-121000.41.2327.12</t>
  </si>
  <si>
    <t>20231763640062</t>
  </si>
  <si>
    <t>Optimización de estrategias para fortalecer la seguridad y convivencia ciudadana en el municipio de Jamundí</t>
  </si>
  <si>
    <t>Servicio de apoyo para el acceso a la justicia policiva</t>
  </si>
  <si>
    <t>Estrategias implementadas</t>
  </si>
  <si>
    <t>Realizar la adquision de maquinaria y equipos  para fortalecer las capacidades de la Fuerza Pública</t>
  </si>
  <si>
    <t>R.B. 5% Contribución sobre Contratos de Obra Pública (Ley 418 de 1997)</t>
  </si>
  <si>
    <t>Maquinaria y Equipo</t>
  </si>
  <si>
    <t>2.3.2.02.02.009-133401.45.2362.01</t>
  </si>
  <si>
    <t>Realizar la adquisicion de bienes y servicios para fortalecer las capacidades de la fuerza publica del municipio</t>
  </si>
  <si>
    <t>2.3.2.02.02.009-133401.45.2362.02</t>
  </si>
  <si>
    <t>Realizar transferencia del 15% por multas a la Policia nacional de acuerdo a los estipulados en la Ley 1801 de 2016.</t>
  </si>
  <si>
    <t>R.B. Multas código nacional de policía y convivencia</t>
  </si>
  <si>
    <t>2.3.2.02.02.009-133417.45.2362.03</t>
  </si>
  <si>
    <t>Concertar el suministro de combustible para promover la movilidad de los vehículos de la fuerza pública</t>
  </si>
  <si>
    <t>2.3.2.02.02.009-133401.45.2362.04</t>
  </si>
  <si>
    <t xml:space="preserve">Documentos Planeacion </t>
  </si>
  <si>
    <t>Participar en la implementacion de actividades pedagogicas de prevencion y cultura ciudadana  de acuerdo  a lo estipulado en la  Ley 1801 de 2016</t>
  </si>
  <si>
    <t>2.3.2.02.02.009-133417.45.2362.05</t>
  </si>
  <si>
    <t>Participar en  la financiacion de estatregias para promover la seguridad y convivencia ciudadana del municipio</t>
  </si>
  <si>
    <t>2.3.2.02.02.009-133401.45.2362.06</t>
  </si>
  <si>
    <t>Participar en la materializacion de medidas correctivas de acuerdo a lo establecido por la  Ley 1801 de 2016</t>
  </si>
  <si>
    <t>2.3.2.02.02.009-133417.45.2362.07</t>
  </si>
  <si>
    <t>Número de procesos e iniciativas ciudadanas que promueven la convivencia pacífica, cultura de paz, reconciliación y cultura ciudadana realizados/apoyados</t>
  </si>
  <si>
    <t>20231763640068</t>
  </si>
  <si>
    <t>2368</t>
  </si>
  <si>
    <t>Construcción de procesos de cultura ciudadana y convivencia para el municipio de Jamundí</t>
  </si>
  <si>
    <t>Servicio de promoción de convivencia y no repetición</t>
  </si>
  <si>
    <t>Definir el apoyo de estrategias para la convivencia, participación y paz ciudadana</t>
  </si>
  <si>
    <t>SÍ</t>
  </si>
  <si>
    <t>2.3.2.02.02.009-123318.45.2368.01</t>
  </si>
  <si>
    <t>Instalar acciones basadas en la fe en las comunidades y organizaciones del municipio</t>
  </si>
  <si>
    <t>2.3.2.02.02.009-123318.45.2368.02</t>
  </si>
  <si>
    <t>Número de personas que participan o están vinculadas a instancias de participación municipal</t>
  </si>
  <si>
    <t>Porcentaje de avance en la implementación de la política pública de Libertad Religiosa, de Cultos y Conciencia y fortalecimiento de la acción social de las comunidades y organizaciones basadas en la fe.</t>
  </si>
  <si>
    <t>Participar en la gestion de la política pública de Libertad Religiosa, de Cultos y Conciencia</t>
  </si>
  <si>
    <t>2.3.2.02.02.009-123318.45.2368.03</t>
  </si>
  <si>
    <t>Definir estrategias para la consolidacion de la cultura ciudadana en el municipio</t>
  </si>
  <si>
    <t>2.3.2.02.02.009-123318.45.2368.04</t>
  </si>
  <si>
    <t>2.3.2.02.02.009-131111.45.2368.04</t>
  </si>
  <si>
    <t>Fortalecimiento del buen gobierno para el respeto y garantía de los derechos humanos.</t>
  </si>
  <si>
    <t>20231763640071</t>
  </si>
  <si>
    <t>2371</t>
  </si>
  <si>
    <t>Implementacion de acciones para el fortalecimiento de la justicia, seguridad, convivencia y paz ciudadana del municipio de Jamundí</t>
  </si>
  <si>
    <t>Instalar acciones de fortalecimiento tecnico, humano y financiero en el complejo carcelario del Municipio de Jamundi</t>
  </si>
  <si>
    <t>Otro</t>
  </si>
  <si>
    <t>2.3.2.02.02.009-124303.45.2371.01</t>
  </si>
  <si>
    <t>Concertar equipo tecnico y profesional para garantízar los derechos de los ciudadanos en el municipio</t>
  </si>
  <si>
    <t>Mano de Obra Calificada, Mano de Obra no Calificada</t>
  </si>
  <si>
    <t>2.3.2.02.02.009-124303.45.2371.02</t>
  </si>
  <si>
    <t>Número de acciones de garantía de derechos realizadas</t>
  </si>
  <si>
    <t>Servicio de promoción a la participación ciudadana</t>
  </si>
  <si>
    <t>Espacios de participación promovidos</t>
  </si>
  <si>
    <t>Convocar equipo tecnico y profesional para la gestion e implementacion de estrategias para fortalecer la seguridad, convivencia y paz ciudadana en el municipio</t>
  </si>
  <si>
    <t>Mano de Obra no Calificada, Mano de Obra Calificada</t>
  </si>
  <si>
    <t>2.3.2.02.02.009-124303.45.2371.03</t>
  </si>
  <si>
    <t>Realizar la materializacion y pedagogia de las medidas correctivas en el marco de la cultura ciudadana y seguridad en el muncipio</t>
  </si>
  <si>
    <t>2.3.2.02.02.009-124303.45.2371.04</t>
  </si>
  <si>
    <t>Desarrollo humano y social</t>
  </si>
  <si>
    <t>Número de Delitos de impacto contenidos en el municipio de Jamundí</t>
  </si>
  <si>
    <t>20231763640075</t>
  </si>
  <si>
    <t>2375</t>
  </si>
  <si>
    <t>FORMACION DE ESTRATEGIAS PARA EL MEJORAMIENTO DE LAS CONDICIONES DE SEGURIDAD CIUDADANA EN EL MUNICIPIO DE JAMUNDI</t>
  </si>
  <si>
    <t>Participar en la dotacion mobiliaria, tecnologica y de oficina de las fuerza publica del municipio</t>
  </si>
  <si>
    <t>Maquinaria y Equipo, Servicios para la comunidad, sociales y personales</t>
  </si>
  <si>
    <t>2.3.2.02.01.004-131111.45.2375.01</t>
  </si>
  <si>
    <t>Participar en el fortalecimiento automotor de la Fuerza Pública en el municipio</t>
  </si>
  <si>
    <t>2.3.2.01.01.003.07.07.01-131111.45.2375.02</t>
  </si>
  <si>
    <t>Participar en la adquisicion de elementos para el mantenimiento, adecuacion y/o enlucimiento de las instalaciones de la fuerza publica del municipio</t>
  </si>
  <si>
    <t>Mantenimiento</t>
  </si>
  <si>
    <t>2.3.2.02.01.003-131111.45.2375.03</t>
  </si>
  <si>
    <t>Número de acciones de fortalecimiento en seguridad realizadas</t>
  </si>
  <si>
    <t>Proyectos de convivencia y seguridad ciudadana apoyados financieramente</t>
  </si>
  <si>
    <t>Realizar el suministro de combustible para promover la movilidad de los vehículos de la fuerza pública del municipio</t>
  </si>
  <si>
    <t>2.3.2.02.01.003-131111.45.2375.04</t>
  </si>
  <si>
    <t>Participar en la adquisicion de equipos y materiales de comunicación y audiovisual para fortalecer las capacidades operativas de la Fuerza Pública</t>
  </si>
  <si>
    <t>2.3.2.02.01.004-131111.45.2375.05</t>
  </si>
  <si>
    <t>Realizar la adquisicion de elementos para la implementacion del Plan Integral de Seguridad y Convivencia del municipio.</t>
  </si>
  <si>
    <t>2.3.2.02.01.003-131111.45.2375.06</t>
  </si>
  <si>
    <t xml:space="preserve">Oficina de Comunicaciones </t>
  </si>
  <si>
    <t>Katerine Ocampo Brand</t>
  </si>
  <si>
    <t>Tecnologías de la información y las comunicaciones</t>
  </si>
  <si>
    <t>Fomento del desarrollo de aplicaciones, software y contenidos para impulsar la apropiación de las Tecnologías de la Información y las Comunicaciones</t>
  </si>
  <si>
    <t xml:space="preserve">A.13 </t>
  </si>
  <si>
    <t>1.03</t>
  </si>
  <si>
    <t>Gobierno abierto para los ciudadanos</t>
  </si>
  <si>
    <t>IR-2020-8</t>
  </si>
  <si>
    <t>Un modelo de gobierno abierto implementado</t>
  </si>
  <si>
    <t>1.03.2</t>
  </si>
  <si>
    <t>Comunicación estratégica de la gestión pública</t>
  </si>
  <si>
    <t>IP-2020-17</t>
  </si>
  <si>
    <t>Número contenidos realizadas para la difusión de la gestión pública totales y por dependencia, tales como boletines, informes, piezas gráficas, audiovisuales y sonoras, jornadas de rendición de cuentas, plan de medios.</t>
  </si>
  <si>
    <t>2023763640010</t>
  </si>
  <si>
    <t>20231763640028</t>
  </si>
  <si>
    <t>2328</t>
  </si>
  <si>
    <t>Difusión de las actuaciones de la administración municipal de Jamundí</t>
  </si>
  <si>
    <t xml:space="preserve">Contenidos digitales </t>
  </si>
  <si>
    <t>Contenidos digitales publicados</t>
  </si>
  <si>
    <t xml:space="preserve">Generación de productos comunicativos de la administración publica para dar a conocer las actuaciones de la administración municipal </t>
  </si>
  <si>
    <t>2.3.2.02.02.008-121000.23.2328.01</t>
  </si>
  <si>
    <t xml:space="preserve">Difundir información de las actuaciones de la administración municipal a través de públicidad y realización de eventos que permitan la interación con la ciudadanía  </t>
  </si>
  <si>
    <t>2.3.2.02.02.008-121000.23.2328.02</t>
  </si>
  <si>
    <t>Promocionar en medios de comunicación información publica de interes para los habitantes de jamundi</t>
  </si>
  <si>
    <t>2.3.2.02.02.008-121000.23.2328.03</t>
  </si>
  <si>
    <t>23</t>
  </si>
  <si>
    <t>01.03</t>
  </si>
  <si>
    <t>0.3</t>
  </si>
  <si>
    <t>2023763640025</t>
  </si>
  <si>
    <t>20231763640072</t>
  </si>
  <si>
    <t>2372</t>
  </si>
  <si>
    <t>Distribución de información de la gestión pública de la administración municipal de Jamundí</t>
  </si>
  <si>
    <t>Contenidos digitales</t>
  </si>
  <si>
    <t>Comunicar en medios digitales la gestión pública de la administrar municipal</t>
  </si>
  <si>
    <t>2.3.2.02.02.008-131111.23.2372.01</t>
  </si>
  <si>
    <t>Realizar encuentros con la ciudadanía para dar a conocer la gestión pública realizada por la administración municipal</t>
  </si>
  <si>
    <t>2.3.2.02.02.008-131111.23.2372.02</t>
  </si>
  <si>
    <t>Oficina TIC</t>
  </si>
  <si>
    <t>Valentina Moreno Viveros</t>
  </si>
  <si>
    <t>Facilitar el acceso y uso de las Tecnologías de la Información y las Comunicaciones (TIC) en todo el territorio nacional</t>
  </si>
  <si>
    <t>Servicios públicos diferentes a acueducto alcantarillado y aseo (sin incluir proyectos de vivienda de interés social)</t>
  </si>
  <si>
    <t>1.03.3</t>
  </si>
  <si>
    <t>Jamundí 4.0 ciudadanía para la cuarta revolución industrial</t>
  </si>
  <si>
    <t>IP-2020-20</t>
  </si>
  <si>
    <t>Ciudadanos digitales certificados</t>
  </si>
  <si>
    <t>900</t>
  </si>
  <si>
    <t>2022763640018</t>
  </si>
  <si>
    <t>20231763640029</t>
  </si>
  <si>
    <t>2329</t>
  </si>
  <si>
    <t>Fortalecimiento de las habilidades digitales en la población de Jamundí</t>
  </si>
  <si>
    <t>2301034</t>
  </si>
  <si>
    <t>Servicio de educación para el trabajo en tecnologías de la información y las comunicaciones</t>
  </si>
  <si>
    <t>230103400</t>
  </si>
  <si>
    <t>Personas certificadas en alfabetización digital</t>
  </si>
  <si>
    <t>Diseñar la estrategia de formación en uso y apropiación de herramientas tecnológicas, digitales e innovadoras</t>
  </si>
  <si>
    <t>2.3.2.02.02.008-121000.23.2329.01</t>
  </si>
  <si>
    <t>Realizar  la estrategia de formación en uso y apropiación de herramientas tecnológicas, digitales e innovadoras</t>
  </si>
  <si>
    <t>2.3.2.02.02.008-121000.23.2329.02</t>
  </si>
  <si>
    <t>2.3.2.02.02.008-123318.23.2329.02</t>
  </si>
  <si>
    <t>IP-2020-18</t>
  </si>
  <si>
    <t xml:space="preserve"> Laboratorios de innovación ciudadana implementados</t>
  </si>
  <si>
    <t>4</t>
  </si>
  <si>
    <t>2301047</t>
  </si>
  <si>
    <t>Servicio de difusión para promover el uso de internet</t>
  </si>
  <si>
    <t>230104700</t>
  </si>
  <si>
    <t>Personas sensibilizadas en el uso y apropiación de las TIC</t>
  </si>
  <si>
    <t>Elaborar la estratégia de innovación abierta para el fortalecimiento en uso y apropiación de las TIC en los laboratorios de innovación ciudadana</t>
  </si>
  <si>
    <t>83131</t>
  </si>
  <si>
    <t>Servicios de consultoría en tecnologías de la información (TI)</t>
  </si>
  <si>
    <t>2.3.2.02.02.008-121000.23.2329.03</t>
  </si>
  <si>
    <t>Formar en la estratégia de innovación abierta para el fortalecimiento en uso y apropiación de las TIC en los laboratorios de innovación ciudadana</t>
  </si>
  <si>
    <t>2.3.2.02.02.008-121000.23.2329.04</t>
  </si>
  <si>
    <t>Fomento del desarrollo de aplicaciones, software y contenidos para impulsar la apropiación de las Tecnologías de la Información y las Comunicaciones (TIC)</t>
  </si>
  <si>
    <t>1.03.1</t>
  </si>
  <si>
    <t>Gobierno abierto, participativo y digital para la ciudadanía</t>
  </si>
  <si>
    <t>IP-2020-16</t>
  </si>
  <si>
    <t>Diseñar y poner en marcha el portal de interacción y  datos abiertos para la ciudadanía.</t>
  </si>
  <si>
    <t>2022763640017</t>
  </si>
  <si>
    <t>20231763640030</t>
  </si>
  <si>
    <t>2330</t>
  </si>
  <si>
    <t>Mejoramiento de las capacidades de un gobierno abierto, participativo y digital en el municipio de Jamundí</t>
  </si>
  <si>
    <t>2302003</t>
  </si>
  <si>
    <t xml:space="preserve">Desarrollos digitales </t>
  </si>
  <si>
    <t>230200300</t>
  </si>
  <si>
    <t>Productos digitales desarrollados</t>
  </si>
  <si>
    <t>Actualizar el funcionamiento del diseño web garantizado su uso y accesibilidad para los ciudadanos</t>
  </si>
  <si>
    <t>84394</t>
  </si>
  <si>
    <t>Servicios de búsqueda de contenidos en portales web</t>
  </si>
  <si>
    <t>2.3.2.02.02.008-121000.23.2330.01</t>
  </si>
  <si>
    <t>Realizar el mantenimiento del portal interactivo de datos abiertos</t>
  </si>
  <si>
    <t>2.3.2.02.02.008-121000.23.2330.02</t>
  </si>
  <si>
    <t>IP-2020-15</t>
  </si>
  <si>
    <t>Porcentaje de implementación de la estrategia de Gobierno Digital</t>
  </si>
  <si>
    <t>2302007</t>
  </si>
  <si>
    <t xml:space="preserve">Documentos metodológicos </t>
  </si>
  <si>
    <t>230200700</t>
  </si>
  <si>
    <t>Documentos metodológicos realizados</t>
  </si>
  <si>
    <t>Monitorear la capacidad institucional en transformación digital</t>
  </si>
  <si>
    <t>2.3.2.02.02.008-121000.23.2330.03</t>
  </si>
  <si>
    <t>2.3.2.02.02.008-123318.23.2330.03</t>
  </si>
  <si>
    <t>Capacitar en habilidades digitales a traves de campañas orientadas a la transformación digital en el municipio</t>
  </si>
  <si>
    <t>2.3.2.02.02.008-121000.23.2330.04</t>
  </si>
  <si>
    <t>Secretaría General</t>
  </si>
  <si>
    <t>Margarita Rivera Motato</t>
  </si>
  <si>
    <t xml:space="preserve">Gobierno Territorial </t>
  </si>
  <si>
    <t>4599</t>
  </si>
  <si>
    <t xml:space="preserve">A.17 </t>
  </si>
  <si>
    <t>Buen Gobierno para los ciudadanos</t>
  </si>
  <si>
    <t>IR-2020-12</t>
  </si>
  <si>
    <t>Puntaje de índice de Desempeño Institucional IDI -FURAG</t>
  </si>
  <si>
    <t>1.06.2</t>
  </si>
  <si>
    <t>Gestión documental óptima.</t>
  </si>
  <si>
    <t>IP-2020-31</t>
  </si>
  <si>
    <t>Puntaje de la política de Gestión Documental del Índice de desempeño Institucional -FURAG MIPG</t>
  </si>
  <si>
    <t>2022763640052</t>
  </si>
  <si>
    <t>20231763640031</t>
  </si>
  <si>
    <t>2331</t>
  </si>
  <si>
    <t xml:space="preserve">Fortalecimiento de la gestión documental en la Alcaldía de Jamundí </t>
  </si>
  <si>
    <t>4599017</t>
  </si>
  <si>
    <t xml:space="preserve">Servicio de gestión documental.  </t>
  </si>
  <si>
    <t>459901700</t>
  </si>
  <si>
    <t>Sistema de gestión documental implementado</t>
  </si>
  <si>
    <t xml:space="preserve">Realizar el acompañamiento profesional y técnico de la gestión documental y del archivo central de la Alcaldía de Jamundí  </t>
  </si>
  <si>
    <t>84520</t>
  </si>
  <si>
    <t>Servicios de archivos</t>
  </si>
  <si>
    <t>2.3.2.02.02.008-121000.45.2331.01</t>
  </si>
  <si>
    <t>Instalar tecnologías de la información y la comunicación</t>
  </si>
  <si>
    <t>2.3.2.02.02.008-121000.45.2331.02</t>
  </si>
  <si>
    <t>IR-2020-72</t>
  </si>
  <si>
    <t>Modelo de Gestión para plaza de mercado con institucionalidad, procesos, información, infraestructura y capacidades técnicas para servir a la ciudadnía jamundeña y comerciantes.</t>
  </si>
  <si>
    <t>3.09.3</t>
  </si>
  <si>
    <t>La Plaza de mercado le cumple a Jamundí</t>
  </si>
  <si>
    <t>IP-2020-164</t>
  </si>
  <si>
    <t>Realizar un modelo de gestión para mejorar la operatividad y comercialización de la Galeria de Jamundí.</t>
  </si>
  <si>
    <t>2022763640051</t>
  </si>
  <si>
    <t>20231763640032</t>
  </si>
  <si>
    <t>2332</t>
  </si>
  <si>
    <t>Apoyo integral a la gestión de la fase constructiva de la plaza de mercado de Jamundí</t>
  </si>
  <si>
    <t>Servicio de Implementación Sistema de Gestión</t>
  </si>
  <si>
    <t>459992500</t>
  </si>
  <si>
    <t>Realizar el acompañamiento profesional y técnico en la plaza de mercado de Jamundí</t>
  </si>
  <si>
    <t>2.3.2.02.02.009-121000.45.2332.01</t>
  </si>
  <si>
    <t>2.3.2.02.02.009-133803.45.2332.01</t>
  </si>
  <si>
    <t>2.3.2.02.02.009.131111.45.2332.01</t>
  </si>
  <si>
    <t>Realizar la gestión operativa de la plaza de mercado de Jamundí</t>
  </si>
  <si>
    <t>2.3.2.02.02.009-121000.45.2332.02</t>
  </si>
  <si>
    <t>Realizar la adquisicón de materiales y/o suministros requeridos para la reubicación de los comerciantes y demás requerimientos en el marco de la obra de la plaza de mercado</t>
  </si>
  <si>
    <t>2.3.2.02.01.003-121000.45.2332.03</t>
  </si>
  <si>
    <t>2.3.2.02.01.003.131111.45.2332.03</t>
  </si>
  <si>
    <t>03.09</t>
  </si>
  <si>
    <t>Dotación de mobiliario y equipos para la plaza de mercado del municipio de Jamundí</t>
  </si>
  <si>
    <t>Adquirir dotación de mobiliario, equipos y sistema de seguridad para la plaza de mercado de Jamundí</t>
  </si>
  <si>
    <t>Maquinaria y Equipo, Materiales</t>
  </si>
  <si>
    <t>Otros muebles n.c.p.</t>
  </si>
  <si>
    <t>2.3.2.02.01.003-133803.45.2361.01</t>
  </si>
  <si>
    <t>Realizar la adecuación y conservación museográfica</t>
  </si>
  <si>
    <t>2.3.2.02.01.003-133803.45.2361.02</t>
  </si>
  <si>
    <t>Secretaría de Salud</t>
  </si>
  <si>
    <t>Maria Alejandra Sanchez Bolaños</t>
  </si>
  <si>
    <t>Gina B</t>
  </si>
  <si>
    <t>Salud y protección social</t>
  </si>
  <si>
    <t>Salud Pública</t>
  </si>
  <si>
    <t>Salud</t>
  </si>
  <si>
    <t>2.18</t>
  </si>
  <si>
    <t>Disfrute de una vida sana y condiciones no trasmisibles</t>
  </si>
  <si>
    <t>IR-2020-30</t>
  </si>
  <si>
    <t>Mantener porcentaje de casos de hipertensión que migran a enfermedad renal</t>
  </si>
  <si>
    <t>2.18.1</t>
  </si>
  <si>
    <t>Condiciones crónicas prevalentes.</t>
  </si>
  <si>
    <t>IP-2020-64</t>
  </si>
  <si>
    <t>Estrategia implementada para la lucha de la hipertensión arterial primaria en la población vulnerable del municipio.</t>
  </si>
  <si>
    <t>20231763640033</t>
  </si>
  <si>
    <t>2333</t>
  </si>
  <si>
    <t>Desarrollo de acciones para la prevención de enfermedades NO transmisibles en el Municipio de Jamundí</t>
  </si>
  <si>
    <t>Servicio de gestión del riesgo para abordar condiciones crónicas prevalentes.</t>
  </si>
  <si>
    <t>Campañas de gestion de riesgo para abordar condiciones cronicas prevalentes implementadas.</t>
  </si>
  <si>
    <t>0,25</t>
  </si>
  <si>
    <t>Apoyar actividades de fomento de actividad física como factor protector para la prevención de enfermedades no transmisibles.</t>
  </si>
  <si>
    <t>SGP-Salud-Salud pública</t>
  </si>
  <si>
    <t>91122</t>
  </si>
  <si>
    <t>Servicios de la administración pública relacionados con la salud</t>
  </si>
  <si>
    <t>2.3.2.02.02.009-124202.19.2333.01</t>
  </si>
  <si>
    <t>Ejecutar acciones para la identificación de nuevos casos de enfermedades no trasmisibles.</t>
  </si>
  <si>
    <t>2.3.2.02.02.009-124202.19.2333.02</t>
  </si>
  <si>
    <t>Reintregros Ingresos corrientes de Libre Destinación</t>
  </si>
  <si>
    <t>2.3.2.02.02.009-131111.19.2333.02</t>
  </si>
  <si>
    <t>IR-2020-32</t>
  </si>
  <si>
    <t>Implementar una estrategia en estilos de vida saludable y condiciones de vida no transmisibles en el municipio</t>
  </si>
  <si>
    <t>2.18.3</t>
  </si>
  <si>
    <t>IP-2020-66</t>
  </si>
  <si>
    <t>Campaña educativa implementada para la adopción de factores protectores en lo referente a estilos de vida saludable y condiciones de vida</t>
  </si>
  <si>
    <t>Servicio de promoción de la salud y prevención de riesgos asociados a condiciones no transmisibles.</t>
  </si>
  <si>
    <t>Campañas de promoción de la salud y prevención de riesgos asociados a condiciones no transmisibles implementadas.</t>
  </si>
  <si>
    <t>Ejecutar campaña educativa para la adopción de factores protectores en lo referente a estilos de vida saludable y condiciones de vida no trasmisibles, enfocada en la desestimulación del consumo de alcohol y tabaco.</t>
  </si>
  <si>
    <t xml:space="preserve">Sí </t>
  </si>
  <si>
    <t>2.3.2.02.02.009-124202.19.2333.03</t>
  </si>
  <si>
    <t>Ejecutar las campañas propuestas para adherir  los tratamientos médicos de enfermedades de base para que no migren a enfermedades de alto costo.</t>
  </si>
  <si>
    <t>2.3.2.02.02.009-124202.19.2333.04</t>
  </si>
  <si>
    <t>IR-2020-31</t>
  </si>
  <si>
    <t>Disminuir a 1.74% el cop en población general</t>
  </si>
  <si>
    <t>2.18.2</t>
  </si>
  <si>
    <t>Estilos de vida saludable en todo el territorio.</t>
  </si>
  <si>
    <t>IP-2020-65</t>
  </si>
  <si>
    <t>Estrategia intersectorial implementada para la adopción de factores protectores de la salud oral en la población general.</t>
  </si>
  <si>
    <t>Documentos de planeación elaborados.</t>
  </si>
  <si>
    <t>Fomentar hábitos de alimentación saludable, desestimulando los altos consumos de azúcar y sal.</t>
  </si>
  <si>
    <t>2.3.2.02.02.009-124202.19.2333.05</t>
  </si>
  <si>
    <t>Desarrollar acciones relacionadas con la adopción de factores determinantes en la salud oral.</t>
  </si>
  <si>
    <t>2.3.2.02.02.009-124202.19.2333.06</t>
  </si>
  <si>
    <t>2.20</t>
  </si>
  <si>
    <t>Salud ambiental para los ciudadanos</t>
  </si>
  <si>
    <t>IR-2020-36</t>
  </si>
  <si>
    <t>Aumentar el porcentaje de ejecución de visitas de seguimiento a establecimientos generadores de residuos peligrosos.</t>
  </si>
  <si>
    <t>2.20.2</t>
  </si>
  <si>
    <t>Intervención positiva de los factores de riesgo y daños de orden social, sanitario y ambiental</t>
  </si>
  <si>
    <t>IP-2020-71</t>
  </si>
  <si>
    <t>Número de visitas realizadas de inspección sanitaria a generadores de residuos peligrosos</t>
  </si>
  <si>
    <t>20231763640034</t>
  </si>
  <si>
    <t>2334</t>
  </si>
  <si>
    <t>Fortalecimiento y garantía de la Salud Ambiental para los Ciudadanos en el Municipio de Jamundí</t>
  </si>
  <si>
    <t>Documentos metodológicos</t>
  </si>
  <si>
    <t xml:space="preserve">Generar acciones de IVC sanitario para control de la generación desbordada de Residuos Peligrosos.  </t>
  </si>
  <si>
    <t>2.3.2.02.02.009-124202.19.2334.01</t>
  </si>
  <si>
    <t>Brindar apoyo técnico o profesional en la Unidad Local de Saneamiento</t>
  </si>
  <si>
    <t>2.3.2.02.02.009-124202.19.2334.02</t>
  </si>
  <si>
    <t>IR-2020-35</t>
  </si>
  <si>
    <t>Reducir el IRCA (indice de riesgo para la calidad del agua para consumo humano) municipal de acueductos rurales y urbanos</t>
  </si>
  <si>
    <t>2.20.1</t>
  </si>
  <si>
    <t>Territorio saludable</t>
  </si>
  <si>
    <t>IP-2020-70</t>
  </si>
  <si>
    <t>Estrategia implementada para el mejoramiento de acueductos rurales</t>
  </si>
  <si>
    <t>Servicio de gestión del riesgo para abordar situaciones de salud relacionadas con condiciones ambientales</t>
  </si>
  <si>
    <t>Campañas de gesitón del riesgo para abordar situaciones de salud relacionadas con condiciones ambientales implementadas</t>
  </si>
  <si>
    <t xml:space="preserve">Ejecutar acciones de IVC en calidad del agua para el consumo humano </t>
  </si>
  <si>
    <t>2.3.2.02.02.009-124202.19.2334.03</t>
  </si>
  <si>
    <t xml:space="preserve">Construir mapas de riesgo para la calidad del agua en acueductos rurales </t>
  </si>
  <si>
    <t>2.3.2.02.02.009-124202.19.2334.04</t>
  </si>
  <si>
    <t xml:space="preserve">Realizar acciones de educación sanitaria a la comunidad </t>
  </si>
  <si>
    <t>2.3.2.02.02.009-124202.19.2334.05</t>
  </si>
  <si>
    <t>2.23</t>
  </si>
  <si>
    <t>Autoridad sanitaria, un cuadrante de oportunidades</t>
  </si>
  <si>
    <t>IR-2020-39</t>
  </si>
  <si>
    <t>Estrategia para el fortalecimiento de la autoridad sanitaria ejecutada</t>
  </si>
  <si>
    <t>2.23.1</t>
  </si>
  <si>
    <t>Fortalecimiento de la autoridad sanitaria</t>
  </si>
  <si>
    <t>IP-2020-79</t>
  </si>
  <si>
    <t>Plan de trabajo ejecutado, para el desarrollo de la estrategia de fortalecimiento de la autoridad sanitaria.</t>
  </si>
  <si>
    <t>20231763640035</t>
  </si>
  <si>
    <t>2335</t>
  </si>
  <si>
    <t>Consolidación de la Autoridad Sanitaria como un cuadrante de Oportunidades en el Municipio de Jamundí</t>
  </si>
  <si>
    <t>Documentos de lineamiento tecnicos.</t>
  </si>
  <si>
    <t>Documentos de lineamiento tecnicos elaborados.</t>
  </si>
  <si>
    <t>Apoyar las actividades administrativas de la Dirección Local de Salud</t>
  </si>
  <si>
    <t>2.3.2.02.02.009-121000.19.2335.01</t>
  </si>
  <si>
    <t>R.B. Derechos por la explotación juegos de suerte y azar</t>
  </si>
  <si>
    <t>2.3.2.02.02.009-133422.19.2335.01</t>
  </si>
  <si>
    <t>2.3.2.02.02.009-131111.19.2335.01</t>
  </si>
  <si>
    <t>Garantizar el acceso a los servicios de salud a la población afiliada al regimen subsidiado del municipio de Jamundí.</t>
  </si>
  <si>
    <t>SGP-Salud-Régimen subsidiado</t>
  </si>
  <si>
    <t>2.3.2.02.02.009-124201.19.2335.02</t>
  </si>
  <si>
    <t>2.3.2.02.02.009-123304.19.2335.02</t>
  </si>
  <si>
    <t>Sistema general de seguridad social en salud - Otros recursos administrados por ADRES</t>
  </si>
  <si>
    <t>2.3.2.02.02.009-123307.19.2335.02</t>
  </si>
  <si>
    <t>Derechos por la explotación juegos de suerte y azar</t>
  </si>
  <si>
    <t>2.3.2.02.02.009-123228.19.2335.02</t>
  </si>
  <si>
    <t>2.3.2.02.02.009-131111.19.2335.02</t>
  </si>
  <si>
    <t>Brindar apoyo profesional a la gestión de la dirección local de salud</t>
  </si>
  <si>
    <t>2.3.2.02.02.009-123228.19.2335.03</t>
  </si>
  <si>
    <t>Fortalecer los procesos jurídicos de  la dirección local de salud</t>
  </si>
  <si>
    <t>2.3.2.02.02.008-123228.19.2335.04</t>
  </si>
  <si>
    <t>Desarrollar actividades de promoción, prevención y gestión en salud para la Atención Primaria en Salud.</t>
  </si>
  <si>
    <t>2.3.2.02.02.009-123228.19.2335.05</t>
  </si>
  <si>
    <t>Fortalecimiento a la ESE para la prestación de servicios a la comunidad Res 857/2020</t>
  </si>
  <si>
    <t xml:space="preserve">SGP - Salud Subsidio a la oferta </t>
  </si>
  <si>
    <t>2.3.2.02.02.009-124204.19.2335.06</t>
  </si>
  <si>
    <t xml:space="preserve">R.B. SGP - Salud Subsidio a la oferta </t>
  </si>
  <si>
    <t>2.3.2.02.02.009-133704.19.2335.06</t>
  </si>
  <si>
    <t>2.3.2.02.02.009-132305.19.2335.06</t>
  </si>
  <si>
    <t>Organizar  la Participación Social en Salud.</t>
  </si>
  <si>
    <t>2.3.2.02.02.009-124204.19.2335.07</t>
  </si>
  <si>
    <t>2.3.2.02.02.009-124202.19.2335.07</t>
  </si>
  <si>
    <t>R.F. SGP - Salud-Salud pública</t>
  </si>
  <si>
    <t>2.3.2.02.02.009-132206.19.2335.07</t>
  </si>
  <si>
    <t>Realizar Inspección, Vigilancia y Control a las EPS del Municipio de Jamundí.</t>
  </si>
  <si>
    <t>2.3.2.02.02.009-123304.19.2335.08</t>
  </si>
  <si>
    <t>2.3.2.02.02.009-123307.19.2335.08</t>
  </si>
  <si>
    <t>Garantizar el acceso a los servicios de salud a la población afiliada al regimen subsidiado del municipio de Jamundí - Esfuerzo propio CSF</t>
  </si>
  <si>
    <t>2.3.2.02.02.009-123228.19.2335.09</t>
  </si>
  <si>
    <t>2.3.2.02.02.009-133422.19.2335.09</t>
  </si>
  <si>
    <t>R.B. SGP - Salud-régimen subsidiado</t>
  </si>
  <si>
    <t>2.3.2.02.02.009-133701.19.2335.09</t>
  </si>
  <si>
    <t>Actualizar estudios y diseños para la construcción de la primera fase del Centro de Salud de Terranova en el Municipio de Jamundí</t>
  </si>
  <si>
    <t>2.3.2.02.02.009-131111.19.2335.10</t>
  </si>
  <si>
    <t>2.3.2.02.02.009-133422.19.2335.10</t>
  </si>
  <si>
    <t xml:space="preserve">Certificar y RLCPD de personas con discapacidad del municipio de Jamundi </t>
  </si>
  <si>
    <t>2.3.2.02.02.009-133200.19.2335.11</t>
  </si>
  <si>
    <t>Adquirir equipamiento y/o apoyo logístico para la Dirección Local de Saldu</t>
  </si>
  <si>
    <t>2.3.2.02.02.009-133422.19.2335.12</t>
  </si>
  <si>
    <t>2.3.2.02.02.009-131111.19.2335.12</t>
  </si>
  <si>
    <t>Realizar mejoramiento de la infraestructura y dotación de la red pública de instituciones de prestadoras de servicios de salud</t>
  </si>
  <si>
    <t>2.3.2.02.02.009-133422.19.2335.13</t>
  </si>
  <si>
    <t>2.3.2.02.02.009-133701.19.2335.13</t>
  </si>
  <si>
    <t>2.24</t>
  </si>
  <si>
    <t>Seguridad alimentaria y nutricional con perspectiva territorial</t>
  </si>
  <si>
    <t>IR-2020-40</t>
  </si>
  <si>
    <t>Disminuir interanualmente en 5% el número de casos de menores con alteraciones nutricionales en el municipio registrados en el reporte de la resolución 4505</t>
  </si>
  <si>
    <t>2.24.1</t>
  </si>
  <si>
    <t>Disponibilidad y acceso a los alimentos</t>
  </si>
  <si>
    <t>IP-2020-80</t>
  </si>
  <si>
    <t>Sistema implementado para la vigilancia de alteraciones nutricionales en menores de 12 años</t>
  </si>
  <si>
    <t>20231763640036</t>
  </si>
  <si>
    <t>2336</t>
  </si>
  <si>
    <t xml:space="preserve">Fortalecimiento de las acciones en garantia de la seguridad alimentaria y nutricional desde una perspectiva territorial  en el Municipio de Jamundí </t>
  </si>
  <si>
    <t xml:space="preserve">Realizar asistencias tecnicas a las entidades prestadoras de servicios de salud, sobre la importancia del diagnostico temprano de alteraciones nutricionales en menores de 12 años. </t>
  </si>
  <si>
    <t>2.3.2.02.02.009-124202.19.2336.01</t>
  </si>
  <si>
    <t>Realizar seguimiento al estado nutricional de la población con diagnostico medico de alteraciones nutricionales asociadas a alimentos que son reportados a traves del sistema de vigilancia implementado.</t>
  </si>
  <si>
    <t>2.3.2.02.02.009-124202.19.2336.02</t>
  </si>
  <si>
    <t>IR-2020-41</t>
  </si>
  <si>
    <t>Mantener la lactancia materna exclusiva los primeros 6 meses de vida</t>
  </si>
  <si>
    <t>IP-2020-81</t>
  </si>
  <si>
    <t>Campaña desarrollada anualmente que promueva la lactancia materna exclusiva en los primeros 6 meses</t>
  </si>
  <si>
    <t>Servicio de gestión del riesgo para temas de consumo, aprovechamiento biológico, calidad e inocuidad de los alimentos</t>
  </si>
  <si>
    <t>Campañas de gestión del riesgo para temas de consumo, aprovechamiento biológico, calidad e inocuidad de los alimentos implementadas</t>
  </si>
  <si>
    <t>Desarrollar una campaña para la promoción de la lactancia materna  exclusiva en los primeros 6 meses de vida</t>
  </si>
  <si>
    <t>91310</t>
  </si>
  <si>
    <t>Servicios administrativos de la seguridad social obligatoria relacionados con los esquemas de protección por enfermedad, maternidad o invalidez temporal</t>
  </si>
  <si>
    <t>2.3.2.02.02.009-124202.19.2336.03</t>
  </si>
  <si>
    <t>2.24.2</t>
  </si>
  <si>
    <t>Inocuidad y calidad de alimentos</t>
  </si>
  <si>
    <t>Realizar Talleres de promoción y estimulación de la lactancia materna exclusiva en la comunidad general con enfasis en madres adolescentes y jovenes  con enfoque diferencial</t>
  </si>
  <si>
    <t>2.3.2.02.02.009-124202.19.2336.04</t>
  </si>
  <si>
    <t>IR-2020-42</t>
  </si>
  <si>
    <t>Alcanzar el 60% de las acciones de inspección en sujetos relacionados con manipulación de alimentos</t>
  </si>
  <si>
    <t>IP-2020-82</t>
  </si>
  <si>
    <t>Ejecutar las acciones de inspección, vigilancia y control en 138 objetos relacionados con manipulación de alimentos.</t>
  </si>
  <si>
    <t>Ejecutar acciones de inspección, vigilancia y control sobre la inocuidad y calidad de los alimentos</t>
  </si>
  <si>
    <t>2.3.2.02.02.009-124202.19.2336.05</t>
  </si>
  <si>
    <t>Brindar apoyo misional en la dimensión de seguridad alimentaria y nutricional en fomento del acceso, consumo y manipulación de alimentos</t>
  </si>
  <si>
    <t>2.3.2.02.02.009-124202.19.2336.06</t>
  </si>
  <si>
    <t>2.19</t>
  </si>
  <si>
    <t>Ejercicio pleno y autónomo
 de los derechos sexuales y reproductivos</t>
  </si>
  <si>
    <t>IR-2020-33</t>
  </si>
  <si>
    <t>Tasa de embarazos en adolescentes</t>
  </si>
  <si>
    <t>2.19.1</t>
  </si>
  <si>
    <t>prevención y atención integral en salud sexual y reproductiva (SSR) desde un enfoque de derechos</t>
  </si>
  <si>
    <t>IP-2020-67</t>
  </si>
  <si>
    <t>Una estrategia intersectorial implementada en el municipio para garantizar que las niñas, niños, adolescentes y jovenes cuenten con una educación sexual</t>
  </si>
  <si>
    <t>20231763640037</t>
  </si>
  <si>
    <t>2337</t>
  </si>
  <si>
    <t>Fortalecimiento de los derechos sexuales y repreductivos en el Municipio de Jamundí</t>
  </si>
  <si>
    <t>Servicio de gestión del riesgo en temas de salud sexual y reproductiva.</t>
  </si>
  <si>
    <t>Campañas de gestión del riesgo en temas de salud sexual y reproductiva implementadas</t>
  </si>
  <si>
    <t>Apoyar la implementación y socialización de la estrategia de garantía de los derechos sexuales y reproductivos desde una perspectiva diferencial en población de 10 a 19 años</t>
  </si>
  <si>
    <t>2.3.2.02.02.009-124202.19.2337.01</t>
  </si>
  <si>
    <t>Realizar asistencias técnicas en las instituciones prestadoras de servicios de salud que cuenten con programas de salud sexual y reproductiva en el municipio</t>
  </si>
  <si>
    <t>2.3.2.02.02.009-124202.19.2337.02</t>
  </si>
  <si>
    <t xml:space="preserve">Documentos metodológicos realizados </t>
  </si>
  <si>
    <t>Apoyar la difusión de los servicios de atención en salud sexual y reproductiva con los que cuenta el municipio, para garantizar la integralidad en las rutas de atención</t>
  </si>
  <si>
    <t>2.3.2.02.02.008-124202.19.2337.03</t>
  </si>
  <si>
    <t>Realizar capacitaciones en las instituciones educativas publicas y privadas del municipio en el desarrollo de estrategias de prevención del embarazo adolescente y enfermedades de transmisión sexual</t>
  </si>
  <si>
    <t>2.3.2.02.02.009-124202.19.2337.04</t>
  </si>
  <si>
    <t>2.22</t>
  </si>
  <si>
    <t>Salud diferencial con calidad y humanización</t>
  </si>
  <si>
    <t>IR-2020-38</t>
  </si>
  <si>
    <t>Estrategia intersectorial integral implementar para la promoción de la participación social en salud, a través de redes y organizaciones que permitan la inclusión y el goce efectivo de los derechos en salud de las poblaciones vulnerables</t>
  </si>
  <si>
    <t>2.22.1</t>
  </si>
  <si>
    <t>Desarrollo integral de los niños, niñas y adolescentes con salud de calidad.</t>
  </si>
  <si>
    <t>IP-2020-78</t>
  </si>
  <si>
    <t>Una estrategia de participación para niños, niñas y adolescentes implementada</t>
  </si>
  <si>
    <t>20231763640038</t>
  </si>
  <si>
    <t>2338</t>
  </si>
  <si>
    <t xml:space="preserve">Optimización de la salud diferencial con calidad y humanización en el municipio de Jamundí </t>
  </si>
  <si>
    <t>Servicio de gestión del riesgo para enfermedades emergentes, reemergentes y desatendidas</t>
  </si>
  <si>
    <t>Campañas de gestión del riesgo para enfermedades emergentes, reemergentes y desatendidas implementadas</t>
  </si>
  <si>
    <t>Apoyar la ejecucion de una estrategia  que promueva la participación ciudadana en temas relacionados con la salud.</t>
  </si>
  <si>
    <t>2.3.2.02.02.009-124202.19.2338.01</t>
  </si>
  <si>
    <t xml:space="preserve">Implementar el observatorio de equidad de genero en salud que examine la brecha entre hombres y mujeres del municipio </t>
  </si>
  <si>
    <t>2.3.2.02.02.009-124202.19.2338.02</t>
  </si>
  <si>
    <t>Apoyar actividades de difusión de las rutas de atención activas de la la entidad territorial para la garantía de los derechos en salud de la población vulnerable.</t>
  </si>
  <si>
    <t>2.3.2.02.02.008-124202.19.2338.03</t>
  </si>
  <si>
    <t xml:space="preserve">Apoyar la ejecución de la estrategia de participación para niños, niñas y adolescentes que favorezca el desarrollo integral </t>
  </si>
  <si>
    <t>2.3.2.02.02.009-124202.19.2338.04</t>
  </si>
  <si>
    <t>2.22.2</t>
  </si>
  <si>
    <t>Salud con equidad de género.</t>
  </si>
  <si>
    <t xml:space="preserve">IP-2020-73 </t>
  </si>
  <si>
    <t>Estrategias intersectorial de seguimiento y auditoría al acceso efectivo y calidad en la atención integral con enfoque de género, incluyendo víctimas de violencia por identidad de género y a la población OSIG</t>
  </si>
  <si>
    <t>Desarrollar una estrategia para la atención integral  en salud con enfoque de género, incluyendo victimas de violencia por identidad de genero y a la población OSIG.</t>
  </si>
  <si>
    <t>2.3.2.02.02.009-124202.19.2338.05</t>
  </si>
  <si>
    <t>Ejecutar actividades de difusión de las rutas de atención activas de la la entidad territorial para la garantía de los derechos en salud de la población vulnerable.</t>
  </si>
  <si>
    <t>2.3.2.02.02.008-124202.19.2338.06</t>
  </si>
  <si>
    <t>2.22.3</t>
  </si>
  <si>
    <t>Envejecimiento y vejez digna</t>
  </si>
  <si>
    <t xml:space="preserve">IP-2020-74 </t>
  </si>
  <si>
    <t>Una estrategia intersectorial de promoción del envejecimiento activo y fomento de una cultura positiva de la vejez</t>
  </si>
  <si>
    <t>Servicio de promoción de la salud y prevención de riesgos asociados a condiciones no transmisibles</t>
  </si>
  <si>
    <t>Campañas de promoción de la salud  y prevención de riesgos asociados a condiciones no transmisibles implementadas</t>
  </si>
  <si>
    <t xml:space="preserve">Ejecutar campaña educativa para la adopción de factores protectores en lo referente a estilos de vida saludable para la población adulta mayor </t>
  </si>
  <si>
    <t>2.3.2.02.02.009-124202.19.2338.07</t>
  </si>
  <si>
    <t>Apoyar la ejecución de la estrategia de participación para adultos mayores que favorezca la atencion integral</t>
  </si>
  <si>
    <t>2.3.2.02.02.009-124202.19.2338.08</t>
  </si>
  <si>
    <t>2.22.6</t>
  </si>
  <si>
    <t>Salud con enfoque diferencial étnico.</t>
  </si>
  <si>
    <t>IP-2020-77</t>
  </si>
  <si>
    <t>Estrategia de información, comunicación y educación en salud en articulación con la medicina tradicional, incluyendo imaginarios tradicionales y valores propios</t>
  </si>
  <si>
    <t xml:space="preserve">Ejecutar acciones para llevar a cabo una estrategia de promocion en salud con enfoque diferencial étnico </t>
  </si>
  <si>
    <t>2.3.2.02.02.009-124202.19.2338.09</t>
  </si>
  <si>
    <t>Realizar campaña de sensibilizacion en temas de salud con enfoque diferencial etnico</t>
  </si>
  <si>
    <t>2.3.2.02.02.009-124202.19.2338.10</t>
  </si>
  <si>
    <t>2.22.5</t>
  </si>
  <si>
    <t>Sistema integral de salud para víctimas del conflicto armado interno.</t>
  </si>
  <si>
    <t>IP-2020-76</t>
  </si>
  <si>
    <t>Estrategia intersectorial fortalecimiento institucional para respuesta equitativa al goce efectivo de derechos, a las necesidades y demandas en salud de las víctimas</t>
  </si>
  <si>
    <t>Servicio de gestión del riesgo en temas de trastornos mentales</t>
  </si>
  <si>
    <t>Campañas de gestión del riesgo en temas de trastornos mentales implementadas</t>
  </si>
  <si>
    <t>Ejecutar acciones para llevar a cabo una estrategia de fortalecimiento institucional en cumplimiento de las necesidades y demandas en temas de salud de las victimas del conflicto armado interno</t>
  </si>
  <si>
    <t>2.3.2.02.02.009-124202.19.2338.11</t>
  </si>
  <si>
    <t>Realizar campaña de sensibilizacion en materia de transtornos mentales , teniendo en cuenta la poblacion victimasdel conflicto armado interno</t>
  </si>
  <si>
    <t>2.3.2.02.02.009-124202.19.2338.12</t>
  </si>
  <si>
    <t>2.22.4</t>
  </si>
  <si>
    <t>Salud integral para la discapacidad.</t>
  </si>
  <si>
    <t>IP-2020-75</t>
  </si>
  <si>
    <t>Estrategia intersectorial de rehabilitación basada en comunidad (RBC) como proceso de desarrollo local inclusivo de carácter intersectorial.</t>
  </si>
  <si>
    <t>Servicio de gestión del riesgo para abordar condiciones crónicas prevalentes</t>
  </si>
  <si>
    <t>Campañas de gestión del riesgo para abordar condiciones crónicas prevalentes implementadas</t>
  </si>
  <si>
    <t>Apoyar actividades  de gestion del riesgo basada en comunidad-RBCpara  abordar condiciones cronicas prevalentes</t>
  </si>
  <si>
    <t>2.3.2.02.02.009-124202.19.2338.13</t>
  </si>
  <si>
    <t>Realizar campaña de sensibilizacion dirigida al personal de salud sobre temas de humanizacion</t>
  </si>
  <si>
    <t>2.3.2.02.02.009-124202.19.2338.14</t>
  </si>
  <si>
    <t>2.3.2.02.02.009-133200.19.2338.15</t>
  </si>
  <si>
    <t>2.17</t>
  </si>
  <si>
    <t>Convivencia social y salud mental una esperanza viva.</t>
  </si>
  <si>
    <t>IR-2020-29</t>
  </si>
  <si>
    <t>Número de muertes por suicidio y lesiones autoinfligidas, durante el cuatrienio</t>
  </si>
  <si>
    <t>2.17.2</t>
  </si>
  <si>
    <t>Prevención y atención a los problemas de consumo de spa, trastornos mentales y diferentes formas de violencia</t>
  </si>
  <si>
    <t>IP-2020-63</t>
  </si>
  <si>
    <t>Adopción de una política pública en salud mental para el municipio de Jamundí.</t>
  </si>
  <si>
    <t>20231763640039</t>
  </si>
  <si>
    <t>2339</t>
  </si>
  <si>
    <t xml:space="preserve">Fortalecimiento de acciones para la convivencia y la salud mental en el municipio de Jamundí </t>
  </si>
  <si>
    <t>Documento metodológico.</t>
  </si>
  <si>
    <t>Documentos metodologicos realizados</t>
  </si>
  <si>
    <t>Articular con las instituciones que prestan servicios de salud mental en el desarrollo de estrategias de desestimulación de consumo de sustancias psicoactivas con poblaciones focalizadas.</t>
  </si>
  <si>
    <t>2.3.2.02.02.009-124202.19.2339.01</t>
  </si>
  <si>
    <t>Número de muertes por suicidio 
y lesiones autoinfligidas, durante 
el cuatrienio</t>
  </si>
  <si>
    <t xml:space="preserve">Realizar asistencias tecnicas en los dispositivos comunitarios ZOE fomentando acciones de prevención y autocuidado dirigidos a la comunidad educativa.  </t>
  </si>
  <si>
    <t>2.3.2.02.02.009-124202.19.2339.02</t>
  </si>
  <si>
    <t>IR-2020-28</t>
  </si>
  <si>
    <t>Fortalecer los factores 
protectores, a través de la 
alineación de los 4 centros 
escucha basado en la política
pública nacional</t>
  </si>
  <si>
    <t>2.17.1</t>
  </si>
  <si>
    <t>Promoción de la salud mental y la convivencia.</t>
  </si>
  <si>
    <t>IP-2020-62</t>
  </si>
  <si>
    <t xml:space="preserve">Fortalecer los factores protectores, a través de la alineación de los 4 centro escucha comunitarios basado en la política pública nacional. </t>
  </si>
  <si>
    <t>Servicio de gestión del riesgo en temas de consumo de sustancias psicoactivas.</t>
  </si>
  <si>
    <t>Personas atendidas con campañas de gestión del riesgo en temas de consumo de sustancias psicoactivas</t>
  </si>
  <si>
    <t>Apoyar en las actividades de difusión e implementación de la política pública de salud mental en el municipio.</t>
  </si>
  <si>
    <t>2.3.2.02.02.009-124202.19.2339.03</t>
  </si>
  <si>
    <t>Fortalecer las estrategias de demanda inducida en salud mental en las instituciones prestadoras de servicios de salud del municipio..</t>
  </si>
  <si>
    <t>2.3.2.02.02.009-124202.19.2339.04</t>
  </si>
  <si>
    <t>Realizar capacitaciones en el manejo de emociones y pautas de crianza en ambientes protectores a grupos focalizados</t>
  </si>
  <si>
    <t>2.3.2.02.02.009-124202.19.2339.05</t>
  </si>
  <si>
    <t>Realizar asistencias tecnicas que fortalezcan la misionalidad de los centros escucha instaurados en el municipio, en el desarrollo de programas de atención en salud mental comunitaria.</t>
  </si>
  <si>
    <t>2.3.2.02.02.009-124202.19.2339.06</t>
  </si>
  <si>
    <t>2.16</t>
  </si>
  <si>
    <t xml:space="preserve">Atención integral ante situaciones y condiciones transmisibles con equidad social </t>
  </si>
  <si>
    <t>IR-2020-24</t>
  </si>
  <si>
    <t>Tasa de mortalidad por tuberculosis Pulmonar.</t>
  </si>
  <si>
    <t>2.16.1</t>
  </si>
  <si>
    <t xml:space="preserve">Enfermedades emergentes, reemergentes y desatendidas </t>
  </si>
  <si>
    <t>IP-2020-58</t>
  </si>
  <si>
    <t xml:space="preserve">Estrategia integral implementada para la prevención y atención de las tb pulmonar </t>
  </si>
  <si>
    <t>20231763640040</t>
  </si>
  <si>
    <t>2340</t>
  </si>
  <si>
    <t xml:space="preserve">Fortalecimiento de acciones para la atención integral ante situaciones y condiciones transmisibles con equidad social en el municipio de Jamundí </t>
  </si>
  <si>
    <t xml:space="preserve">Generar acciones para capacitar y fortalecer el conocimiento en Emergentes, Reemergentes y Desatendidas (ERD) </t>
  </si>
  <si>
    <t>2.3.2.02.02.009-124202.19.2340.01</t>
  </si>
  <si>
    <t xml:space="preserve">Ejecutar acciones para la identificación de nuevos casos de Emergentes, Reemergentes y Desatendidas (ERD) </t>
  </si>
  <si>
    <t>2.3.2.02.02.009-124202.19.2340.02</t>
  </si>
  <si>
    <t xml:space="preserve">IP-2020-58 </t>
  </si>
  <si>
    <t xml:space="preserve">Seguir los casos sintomatico y en tratamiento de Emergentes, Reemergentes y Desatendidas (ERD) </t>
  </si>
  <si>
    <t>2.3.2.02.02.009-124202.19.2340.03</t>
  </si>
  <si>
    <t xml:space="preserve">IR-2020-25 </t>
  </si>
  <si>
    <t>Porcentaje de coberturas de 
vacunación en el municipio</t>
  </si>
  <si>
    <t>2.16.2</t>
  </si>
  <si>
    <t xml:space="preserve">Enfermedades inmunoprevenibles </t>
  </si>
  <si>
    <t xml:space="preserve">IP-2020-59 </t>
  </si>
  <si>
    <t xml:space="preserve">Número de biológicos que hacen parte del esquema nacional, cubiertos conforme a lo establecido por el PAI </t>
  </si>
  <si>
    <t>Servicio de gestión del riesgo para enfermedades inmunoprevenibles</t>
  </si>
  <si>
    <t>Campañas de gestión del riesgo para enfermedades inmunoprevenibles  implementadas</t>
  </si>
  <si>
    <t xml:space="preserve">Ejecutar el programa plan ampliado inmunizaciones (PAI) para el logro del 90% o mas de cobertura en todos los biológicos </t>
  </si>
  <si>
    <t>2.3.2.02.02.009-124202.19.2340.04</t>
  </si>
  <si>
    <t xml:space="preserve"> Número de biológicos que hacen parte del esquema nacional, cubiertos conforme a lo establecido por el PAI </t>
  </si>
  <si>
    <t>Supervisar el programa plan ampliado inmunizaciones (PAI) y generación de los respectivos informes</t>
  </si>
  <si>
    <t>2.3.2.02.02.009-124202.19.2340.05</t>
  </si>
  <si>
    <t xml:space="preserve">IR-2020-26 </t>
  </si>
  <si>
    <t xml:space="preserve">Programas para la promoción 
prevención y reducción de las 
enfermedades trasmitidas por animales </t>
  </si>
  <si>
    <t>2.16.3</t>
  </si>
  <si>
    <t>Enfermedades endemoepidémicas</t>
  </si>
  <si>
    <t>IP-2020-60</t>
  </si>
  <si>
    <t>Estrategias implementadas para la promoción, prevención, vigilancia y control en la reducción de enfermedades transmitidas por animales. (encefalitis, rabia, leptospirosis, brucelosis, toxoplasmosis y otras).</t>
  </si>
  <si>
    <t>Campañas de gestión del riesgo para abordar situaciones de salud relacionadas con condiciones ambientales implementadas</t>
  </si>
  <si>
    <t>Ejecutar acciones de inspección, vigilancia y control en la reducción de las enfermedades transmitidas por animales vertebrados</t>
  </si>
  <si>
    <t>2.3.2.02.02.009-124202.19.2340.06</t>
  </si>
  <si>
    <t xml:space="preserve">Brindar atención a los animales para el control de zoonosis en la zona rural y urbana </t>
  </si>
  <si>
    <t>83590</t>
  </si>
  <si>
    <t>Otros servicios veterinarios</t>
  </si>
  <si>
    <t>2.3.2.02.02.008-124202.19.2340.07</t>
  </si>
  <si>
    <t>R.B. SGP-Salud-Salud pública</t>
  </si>
  <si>
    <t>2.3.2.02.02.008-133702.19.2340.07</t>
  </si>
  <si>
    <t xml:space="preserve">IR-2020-27 </t>
  </si>
  <si>
    <t>Estrategias para la contención de 
la propagación de nuevos virus</t>
  </si>
  <si>
    <t>IP-2020-61</t>
  </si>
  <si>
    <t xml:space="preserve"> Número de estrategias ejecutadas en el marco del Plan de IEC para la reducción de la propagación de nuevos virus</t>
  </si>
  <si>
    <t xml:space="preserve">Ejecutar estrategias en el marco del plan información, educación y conocimiento (IEC) para la reducción de la propagación de nuevos virus </t>
  </si>
  <si>
    <t>2.3.2.02.02.009-124202.19.2340.08</t>
  </si>
  <si>
    <t>Número de estrategias ejecutadas en el marco del Plan de IEC para la reducción de la propagación de nuevos virus</t>
  </si>
  <si>
    <t xml:space="preserve">Apoyar la vigilancia epidemiológica en el municipio de Jamundí </t>
  </si>
  <si>
    <t>2.3.2.02.02.009-124202.19.2340.09</t>
  </si>
  <si>
    <t>Secretaría de Infraestructura Física</t>
  </si>
  <si>
    <t>Diana Carolina Villegas Casanova</t>
  </si>
  <si>
    <t>Infraestructura red vial regional</t>
  </si>
  <si>
    <t>5.02</t>
  </si>
  <si>
    <t>Renovación Urbana</t>
  </si>
  <si>
    <t>IR-2020-77</t>
  </si>
  <si>
    <t>Porcentaje de avance en la ejecución del plan de movilidad urbana</t>
  </si>
  <si>
    <t>5.02.2</t>
  </si>
  <si>
    <t>Obras para la conectividad</t>
  </si>
  <si>
    <t>IP-2020-188</t>
  </si>
  <si>
    <t>Vías y obras de drenaje en zona urbana y rural construida</t>
  </si>
  <si>
    <t>2022763640041</t>
  </si>
  <si>
    <t>20231763640041</t>
  </si>
  <si>
    <t>2341</t>
  </si>
  <si>
    <t>Construcción y rehabilitación de infraestructura vial para mejoramiento en la prestación del servicio en el municipio de Jamundí Valle</t>
  </si>
  <si>
    <t>Vía urbana construida</t>
  </si>
  <si>
    <t>Realizar construcción de vías en zona urbana del municipio de Jamundí</t>
  </si>
  <si>
    <t>54211</t>
  </si>
  <si>
    <t>Servicios generales de construcción de carreteras (excepto carreteras elevadas), calles</t>
  </si>
  <si>
    <t>2.3.2.02.02.005-124303.24.2341.01</t>
  </si>
  <si>
    <t>2.3.2.02.02.005-121000.24.2341.01</t>
  </si>
  <si>
    <t>2.3.2.02.02.005-133803.24.2341.01</t>
  </si>
  <si>
    <t>2.3.2.02.02.005-132208.24.2341.01</t>
  </si>
  <si>
    <t>2.3.2.02.02.005-132311.24.2341.01</t>
  </si>
  <si>
    <t>2.3.2.02.02.005.131111.24.2341.01</t>
  </si>
  <si>
    <t>Realizar seguimiento técnico, jurídico y administrativo a la ejecución de obras de infraestructura vial</t>
  </si>
  <si>
    <t>2.3.2.02.02.008-124303.24.2341.02</t>
  </si>
  <si>
    <t>2.3.2.02.02.008-121000.24.2341.02</t>
  </si>
  <si>
    <t>2.3.2.02.02.005-132311.24.2341.02</t>
  </si>
  <si>
    <t>IP-2020-189</t>
  </si>
  <si>
    <t>Vías zona urbana y rural mejoradas</t>
  </si>
  <si>
    <t>Vía terciaria con mantenimiento periódico o rutinario</t>
  </si>
  <si>
    <t>Vía terciaria con mantenimiento</t>
  </si>
  <si>
    <t>Realizar mantenimiento correctivo y preventivo de maquinaria pesada, volquetas y vehículos para el mantenimiento vial</t>
  </si>
  <si>
    <t>8714199</t>
  </si>
  <si>
    <t>Servicio de mantenimiento y reparación de vehículos automotores n.c.p.</t>
  </si>
  <si>
    <t>2.3.2.02.02.008-121000.24.2341.03</t>
  </si>
  <si>
    <t>Realizar suministro de combustible, lubricantes y materiales para realizar mantenimiento de vías</t>
  </si>
  <si>
    <t>2.3.2.02.01.003-121000.24.2341.04</t>
  </si>
  <si>
    <t>Vía urbana mejorada</t>
  </si>
  <si>
    <t>Ejecutar obras de infraestructura para el mejoramiento del estado de las vías urbanas</t>
  </si>
  <si>
    <t>2.3.2.02.02.005-124303.24.2341.05</t>
  </si>
  <si>
    <t>2.3.2.02.02.005-121000.24.2341.05</t>
  </si>
  <si>
    <t>IP-2020-190</t>
  </si>
  <si>
    <t xml:space="preserve">Puentes vehiculares urbanos y rurales mantenidos </t>
  </si>
  <si>
    <t>2.3.2.02.02.005-1331102.24.2341.05</t>
  </si>
  <si>
    <t>Realizar intervenciones de rehabilitación de pavimentos urbanos</t>
  </si>
  <si>
    <t>2.3.2.02.02.005-124303.24.2341.06</t>
  </si>
  <si>
    <t>2.3.2.02.02.005-121000.24.2341.06</t>
  </si>
  <si>
    <t>IP-2020-186</t>
  </si>
  <si>
    <t>Corredor de ciclo-infraestructura construido</t>
  </si>
  <si>
    <t>Ciclo infraestructura construida en vía urbana</t>
  </si>
  <si>
    <t>Ciclo infraestructura urbana construida</t>
  </si>
  <si>
    <t>Realizar construcción de corredor vial para tránsito de bicicletas en zona urbana del municipio</t>
  </si>
  <si>
    <t>2.3.2.02.02.005-121000.24.2341.07</t>
  </si>
  <si>
    <t>2.3.2.02.02.005-124303.24.2341.07</t>
  </si>
  <si>
    <t>Demarcar y señalizar cicloinfraestructura</t>
  </si>
  <si>
    <t>2.3.2.02.02.005-121000.24.2341.08</t>
  </si>
  <si>
    <t>Puente construido en vía terciaria</t>
  </si>
  <si>
    <t>Puente construido en vía terciaria existente</t>
  </si>
  <si>
    <t>Construir y/o mantener puentes de la red vial municipal</t>
  </si>
  <si>
    <t>54221</t>
  </si>
  <si>
    <t>Servicios generales de construcción de puentes y carreteras elevadas</t>
  </si>
  <si>
    <t>2.3.2.02.02.005-124303.24.2341.09</t>
  </si>
  <si>
    <t>Realizar estudios y diseños para la construcción de puentes de la red vial municipal</t>
  </si>
  <si>
    <t>2.3.2.02.02.005-121000.24.2341.10</t>
  </si>
  <si>
    <t xml:space="preserve">Realizar construcción de obras de estabilización vial </t>
  </si>
  <si>
    <t>R.B. Recursos de crédito interno</t>
  </si>
  <si>
    <t>2.3.2.02.02.005-1331105.24.2341.11</t>
  </si>
  <si>
    <t>2.3.2.02.02.005-121000.24.2341.11</t>
  </si>
  <si>
    <t>2.3.2.02.02.005-124303.24.2341.11</t>
  </si>
  <si>
    <t>Equipamiento</t>
  </si>
  <si>
    <t>5.01.1</t>
  </si>
  <si>
    <t>Espacio Público y renovación Urbana</t>
  </si>
  <si>
    <t>IP 2020-179</t>
  </si>
  <si>
    <t>Espacios públicos de la zona urbana y rural adecuados</t>
  </si>
  <si>
    <t>2022763640040</t>
  </si>
  <si>
    <t>20231763640042</t>
  </si>
  <si>
    <t>2342</t>
  </si>
  <si>
    <t>Construcción y mejoramiento de elementos constitutivos y complementarios del espacio público en el municipio de Jamundí</t>
  </si>
  <si>
    <t>Parques mejorados</t>
  </si>
  <si>
    <t>Construir obras de infraestructura para la adecuación y mejoramiento de parques y/o espacios públicos</t>
  </si>
  <si>
    <t>54270</t>
  </si>
  <si>
    <t>Servicios generales de construcción de instalaciones al aire libre para deportes y esparcimiento</t>
  </si>
  <si>
    <t>2.3.2.02.02.005-121000.40.2342.01</t>
  </si>
  <si>
    <t>2.3.2.02.02.005-124303.40.2342.01</t>
  </si>
  <si>
    <t>2.3.2.02.02.005-132208.40.2342.01</t>
  </si>
  <si>
    <t>2.3.2.02.02.005-132311.40.2342.01</t>
  </si>
  <si>
    <t>Realizar seguimiento técnico, jurídico y administrativo a la ejecución de obras de adecuación y construcción de espacios públicos</t>
  </si>
  <si>
    <t>2.3.2.02.02.008-121000.40.2342.02</t>
  </si>
  <si>
    <t>2.3.2.02.02.008-124303.40.2342.02</t>
  </si>
  <si>
    <t>2.3.2.02.02.008-132311.40.2342.02</t>
  </si>
  <si>
    <t>IP 2020-183</t>
  </si>
  <si>
    <t>Drenajes superficiales mantenidos</t>
  </si>
  <si>
    <t>Espacio publico adecuado</t>
  </si>
  <si>
    <t xml:space="preserve">Ejecutar obras de mantenimiento y adecuación de canales y zanjones para mejoramiento de capacidad hidráulica </t>
  </si>
  <si>
    <t>54253</t>
  </si>
  <si>
    <t>Servicios generales de construcción de alcantarillado y plantas de tratamiento de agua</t>
  </si>
  <si>
    <t>2.3.2.02.02.005-124303.40.2342.03</t>
  </si>
  <si>
    <t>Realizar corrección de pendientes y recuperación de funcionalidad de drenajes superficiales</t>
  </si>
  <si>
    <t>54622</t>
  </si>
  <si>
    <t>Servicios de construcción de drenajes</t>
  </si>
  <si>
    <t>2.3.2.02.02.005-124303.40.2342.04</t>
  </si>
  <si>
    <t>Minas y Energía</t>
  </si>
  <si>
    <t>Consolidación productiva del sector de energía eléctrica</t>
  </si>
  <si>
    <t>IP-2020-181</t>
  </si>
  <si>
    <t>Número de planes de alumbrado público formulados e implementados (que permita tener un diagnóstico y prospectiva del alumbrado público en Jamundí)</t>
  </si>
  <si>
    <t>2022763640039</t>
  </si>
  <si>
    <t>20231763640043</t>
  </si>
  <si>
    <t>2343</t>
  </si>
  <si>
    <t>Fortalecimiento de la prestación del servicio público no domiciliario de alumbrado público en el municipio de Jamundí Valle</t>
  </si>
  <si>
    <t>0,5</t>
  </si>
  <si>
    <t>Formular Plan Maestro de Alumbrado Público</t>
  </si>
  <si>
    <t>Impuesto - sobretasa por el alumbrado público</t>
  </si>
  <si>
    <t>2.3.2.02.02.009-123105.21.2343.01</t>
  </si>
  <si>
    <t>Apoyar en la supervisión y seguimiento técnico, financiero y administrativo a la prestación del servicio de alumbrado público</t>
  </si>
  <si>
    <t>2.3.2.02.02.009-121000.21.2343.02</t>
  </si>
  <si>
    <t>IP-2020-182</t>
  </si>
  <si>
    <t>Infraestructura de alumbrado público construida</t>
  </si>
  <si>
    <t>Redes de alumbrado público ampliadas</t>
  </si>
  <si>
    <t>Construir infraestructura de alumbrado público, ornamental y navideño para expansión de cobertura del servicio</t>
  </si>
  <si>
    <t>54619</t>
  </si>
  <si>
    <t>Otros servicios de instalaciones eléctricas</t>
  </si>
  <si>
    <t>2.3.2.02.02.005-123105.21.2343.03</t>
  </si>
  <si>
    <t>R.B. Impuesto - sobretasa por el alumbrado público</t>
  </si>
  <si>
    <t>2.3.2.02.02.005-133314.21.2343.03</t>
  </si>
  <si>
    <t>2.3.2.02.02.0005.133314.21.2343.03</t>
  </si>
  <si>
    <t>R.B. Sobretasa por el alambrado público</t>
  </si>
  <si>
    <t>2.3.2.02.02.005-133305.21.2343.03</t>
  </si>
  <si>
    <t>2.3.2.02.02.005-132301.21.2343.03</t>
  </si>
  <si>
    <t>Realizar interventoría técnica, administrativa, financiera y contable de la operación y mantenimiento del alumbrado público</t>
  </si>
  <si>
    <t>2.3.2.02.02.009-123105.21.2343.04</t>
  </si>
  <si>
    <t>IP-2020-180</t>
  </si>
  <si>
    <t>Sistema de alumbrado público mantenido y operante</t>
  </si>
  <si>
    <t>Redes de alumbrado público con mantenimiento</t>
  </si>
  <si>
    <t>Realizar mantenimiento correctivo, preventivo y operación del alumbrado público</t>
  </si>
  <si>
    <t>8715203</t>
  </si>
  <si>
    <t>Servicio de mantenimiento y reparación de aparatos de distribución y control de la energía eléctrica</t>
  </si>
  <si>
    <t>2.3.2.02.02.008-123105.21.2343.05</t>
  </si>
  <si>
    <t>Adquirir suministro de energía eléctrica para funcionamiento de luminarias de alumbrado público</t>
  </si>
  <si>
    <t>Servicios de distribución de electricidad (por cuenta propia)</t>
  </si>
  <si>
    <t>2.3.2.02.02.006-123105.21.2343.06</t>
  </si>
  <si>
    <t>24</t>
  </si>
  <si>
    <t>05.02</t>
  </si>
  <si>
    <t>2022763640008</t>
  </si>
  <si>
    <t>20231763640064</t>
  </si>
  <si>
    <t>2364</t>
  </si>
  <si>
    <t>Mejoramiento con pavimento flexible de vía terciaria que comunica los corregimientos de Robles y Quinamayó en el municipio de Jamundí</t>
  </si>
  <si>
    <t>Vía terciaria mejorada</t>
  </si>
  <si>
    <t>Vía terciaria pavimentada</t>
  </si>
  <si>
    <t>Realizar pavimento flexible en la vía Robles - Quinamayó</t>
  </si>
  <si>
    <t>Recursos de crédito interno</t>
  </si>
  <si>
    <t>2.3.2.01.01.001.03.02-131105.24.2364.01</t>
  </si>
  <si>
    <t>Realizar interventoría técnica, administrativa y financiera</t>
  </si>
  <si>
    <t>2.3.2.02.02.008-131105.24.2364.02</t>
  </si>
  <si>
    <t>Elaborar Plan de Manejo Ambiental (PMA)</t>
  </si>
  <si>
    <t>2.3.2.02.02.009-131105.24.2364.03</t>
  </si>
  <si>
    <t>Elaborar Plan de Manejo de Tránsito (PMT)</t>
  </si>
  <si>
    <t>2.3.2.02.02.008-131105.24.2364.04</t>
  </si>
  <si>
    <t>Secretaría de Vivienda</t>
  </si>
  <si>
    <t>Paola Valencia</t>
  </si>
  <si>
    <t>Acceso de la población a los servicios de agua potable y saneamiento básico</t>
  </si>
  <si>
    <t>5.05</t>
  </si>
  <si>
    <t>Agua potable y saneamiento básico para todos</t>
  </si>
  <si>
    <t>IR-2020-80</t>
  </si>
  <si>
    <t>Número de estrategias diseñadas e implementadas para el avance en el abastecimiento de agua potable, construcción, mejoramiento y/o reposición de sistemas de alcantarillado sanitario y de abastecimiento en el cuatrienio</t>
  </si>
  <si>
    <t>5.05.1</t>
  </si>
  <si>
    <t>Sistemas de alcantarillado adecuados y eficientes</t>
  </si>
  <si>
    <t>IP-2020-196</t>
  </si>
  <si>
    <t>Número de planes de saneamiento y manejo de vertimientos formulados en la zona rural</t>
  </si>
  <si>
    <t>20231763640044</t>
  </si>
  <si>
    <t>2344</t>
  </si>
  <si>
    <t>Optimización las caracteristicas del servicio de agua potable y saneamiento básico en zona rural del municipio de Jamundí</t>
  </si>
  <si>
    <t>Estudios de pre inversión e inversión</t>
  </si>
  <si>
    <t>Estudios o diseños realizados</t>
  </si>
  <si>
    <t>Elaborar el diagnostico y caracterización de las fuentes receptoras y/o saneamiento básico</t>
  </si>
  <si>
    <t>94590</t>
  </si>
  <si>
    <t>Otros servicios de saneamiento</t>
  </si>
  <si>
    <t>2.3.2.02.02.009-124600.40.2344.01</t>
  </si>
  <si>
    <t>Apoyar la supervisión técnica, económica, administrativa, contable y/o juridica, y en la revision de los entregables de los procesos de agua potable y saneamiento básico</t>
  </si>
  <si>
    <t>2.3.2.02.02.009-124303.40.2344.02</t>
  </si>
  <si>
    <t>IP-2020-198</t>
  </si>
  <si>
    <t>Número de sistemas de abastecimiento de agua potable construidos, mejorados y/o con mantenimiento</t>
  </si>
  <si>
    <t>Acueductos optimizados</t>
  </si>
  <si>
    <t>Optimizar y/o construir sistemas de abastecimiento de agua potable</t>
  </si>
  <si>
    <t>54231</t>
  </si>
  <si>
    <t>Servicios generales de construcción de acueductos y otros conductos de suministro de agua, excepto gasoductos</t>
  </si>
  <si>
    <t>2.3.2.02.02.005-124600.40.2344.03</t>
  </si>
  <si>
    <t>Elaboración de diagnósticos y caracterización de las fuentes receptoras y/o saneamiento básico</t>
  </si>
  <si>
    <t>2.3.2.02.02.009-124600.40.2344.04</t>
  </si>
  <si>
    <t>6.04</t>
  </si>
  <si>
    <t>Mejoramiento de la Calidad del Agua del Rio Cauca</t>
  </si>
  <si>
    <t>IR-2020-84</t>
  </si>
  <si>
    <t>Disminución de la cantidad de estaciones de medición de la calidad del agua del río Cauca con calificación “muy baja” (entre 0,00 y 0,25)</t>
  </si>
  <si>
    <t>6.04.1</t>
  </si>
  <si>
    <t>Aguas residuales con tratamiento</t>
  </si>
  <si>
    <t>IP-2020-205</t>
  </si>
  <si>
    <t>Número de plantas de tratamiento de aguas residuales y obras afines construidas con apoyo municipal</t>
  </si>
  <si>
    <t>Alcantarillados construidos</t>
  </si>
  <si>
    <t>Plantas de tratamiento de aguas residuales construidas</t>
  </si>
  <si>
    <t>Optimizar y/o construir sistemas de alcantarillado sanitario</t>
  </si>
  <si>
    <t>2.3.2.02.02.005-124600.40.2344.05</t>
  </si>
  <si>
    <t>Recursos de balance - SGP-Agua potable y saneamiento básico</t>
  </si>
  <si>
    <t>2.3.2.02.02.005-1331000.40.2344.05</t>
  </si>
  <si>
    <t>2.3.2.02.02.005-121000.40.2344.05</t>
  </si>
  <si>
    <t>Realizar proceso para adelantar la contratación del operador de la PTAR de la cabecera municipal</t>
  </si>
  <si>
    <t>2.3.2.02.02.009-124600.40.2344.06</t>
  </si>
  <si>
    <t>Acceso a soluciones de vivienda</t>
  </si>
  <si>
    <t>A.7</t>
  </si>
  <si>
    <t>Vivienda</t>
  </si>
  <si>
    <t>5.04</t>
  </si>
  <si>
    <t>Mi vivienda, mi espacio vital y mi lugar para ser.</t>
  </si>
  <si>
    <t>IR-2020-79</t>
  </si>
  <si>
    <t>Hogares en condición de vulnerabilidad en términos cuantitativos, cualitativos y legales beneficiados con soluciones de mejoramiento, construcción, asignación y/o formalización de vivienda en el municipio</t>
  </si>
  <si>
    <t>5.04.2</t>
  </si>
  <si>
    <t>Vivienda digna, Vida digna</t>
  </si>
  <si>
    <t>IP-2020-193</t>
  </si>
  <si>
    <t>280 viviendas mejoradas y/o construidas en el municipio</t>
  </si>
  <si>
    <t>20231763640045</t>
  </si>
  <si>
    <t>2345</t>
  </si>
  <si>
    <t>Apoyo para desarrollo de mejoramientos de vivienda localizadas en el municipio de Jamundí</t>
  </si>
  <si>
    <t>Servicio de apoyo financiero para mejoramiento de vivienda</t>
  </si>
  <si>
    <t>Hogares beneficiados con mejoramiento de una vivienda</t>
  </si>
  <si>
    <t>Apoyar a traves de financiación el mejoramiento de vivienda para población vulnerable con enfoque diferencial.</t>
  </si>
  <si>
    <t>Mano de obra calificada, Materiales, Maquinaría y equipo, Servicios para la comunidad, sociales y personales</t>
  </si>
  <si>
    <t>2.3.2.02.02.009-124303.40.2345.01</t>
  </si>
  <si>
    <t>2.3.2.02.02.009-121000.40.2345.01</t>
  </si>
  <si>
    <t>Apoyar a traves de financiación el mejoramiento de vivienda para población victima del conflicto armado</t>
  </si>
  <si>
    <t>2.3.2.02.02.009-124303.40.2345.02</t>
  </si>
  <si>
    <t>Apoyar la supervisión y acompañamiento técnico, económico, administrativo, contable y/o juridico en los programas de mejoramiento de vivienda del Municipio de Jamundí</t>
  </si>
  <si>
    <t>2.3.2.02.02.009-124303.40.2345.03</t>
  </si>
  <si>
    <t>5.04.3</t>
  </si>
  <si>
    <t>FUTURO POSIBLE: CIUDADANOS CON VIVIENDA PROPIA</t>
  </si>
  <si>
    <t>IP-2020-194</t>
  </si>
  <si>
    <t>320 Predios irregulares titulados y/o legalizados en el municipio</t>
  </si>
  <si>
    <t>20231763640046</t>
  </si>
  <si>
    <t>2346</t>
  </si>
  <si>
    <t>Titulación y legalización de predios en la zona urbana y rural del municipio de Jamundí</t>
  </si>
  <si>
    <t>Servicio de saneamiento y titulación de bienes fiscales</t>
  </si>
  <si>
    <t>Bienes fiscales saneados y titulados</t>
  </si>
  <si>
    <t>Apoyar en el proceso de identificación de predios susceptibles a titular</t>
  </si>
  <si>
    <t>2.3.2.02.02.009-121000.40.2346.01</t>
  </si>
  <si>
    <t>Acompañar en el proceso de titulación de los predios identificados a titular</t>
  </si>
  <si>
    <t>2.3.2.02.02.009-121000.40.2346.02</t>
  </si>
  <si>
    <t>Servicio de asistencia técnica y jurídica en saneamiento y titulación de predios</t>
  </si>
  <si>
    <t>Entidades territoriales asistidas técnica y jurídicamente</t>
  </si>
  <si>
    <t>Generar convenios interadministrativos entidades nacionales de titulacion rural</t>
  </si>
  <si>
    <t>2.3.2.02.02.009-121000.40.2346.03</t>
  </si>
  <si>
    <t>Generar convenios interadministrativos entidades nacionales de titulacion urbana</t>
  </si>
  <si>
    <t>2.3.2.02.02.009-121000.40.2346.04</t>
  </si>
  <si>
    <t>Inclusión social y productiva para la población en situación de vulnerabilidad</t>
  </si>
  <si>
    <t>5.04.4</t>
  </si>
  <si>
    <t>GRATUIDAD CONTROLADA BENEFICIARIOS FELICES</t>
  </si>
  <si>
    <t>IP-2020-195</t>
  </si>
  <si>
    <t>Porcentaje de hogares beneficiados con acciones orientadas al acompañamiento social a los programas de vivienda gratuita.</t>
  </si>
  <si>
    <t>20231763640047</t>
  </si>
  <si>
    <t>2347</t>
  </si>
  <si>
    <t>Asistencia a la población beneficiaria de vivienda gratuita en el municipio de Jamundí</t>
  </si>
  <si>
    <t>Servicio de acompañamiento familiar y comunitario para la superación de la pobreza</t>
  </si>
  <si>
    <t>Hogares beneficiarios del Subsidio Familiar de Vivienda en Especie (SFVE) con acompañamiento familiar</t>
  </si>
  <si>
    <t>Realizar las convocatorias a las mesas y submesas requeridas</t>
  </si>
  <si>
    <t>2.3.2.02.02.009-121000.41.2347.01</t>
  </si>
  <si>
    <t>Capacitar a la población en deberes y derechos como beneficiarios de vivienda gratuita</t>
  </si>
  <si>
    <t>2.3.2.02.02.009-121000.41.2347.02</t>
  </si>
  <si>
    <t>Servicio de gestión de oferta social para la población vulnerable</t>
  </si>
  <si>
    <t>Planes de acción territoriales de acompañamiento social para los proyectos del Subsidio Familiar de Vivienda en Especie aprobados y con seguimiento</t>
  </si>
  <si>
    <t>Realizar el seguimiento al plan de acción establecido en la mesa técnica de acompañamiento social</t>
  </si>
  <si>
    <t>2.3.2.02.02.009-121000.41.2347.03</t>
  </si>
  <si>
    <t>Evaluar el cumplimiento del plan de acción formulado</t>
  </si>
  <si>
    <t>2.3.2.02.02.009-121000.41.2347.04</t>
  </si>
  <si>
    <t>05.05</t>
  </si>
  <si>
    <t>20231763640059</t>
  </si>
  <si>
    <t>2359</t>
  </si>
  <si>
    <t>Optimización de los sistemas de abastecimiento de agua potable y saneamiento básico del municipio de Jamundí</t>
  </si>
  <si>
    <t>Optimizar sistemas de abastecimiento de agua potable</t>
  </si>
  <si>
    <t>2.3.2.02.02.005-124600.40.2359.01</t>
  </si>
  <si>
    <t>2.3.2.02.02.009-1331000.40.2359.01</t>
  </si>
  <si>
    <t>Concertar procesos de interventoria y polizas de las obras de acueducto y saneamiento</t>
  </si>
  <si>
    <t>2.3.2.02.02.005-124600.40.2359.02</t>
  </si>
  <si>
    <t>2.3.2.02.02.009-1331000.40.2359.02</t>
  </si>
  <si>
    <t>06.04</t>
  </si>
  <si>
    <t>Alcantarillados Construidos</t>
  </si>
  <si>
    <t>Optimizar sistemas de alcantarillado sanitario</t>
  </si>
  <si>
    <t>2.3.2.02.02.005-124600.40.2359.03</t>
  </si>
  <si>
    <t>2.3.2.02.02.009-1331000.40.2359.03</t>
  </si>
  <si>
    <t>R.F. SGP-Agua potable y saneamiento básico</t>
  </si>
  <si>
    <t>2.3.2.02.02.009-132213.40.2359.03</t>
  </si>
  <si>
    <t>Contribución del sector eléctrico</t>
  </si>
  <si>
    <t>2.3.2.02.02.009-123207.40.2359.03</t>
  </si>
  <si>
    <t>Certificar las servidumbres para el paso de los colectores de la PTAR</t>
  </si>
  <si>
    <t>2.3.2.02.02.005-124600.40.2359.04</t>
  </si>
  <si>
    <t>2.3.2.02.02.009-1331000.40.2359.04</t>
  </si>
  <si>
    <t>Formular proceso de estudios tarifarios y juridicos para la operación de la PTAR</t>
  </si>
  <si>
    <t>2.3.2.02.02.005-124600.40.2359.05</t>
  </si>
  <si>
    <t>2.3.2.02.02.009-1331000.40.2359.05</t>
  </si>
  <si>
    <t>Secretaría de Agricultura</t>
  </si>
  <si>
    <t>Saúl Silva Medina</t>
  </si>
  <si>
    <t>Agricultura y Desarrollo Rural</t>
  </si>
  <si>
    <t>Inclusión productiva de pequeños productores rurales</t>
  </si>
  <si>
    <t>3.08</t>
  </si>
  <si>
    <t>Jamundí, líder en producción agropecuaria sostenible y buen vivir</t>
  </si>
  <si>
    <t>IR-2020-69</t>
  </si>
  <si>
    <t>Variación de la Productividad Promedio en un 5% de los sistemas productivos priorizados del municipio</t>
  </si>
  <si>
    <t>0,09</t>
  </si>
  <si>
    <t>3.08.2</t>
  </si>
  <si>
    <t>Extensión Agropecuaria como servicio público</t>
  </si>
  <si>
    <t>IP-2020-158</t>
  </si>
  <si>
    <t>Número de UPA que reciben el Servicio de Extensión Agropecuaria</t>
  </si>
  <si>
    <t>2021763640026</t>
  </si>
  <si>
    <t>20221763640009</t>
  </si>
  <si>
    <t>2209</t>
  </si>
  <si>
    <t>Implementación de estrategias para el mejoramiento de la productividad y competitividad del sector rural del municipio de Jamundí</t>
  </si>
  <si>
    <t>Servicio de asistencia técnica agropecuaria dirigida a pequeños productores</t>
  </si>
  <si>
    <t>Pequeños productores rurales asistidos técnicamente</t>
  </si>
  <si>
    <t>Fortalecer la prestación del servicio de extensión agropecuaria del municipio de Jamundí</t>
  </si>
  <si>
    <t>91131</t>
  </si>
  <si>
    <t>Servicios de la administración pública relacionados con la agricultura, silvicultura, pesca y caza</t>
  </si>
  <si>
    <t>2.3.2.02.02.009-124303.17.2209.01</t>
  </si>
  <si>
    <t>2.3.2.02.02.009-131111.17.2209.01</t>
  </si>
  <si>
    <t>2.3.2.02.02.009-133803.17.2209.01</t>
  </si>
  <si>
    <t>Adquirir insumos y materiales agropecuarios para el fortalecimiento del cultivo de frutales en el municipio de Jamundí</t>
  </si>
  <si>
    <t>01992</t>
  </si>
  <si>
    <t>Otras materias vegetales (de cultivos permanentes) sin elaborar n.c.p.</t>
  </si>
  <si>
    <t>2.3.2.02.01.000-124303.17.2209.02</t>
  </si>
  <si>
    <t>Número de Familias Beneficiadas por personas que generaron empleo mediante proyecto productivo y de emprendimiento</t>
  </si>
  <si>
    <t>3.09.4</t>
  </si>
  <si>
    <t>Jamundí, con desarrollo rural incluyente - Mujer rural</t>
  </si>
  <si>
    <t>IP-2020-165</t>
  </si>
  <si>
    <t>Número de Mujeres de la zona rural beneficiadas en proyectos productivos y procesos de formación</t>
  </si>
  <si>
    <t>Servicio de apoyo financiero para proyectos productivos</t>
  </si>
  <si>
    <t>Proyectos productivos cofinanciados</t>
  </si>
  <si>
    <t>3</t>
  </si>
  <si>
    <t>Desarrollar acciones de fomento de emprendimientos e iniciativas de desarrollo de unidades productivas de mujeres rurales</t>
  </si>
  <si>
    <t>91138</t>
  </si>
  <si>
    <t>Servicios de la administración pública relacionados con asuntos económicos, comerciales y laborales</t>
  </si>
  <si>
    <t>2.3.2.02.02.009-124303.17.2209.03</t>
  </si>
  <si>
    <t>3.08.4</t>
  </si>
  <si>
    <t>Agricultura Familiar, Comunitaria y asociativa</t>
  </si>
  <si>
    <t>IP-2020-160</t>
  </si>
  <si>
    <t>Número de familias con Huertos y/o granjas familiares implementadas</t>
  </si>
  <si>
    <t>Desarrollar acciones de fomento de emprendimientos e iniciativas de desarrollo de unidades productivas agropecuarias</t>
  </si>
  <si>
    <t>2.3.2.02.02.009-124303.17.2209.04</t>
  </si>
  <si>
    <t>5</t>
  </si>
  <si>
    <t>Adquirir Insumos, materiales para el desarrollo de unidades productivas</t>
  </si>
  <si>
    <t>2.3.2.02.01.003-124303.17.2209.05</t>
  </si>
  <si>
    <t>IP-2020-161</t>
  </si>
  <si>
    <t>Número de asociaciones Activas en funcionamiento fortalecidas</t>
  </si>
  <si>
    <t>Servicio de asesoría para el fortalecimiento de la asociatividad</t>
  </si>
  <si>
    <t>Asociaciones fortalecidas</t>
  </si>
  <si>
    <t>6</t>
  </si>
  <si>
    <t>Fortalecer la asociatividad con la implementación y tecnificación de unidades de fomento agropecuario</t>
  </si>
  <si>
    <t>2.3.2.02.02.009-124303.17.2209.06</t>
  </si>
  <si>
    <t>2.3.2.02.02.009-131111.17.2209.06</t>
  </si>
  <si>
    <t>2.3.2.02.02.009-133803.17.2209.06</t>
  </si>
  <si>
    <t>7</t>
  </si>
  <si>
    <t xml:space="preserve">Adquirir insumos, materiales y equipos para el fortalecimiento de unidades de fomento agropecuario </t>
  </si>
  <si>
    <t>2.3.2.02.01.000-124303.17.2209.07</t>
  </si>
  <si>
    <t>3.09.5</t>
  </si>
  <si>
    <t>Jamundí, con desarrollo rural incluyente - Empalme generacional Joven Rural</t>
  </si>
  <si>
    <t>IP-2020-166</t>
  </si>
  <si>
    <t>Número Jóvenes rurales que participan en proceso de formación relacionadas con el sector rural</t>
  </si>
  <si>
    <t>Servicio de educación informal en Buenas Prácticas Agrícolas y producción sostenible</t>
  </si>
  <si>
    <t>Personas del sector rural capacitadas</t>
  </si>
  <si>
    <t>8</t>
  </si>
  <si>
    <t>Fomentar el desarrollo de emprendimientos de unidades productivas agropecuarias especialmente con jóvenes rurales</t>
  </si>
  <si>
    <t>2.3.2.02.02.009-124303.17.2209.08</t>
  </si>
  <si>
    <t>9</t>
  </si>
  <si>
    <t>Promover el desarrollo de capacidades técnicas en buenas practicas agricolas y produccion sostenible</t>
  </si>
  <si>
    <t>2.3.2.02.02.009-124303.17.2209.09</t>
  </si>
  <si>
    <t>2.3.2.02.02.009-133803.17.2209.09</t>
  </si>
  <si>
    <t>3.08.3</t>
  </si>
  <si>
    <t>Fortalecimiento de las cadenas productivas agropecuarias del Municipio</t>
  </si>
  <si>
    <t>IP-2020-159</t>
  </si>
  <si>
    <t>Número Contratos de alianza comercial entre compradores y agricultores</t>
  </si>
  <si>
    <t>Servicio de apoyo a la comercialización</t>
  </si>
  <si>
    <t>Organizaciones de productores formales apoyadas</t>
  </si>
  <si>
    <t>10</t>
  </si>
  <si>
    <t>Promover el desarrollo de actividades de fortalecimiento, implementación y gestión de alianzas comerciales para los pequeños y medianos productores del municipio de Jamundí</t>
  </si>
  <si>
    <t>2.3.2.02.02.009-124303.17.2209.10</t>
  </si>
  <si>
    <t>2.3.2.02.02.009-131111.17.2209.10</t>
  </si>
  <si>
    <t>11</t>
  </si>
  <si>
    <t>Realizar eventos (agromercados) para el fortalecimiento de las alianzas comerciales y la economía campesina, como estrategia de reactivación económica y competitividad agropecuaria</t>
  </si>
  <si>
    <t>2.3.2.02.02.009-124303.17.2209.11</t>
  </si>
  <si>
    <t>2.3.2.02.02.009-131111.17.2209.11</t>
  </si>
  <si>
    <t>12</t>
  </si>
  <si>
    <t>Adquirir insumos, materiales, herramientas y equipos para el fortalecimiento de la cadena productiva de la caña panelera en zona rural del municipio de Jamundí</t>
  </si>
  <si>
    <t>2.3.2.02.01.000-124303.17.2209.12</t>
  </si>
  <si>
    <t>Desarrollo Comunitario</t>
  </si>
  <si>
    <t>2.14</t>
  </si>
  <si>
    <t>Jamundí, con desarrollo rural incluyente</t>
  </si>
  <si>
    <t>IR-2020-22</t>
  </si>
  <si>
    <t>Número de líderes y lideresas sociales y comunales, defensores de derechos humanos beneficiados por las estrategias de protección.</t>
  </si>
  <si>
    <t>2.14.1</t>
  </si>
  <si>
    <t>Inclusión para la paz y la convivencia</t>
  </si>
  <si>
    <t>IP-2020-55</t>
  </si>
  <si>
    <t>Número de estrategias de protección a líderes sociales y defensores de Derechos Humanos implementadas Incluye escenarios de participación de concejos municipales de paz, reconciliación y convivencia, así como mesas de derechos humanos, y estrategias puntuales de protección a líderes sociales y defensores de derechos humanos</t>
  </si>
  <si>
    <t>2,5</t>
  </si>
  <si>
    <t>2022763640025</t>
  </si>
  <si>
    <t>20231763640048</t>
  </si>
  <si>
    <t>2348</t>
  </si>
  <si>
    <t>Implementación de estrategias de protección y defensa de los derechos humanos para el fortalecimiento de la paz, la convivencia y la reconciliación territorial, en el municipio de Jamundí</t>
  </si>
  <si>
    <t>Servicio de promoción de la garantía de derechos</t>
  </si>
  <si>
    <t>Implementar la política pública municipal de derechos humanos, derecho internacional humanitario y construcción de paz territorial.</t>
  </si>
  <si>
    <t>2.3.2.02.02.009-124303.45.2348.01</t>
  </si>
  <si>
    <t>Realizar una intervención para el fortalecimiento del tejido social y comunitario en torno a la producción y comercialización agropecuaria como estrategia de mitigación a la expansión de cultivos de uso ilícito y construcción de paz territorial.</t>
  </si>
  <si>
    <t>2.3.2.02.02.009-124303.45.2348.02</t>
  </si>
  <si>
    <t>2.3.2.02.02.009-131111.45.2348.02</t>
  </si>
  <si>
    <t>Desarrollar una estrategia para la formación y promoción de la resolución pacífica de conflictos, con énfasis en a. Prevención del consumo de SPA y mitigación del microtráfico. b. Prevención de la vinculación a grupos armados. c. Generación de ingresos. y d. Formación para la participación política efectiva.</t>
  </si>
  <si>
    <t>2.3.2.02.02.009-124303.45.2348.03</t>
  </si>
  <si>
    <t>2.3.2.02.02.009-131111.45.2348.03</t>
  </si>
  <si>
    <t>2.3.2.02.02.009-133803.45.2348.03</t>
  </si>
  <si>
    <t>Implementar la agenda del consejo territorial de paz, reconciliación y convivencia y la mesa municipal de Derechos Humanos y Derecho Internacional Humanitario de Jamundí.</t>
  </si>
  <si>
    <t>2.3.2.02.02.009-124303.45.2348.04</t>
  </si>
  <si>
    <t>2.3.2.02.02.009-133803.45.2348.04</t>
  </si>
  <si>
    <t>Implementar y hacer seguimiento de las rutas de protección de lideres y lideresas sociales, defensores y defensoras de DD.HH, de Personas en Proceso de Reincorporación y demás población objetivo</t>
  </si>
  <si>
    <t>2.3.2.02.02.009-124303.45.2348.05</t>
  </si>
  <si>
    <t>2.3.2.02.02.009-133803.45.2348.05</t>
  </si>
  <si>
    <t>Secretaría de Hacienda</t>
  </si>
  <si>
    <t>Juan Camilo Cardona Pérez</t>
  </si>
  <si>
    <t>1.01</t>
  </si>
  <si>
    <t>Gestión Fiscal y Financiera</t>
  </si>
  <si>
    <t>IR-2020-5</t>
  </si>
  <si>
    <t>Modelo de gestión institucional de la Hacienda Pública</t>
  </si>
  <si>
    <t>1.01.3</t>
  </si>
  <si>
    <t>Fortalecimiento Institucional de la Hacienda Pública.</t>
  </si>
  <si>
    <t>IP-2020-6</t>
  </si>
  <si>
    <t>Porcentaje de implementación de las estrategias para el fortalecimiento institucional de la Hacienda Pública: (i) Infraestructura; (ii) Mejoras tecnológicas; (iii) Gestión documental; (iv) Cultura tributaria y (v) generación de beneficios tributarios.</t>
  </si>
  <si>
    <t>2021763640030</t>
  </si>
  <si>
    <t>20221763640043</t>
  </si>
  <si>
    <t>2243</t>
  </si>
  <si>
    <t>Implementación de las estrategias de fortalecimiento institucional de la Secretaría de Hacienda y Tesorería General del municipio de Jamundí</t>
  </si>
  <si>
    <t>Planes estratégicos elaborados</t>
  </si>
  <si>
    <t>Monitorear el seguimiento e implementación de los proyectos, planes y programas de la Secretaría de Hacienda y Tesorería General</t>
  </si>
  <si>
    <t>2.3.2.02.02.009-121000.45.2243.01</t>
  </si>
  <si>
    <t>Realizar la gestión documental para el fortalecimiento de la Secretaría de la dependencia</t>
  </si>
  <si>
    <t>2.3.2.02.02.008-121000.45.2243.02</t>
  </si>
  <si>
    <t>2.3.2.02.02.008-1331102.45.2243.02</t>
  </si>
  <si>
    <t>Dotar de los equipos necesarios para llevar a cabo la estrategia de mejoras tecnológicas para el fortalecimiento institucional de la dependencia</t>
  </si>
  <si>
    <t>2.3.2.01.01.003.02.08-121000.45.2243.03</t>
  </si>
  <si>
    <t>Diseñar e implementar estrategias para la transparencia, la rendición de cuentas y el acceso a la información al ciudadano</t>
  </si>
  <si>
    <t>2.3.2.02.02.009-121000.45.2243.04</t>
  </si>
  <si>
    <t>Realizar mejoras en los procesos de atención al contribuyente de la Secretaría de Hacienda y Tesorería General.</t>
  </si>
  <si>
    <t>2.3.2.02.02.009-121000.45.2243.05</t>
  </si>
  <si>
    <t>IR-2020-1</t>
  </si>
  <si>
    <t>Ingresos tributarios por habitante</t>
  </si>
  <si>
    <t>1.01.1</t>
  </si>
  <si>
    <t>Finanzas públicas sostenibles</t>
  </si>
  <si>
    <t>IP-2020-1</t>
  </si>
  <si>
    <t>Porcentaje de recaudo de las obligaciones tributarias de los contribuyentes</t>
  </si>
  <si>
    <t>Servicio de saneamiento fiscal y financiero</t>
  </si>
  <si>
    <t>Programa de sanemiento fiscal y financiero ejecutado</t>
  </si>
  <si>
    <t>Implementar la estrategia de gestión presupuestal y contable para el fortalecimiento de la Secretaría</t>
  </si>
  <si>
    <t>2.3.2.02.02.009-121000.45.2243.06</t>
  </si>
  <si>
    <t>2.3.7.06.02-121000.45.043.06.7489</t>
  </si>
  <si>
    <t>2.3.2.02.02.009-1331102.45.2243.06</t>
  </si>
  <si>
    <t>Realizar los procesos de liquidación y facturación de los Impuestos y Rentas Municipales</t>
  </si>
  <si>
    <t>2.3.2.02.02.009-121000.45.2243.07</t>
  </si>
  <si>
    <t>2.3.2.02.02.009-1331102.45.2243.07</t>
  </si>
  <si>
    <t>Realizar los procesos de distribución y entrega de la documentación generada por la dependencia para el recaudo de las rentas municipales.</t>
  </si>
  <si>
    <t>2.3.2.02.02.008-121000.45.2243.08</t>
  </si>
  <si>
    <t>IR-2020-2</t>
  </si>
  <si>
    <t>Proporción de ingresos tributarios respecto a los ingresos corrientes</t>
  </si>
  <si>
    <t>IP-2020-2</t>
  </si>
  <si>
    <t>Valor recuperado de la cartera morosa del municipio.</t>
  </si>
  <si>
    <t>Realizar la gestión de los procesos de cobro persuasivo, fiscalización y cobro coactivo a través del uso de herramientas tecnológicas, comunicacionales y jurídicas</t>
  </si>
  <si>
    <t>2.3.2.02.02.009-121000.45.2243.09</t>
  </si>
  <si>
    <t>Prestar el servicio de mensajería expresa que incluya recepción, clasificación, transporte y entrega de las comunicaciones oficiales de la Secretaría de Hacienda y Tesorería General del Municipio de Jamundí</t>
  </si>
  <si>
    <t>Servicios de venta y de distribución</t>
  </si>
  <si>
    <t>68030</t>
  </si>
  <si>
    <t>Servicios locales de entrega</t>
  </si>
  <si>
    <t>2.3.2.02.02.006-121000.45.2243.10</t>
  </si>
  <si>
    <t>04</t>
  </si>
  <si>
    <t>Información estadística</t>
  </si>
  <si>
    <t>Generación de la información geográfica del territorio nacional</t>
  </si>
  <si>
    <t>IR-2020-4</t>
  </si>
  <si>
    <t>Base Catastral de la Administración Municipal Armonizada</t>
  </si>
  <si>
    <t>0,75</t>
  </si>
  <si>
    <t>1.01.2</t>
  </si>
  <si>
    <t>Actualización Catastral Multipropósito y Censo de Industria y Comercio</t>
  </si>
  <si>
    <t>IP-2020-5</t>
  </si>
  <si>
    <t>Trámites de conservación realizados</t>
  </si>
  <si>
    <t>2021763640031</t>
  </si>
  <si>
    <t>20221763640044</t>
  </si>
  <si>
    <t>2244</t>
  </si>
  <si>
    <t>Prestación de los servicios de gestión y/u operación catastral con fines multipropósito de entidades territoriales y del municipio de Jamundí</t>
  </si>
  <si>
    <t>Servicio de conservación catastral</t>
  </si>
  <si>
    <t>Trámites de conservación catastral realizados</t>
  </si>
  <si>
    <t>Supervisar y apoyar los procesos de gestión catastral a cargo de la Secretaría de Hacienda</t>
  </si>
  <si>
    <t>2.3.2.02.02.009-121000.04.2244.01</t>
  </si>
  <si>
    <t>Seleccionar el personal de apoyo a la gestión del Centro de Gestión Catastral del municipio de Jamundí</t>
  </si>
  <si>
    <t>2.3.2.02.02.009-121000.04.2244.02</t>
  </si>
  <si>
    <t>Dotar de los insumos necesarios para la gestión catastral óptima y eficiente</t>
  </si>
  <si>
    <t>2.3.2.02.01.003-121000.04.2244.03</t>
  </si>
  <si>
    <t>Realizar la gestión y/u operación de entidades territoriales habilitadas</t>
  </si>
  <si>
    <t>2.3.2.02.02.009-121000.04.2244.04</t>
  </si>
  <si>
    <t>2.3.2.02.02.009-131111.04.2244.04</t>
  </si>
  <si>
    <t>IP-2020-4</t>
  </si>
  <si>
    <t>Área geográfica actualizada con enfoque multipropósito</t>
  </si>
  <si>
    <t>2021763640029</t>
  </si>
  <si>
    <t>20221763640045</t>
  </si>
  <si>
    <t>2245</t>
  </si>
  <si>
    <t>Actualización catastral con enfoque multipropósito del municipio de Jamundí</t>
  </si>
  <si>
    <t>Servicio de actualización catastral con enfoque multipropósito</t>
  </si>
  <si>
    <t>Área geográfica actualizada catastralmente con enfoque multipropósito</t>
  </si>
  <si>
    <t>Realizar la planificación, alistamiento logístico, de capital humano y preparación de insumos para la actualización catastral del municipio.</t>
  </si>
  <si>
    <t>2.3.2.02.02.009-121000.04.2245.01</t>
  </si>
  <si>
    <t>Llevar a cabo los procedimientos de campo y control de calidad de las actividades de actualización catastral del municipio.</t>
  </si>
  <si>
    <t>2.3.2.02.02.009-121000.04.2245.02</t>
  </si>
  <si>
    <t>Capturar y procesar información mediante Sistemas Satelitales de Navegación Global y bases de datos para la actualización cartográfica de las zonas priorizadas del municipio</t>
  </si>
  <si>
    <t>83422</t>
  </si>
  <si>
    <t>Servicios de cartografía</t>
  </si>
  <si>
    <t>2.3.2.02.02.008-121000.04.2245.03</t>
  </si>
  <si>
    <t>Apoyar el plan de difusión y socialización del proyecto, para la zona urbana y rural del Municipio, de acuerdo con los lineamientos planteados en el documento técnico</t>
  </si>
  <si>
    <t>2.3.2.02.02.008-121000.04.2245.04</t>
  </si>
  <si>
    <t>IR-2020-3</t>
  </si>
  <si>
    <t>Número de establecimientos de industria y comercio en la jurisdicción del municipio de Jamundí verificados y actualizados. Base de datos de Industria y Comercio Actualizada</t>
  </si>
  <si>
    <t>IP-2020-3</t>
  </si>
  <si>
    <t>Número de actualizaciones del Censo a establecimientos comerciales del área urbana y rural para actualizar y ampliar la base de contribuyentes del Impuesto de Industria y Comercio y su complementario de Avisos y Tableros</t>
  </si>
  <si>
    <t>20231763640049</t>
  </si>
  <si>
    <t>2349</t>
  </si>
  <si>
    <t>Actualización física, jurídica y económica de los contribuyentes obligados a declarar el Impuesto de Industria y Comercio del municipio de Jamundí</t>
  </si>
  <si>
    <t>Servicio de información geográfica, geodésica y cartográfica actualizado</t>
  </si>
  <si>
    <t>Sistema de información actualizado</t>
  </si>
  <si>
    <t>Realizar las actividades operativas y logísticas de campo para la actualización del ICA en el municipio de Jamundí</t>
  </si>
  <si>
    <t>2.3.2.02.02.009-121000.04.2349.01</t>
  </si>
  <si>
    <t>Capturar y procesar la información de los contribuyentes obligados a declarar el ICA en el municipio de Jamundí.</t>
  </si>
  <si>
    <t>2.3.2.02.02.009-121000.04.2349.02</t>
  </si>
  <si>
    <t>Socializar con los diferentes actores del proyecto la actualización de ICA en el municipio.</t>
  </si>
  <si>
    <t>2.3.2.02.02.008-121000.04.2349.03</t>
  </si>
  <si>
    <t>Coordinar y apoyar la supervisión del proyecto</t>
  </si>
  <si>
    <t>2.3.2.02.02.009-121000.04.2349.04</t>
  </si>
  <si>
    <t>Secretaría de Desarrollo Social</t>
  </si>
  <si>
    <t>Paola Martinez</t>
  </si>
  <si>
    <t>Inclusión social y reconociliación</t>
  </si>
  <si>
    <t>Atención integral de población en situación permanente de desprotección social y/o familiar</t>
  </si>
  <si>
    <t>2.04</t>
  </si>
  <si>
    <t>En Jamundí respetamos a nuestro adulto mayor.</t>
  </si>
  <si>
    <t>IR-2020-51</t>
  </si>
  <si>
    <t>Porcentaje de adultos mayores impactados</t>
  </si>
  <si>
    <t>2.04.1</t>
  </si>
  <si>
    <t>Bienestar para el adulto mayor</t>
  </si>
  <si>
    <t>IP-2020-109</t>
  </si>
  <si>
    <t>Porcentaje de adultos mayores participando de Actividades culturales, deportivas y recreativas</t>
  </si>
  <si>
    <t>20231763640050</t>
  </si>
  <si>
    <t>2350</t>
  </si>
  <si>
    <t>Apoyo para la atención integral y bienestar de la población adulta mayor del municipio de Jamundí</t>
  </si>
  <si>
    <t>Servicio de atención y protección integral al adulto mayor</t>
  </si>
  <si>
    <t>Adultos mayores atendidos con servicios integrales</t>
  </si>
  <si>
    <t>Brindar apoyo en actividades que garanticen el cuidado en la población adulto mayor por medio del envejecimiento activo</t>
  </si>
  <si>
    <t>93491</t>
  </si>
  <si>
    <t>Otros servicios sociales sin alojamiento para personas mayores</t>
  </si>
  <si>
    <t>2.3.2.02.02.009-124303.41.2350.01</t>
  </si>
  <si>
    <t>Gestionar promover y articular la oferta institucional en beneficio del envejecimiento activo de la población adulto mayor a través de diferentes actividades lúdicas, recreativas, físicas y psicosociales.</t>
  </si>
  <si>
    <t>2.3.2.02.02.009-124303.41.2350.02</t>
  </si>
  <si>
    <t>2.3.2.02.02.009-121000.41.2350.02</t>
  </si>
  <si>
    <t>IP-2020-110</t>
  </si>
  <si>
    <t>Porcentaje de avance en la formulación de la Política pública</t>
  </si>
  <si>
    <t>Diseñar la política para la población adulto mayor del Municipio de Jamundí</t>
  </si>
  <si>
    <t>2.3.2.02.02.009-124303.41.2350.03</t>
  </si>
  <si>
    <t>IP-2020-111</t>
  </si>
  <si>
    <t>Número de Potenciales centros de protección asesorados</t>
  </si>
  <si>
    <t>Centros de protección social para el adulto mayor adecuados</t>
  </si>
  <si>
    <t>Apoyar los procesos de los centros de protección del municipio, para la atención a los adultos mayores.</t>
  </si>
  <si>
    <t>93304</t>
  </si>
  <si>
    <t>Otros servicios sociales con alojamiento para adultos</t>
  </si>
  <si>
    <t>2.3.2.02.02.009-123119.41.2350.04</t>
  </si>
  <si>
    <t>Identificar, apoyar y promover la formalización de los establecimientos que actualmente atienden y prestan los servicios de centro de protección a la población mayor del municipio.</t>
  </si>
  <si>
    <t>2.3.2.02.02.009-123119.41.2350.05</t>
  </si>
  <si>
    <t>IP-2020-112</t>
  </si>
  <si>
    <t>Un (1) centro vida del municipio funcionando en zona urbana</t>
  </si>
  <si>
    <t>Centros de protección social de día para el adulto mayor adecuados</t>
  </si>
  <si>
    <t>Centros de día para el adulto mayor adecuados</t>
  </si>
  <si>
    <t>Brindar servicios de atención integral a la población adulta mayor del municipio</t>
  </si>
  <si>
    <t>2.3.2.02.02.009-123119.41.2350.06</t>
  </si>
  <si>
    <t>Apoyar la implementación del Centro Vida</t>
  </si>
  <si>
    <t>2.3.2.02.02.009-123119.41.2350.07</t>
  </si>
  <si>
    <t>2.25</t>
  </si>
  <si>
    <t>Por un Jamundí sin barreras</t>
  </si>
  <si>
    <t>IR-2020-43</t>
  </si>
  <si>
    <t>Porcentaje de cuidadores y PcD atendidas</t>
  </si>
  <si>
    <t>2.25.2</t>
  </si>
  <si>
    <t>Inclusión social de la PcD</t>
  </si>
  <si>
    <t>IP-2020-84</t>
  </si>
  <si>
    <t>Número de personas vinculadas a la estrategia sociolaboral, y de transformación de imaginarios frente a la PcD</t>
  </si>
  <si>
    <t>20231763640051</t>
  </si>
  <si>
    <t>2351</t>
  </si>
  <si>
    <t>Implementación de acciones institucionales para el goce de los derechos de la población con discapacidad del municipio de Jamundí.</t>
  </si>
  <si>
    <t>Apoyar la implementación y seguimiento de la Política Pública de Discapacidad del municipio, según el Plan de Acción de la misma.</t>
  </si>
  <si>
    <t>93223</t>
  </si>
  <si>
    <t>Servicios de atención residencial para adultos con discapacidad</t>
  </si>
  <si>
    <t>2.3.2.02.02.009-124303.45.2351.01</t>
  </si>
  <si>
    <t>Realizar capacitaciones a las instituciones municipales y a la comunidad general en la promoción de los derechos y deberes de la PcD</t>
  </si>
  <si>
    <t>2.3.2.02.02.009-124303.45.2351.02</t>
  </si>
  <si>
    <t>Brindar orientación a los cuidadores y población con discapacidad del municipio en estrategias efectivas de cuidado y autocuidado para la PcD</t>
  </si>
  <si>
    <t>2.3.2.02.02.009-124303.45.2351.03</t>
  </si>
  <si>
    <t>3.09.6</t>
  </si>
  <si>
    <t>Emprendimiento y crecimiento empresariales</t>
  </si>
  <si>
    <t>IP-2020-167</t>
  </si>
  <si>
    <t>Número de proyectos de emprendimiento de población vulnerable, en riesgo de vulneración de derechos o minoría, acompañados desde etapa inicial</t>
  </si>
  <si>
    <t>20231763640052</t>
  </si>
  <si>
    <t>2352</t>
  </si>
  <si>
    <t>Apoyo a proyectos productivos y de emprendimiento para contribuir al tejido empresarial del municipio de Jamundí</t>
  </si>
  <si>
    <t>Servicio de asistencia técnica para el emprendimiento</t>
  </si>
  <si>
    <t>Personas asistidas técnicamente</t>
  </si>
  <si>
    <t xml:space="preserve">Apoyar las iniciativas de proyectos proyecto productivo y/o de emprendimiento de la población vulnerable .				</t>
  </si>
  <si>
    <t>2.3.2.02.02.009-121000.41.2352.01</t>
  </si>
  <si>
    <t xml:space="preserve">Realizar espacios de fortalecimiento al emprendimiento local, mediante eventos promocionales ferias y talleres.              </t>
  </si>
  <si>
    <t>2.3.2.02.02.009-124303.41.2352.02</t>
  </si>
  <si>
    <t xml:space="preserve">Propiciar encuentros que permitan el acceso al sistema financiero.   </t>
  </si>
  <si>
    <t>2.3.2.02.02.009-124303.41.2352.03</t>
  </si>
  <si>
    <t>Interior</t>
  </si>
  <si>
    <t>Fortalecimiento institucional a los procesos organizativos de concertación; garantía, prevención y respeto de los derechos humanos como fundamentos para la paz</t>
  </si>
  <si>
    <t>2.30</t>
  </si>
  <si>
    <t>Jamundí incluyente y respetuoso de las diversidades sexuales y de género</t>
  </si>
  <si>
    <t>Porcentaje de implementación de la Política Pública para la población con orientaciones sexuales e identidades de género diversas de Jamundí.</t>
  </si>
  <si>
    <t>2.30.1</t>
  </si>
  <si>
    <t>En Jamundí, le apostamos a la inclusión diversa</t>
  </si>
  <si>
    <t>IP-2020-107</t>
  </si>
  <si>
    <t>Número de elementos de la política pública desarrollados. Elementos: Herramientas; Instancias y Agentes</t>
  </si>
  <si>
    <t>20231763640053</t>
  </si>
  <si>
    <t>2353</t>
  </si>
  <si>
    <t>Implementación de acciones de acompañamiento y reconocimiento a la población LGBTIQ+ en el municipio de Jamundí</t>
  </si>
  <si>
    <t>Servicio de divulgación de temas LGBTI</t>
  </si>
  <si>
    <t>Documento de recopilación de los eventos de divulgación en temas de LGBTI realizado</t>
  </si>
  <si>
    <t xml:space="preserve">Diseñar e implementar estrategia de prevención de la discriminación y la violencia por diversidad sexual				</t>
  </si>
  <si>
    <t>2.3.2.02.02.009-124303.37.2353.01</t>
  </si>
  <si>
    <t>Apoyar la implementación y seguimiento de la Política Pública LGBTIQ+ de acuerdo con el Plan de Acción</t>
  </si>
  <si>
    <t>2.3.2.02.02.009-124303.37.2353.02</t>
  </si>
  <si>
    <t>2.3.2.02.02.009-121000.37.2353.02</t>
  </si>
  <si>
    <t>2.12</t>
  </si>
  <si>
    <t>Jamundi le apuesta a la prosperidad</t>
  </si>
  <si>
    <t>IR-2020-18</t>
  </si>
  <si>
    <t>Número de personas en condición de vulnerabilidad impactadas</t>
  </si>
  <si>
    <t>2.12.1</t>
  </si>
  <si>
    <t>Familias en Acción, Red unidos, Colombia Mayor</t>
  </si>
  <si>
    <t>IP-2020-46</t>
  </si>
  <si>
    <t>Estrategia de mejora implementada.</t>
  </si>
  <si>
    <t>20231763640054</t>
  </si>
  <si>
    <t>2354</t>
  </si>
  <si>
    <t xml:space="preserve">Desarrollo de estrategias para promover al mejoramiento de la calidad de vida de la población vulnerable  a través de la inclusión social </t>
  </si>
  <si>
    <t>Documentos de investigación realizados</t>
  </si>
  <si>
    <t xml:space="preserve">Desarrollar ciclos del Programa Familias en Acción				</t>
  </si>
  <si>
    <t>2.3.2.02.02.009-124303.41.2354.01</t>
  </si>
  <si>
    <t>Apoyar la implementación  de la estrategia de mejora en programas nacionales enfocada a la inclusión social de la población vulnerable.</t>
  </si>
  <si>
    <t>2.3.2.02.02.009-124303.41.2354.02</t>
  </si>
  <si>
    <t>2.12.4</t>
  </si>
  <si>
    <t>Más prosperidad para todos</t>
  </si>
  <si>
    <t>IP-2020-49</t>
  </si>
  <si>
    <t>Número de actividades implementadas de inclusión social dirigidas a las familias vulnerables del municipio.</t>
  </si>
  <si>
    <t>Talleres de orientación para el bienestar comunitario realizados</t>
  </si>
  <si>
    <t>Implementar estrategias de inclusión social para la población vulnerable o en riesgo de vulnerabilidad social y económica del municipio.</t>
  </si>
  <si>
    <t>2.3.2.02.02.009-121000.41.2354.03</t>
  </si>
  <si>
    <t>2.3.2.02.02.009-124303.41.2354.03</t>
  </si>
  <si>
    <t>2.3.2.02.02.009-133803.41.2354.03</t>
  </si>
  <si>
    <t>Brindar servicio de comedores comunitarios en el marco de las estrategias de fortalecimiento comunitario dirigidos a población vulnerable o en riesgo de vulnerabilidad social y económica del municipio</t>
  </si>
  <si>
    <t>2.3.2.02.02.009-124303.41.2354.04</t>
  </si>
  <si>
    <t>2.12.2</t>
  </si>
  <si>
    <t>Habitante de calle</t>
  </si>
  <si>
    <t>IP-2020-47</t>
  </si>
  <si>
    <t>Actividades implementadas que brinden atención a la población habitante de calle Estas actividades tendrán el propósito de: (1) Articular acciones con Sec. De salud y Gobierno. (2) Activar rutas de atención como: violencia de género, consumo de sustancias psicoactivas, etc. (3) Monitorear el estado de la población habitante de calle y georreferenciar su ubicación</t>
  </si>
  <si>
    <t>Mecanismos de articulación implementados para la gestión de oferta social</t>
  </si>
  <si>
    <t>Realizar acciones para la atención, promoción y garantia de derechos de la población habitante de calle del municipio de Jamundí</t>
  </si>
  <si>
    <t>2.3.2.02.02.009-124303.41.2354.05</t>
  </si>
  <si>
    <t>Apoyar la implementación de la estrategia  Ciudadanos Visibles dirigida a la población habitante de calle del municipio de Jamundí</t>
  </si>
  <si>
    <t>2.3.2.02.02.009-124303.41.2354.06</t>
  </si>
  <si>
    <t>Desarrollo integral de niñas, niños, adolescentes y sus familias</t>
  </si>
  <si>
    <t>2.06</t>
  </si>
  <si>
    <t>En Jamundí todos protegemos a nuestros NNA</t>
  </si>
  <si>
    <t>IR-2020-53</t>
  </si>
  <si>
    <t>Porcentaje de primera infancia, niños, niñas y adolescentes impactados.</t>
  </si>
  <si>
    <t>2.06.1</t>
  </si>
  <si>
    <t>Creciendo en ambientes protectores</t>
  </si>
  <si>
    <t>IP-2020-120</t>
  </si>
  <si>
    <t>Plan de acción de la política pública de primera infancia, niños, niñas y adolescentes implementado</t>
  </si>
  <si>
    <t>20231763640055</t>
  </si>
  <si>
    <t>2355</t>
  </si>
  <si>
    <t>Implementación de estrategias para la promoción de los derechos a niños, niñas y adolescentes y sus familias del municipio de Jamundí.</t>
  </si>
  <si>
    <t>Servicios de promoción de los derechos de los niños, niñas, adolescentes y jóvenes</t>
  </si>
  <si>
    <t>Campañas de promoción realizadas</t>
  </si>
  <si>
    <t>Apoyar la implementación del Plan de Acción de la Política Pública de Niños, Niñas y Adolescentes -NNA</t>
  </si>
  <si>
    <t>93302</t>
  </si>
  <si>
    <t>Otros servicios sociales con alojamiento para niños</t>
  </si>
  <si>
    <t>2.3.2.02.02.009-124303.41.2355.05</t>
  </si>
  <si>
    <t xml:space="preserve">Desarrollar la estrategia crianza amorosa por un jamundi mas prospero para la promocion de la oferta institucional de los niños, niñas y adolescentes. </t>
  </si>
  <si>
    <t>2.3.2.02.02.009-124303.41.2355.06</t>
  </si>
  <si>
    <t>IP-2020-118</t>
  </si>
  <si>
    <t>Implementación de una estrategia de mejoramiento y fortalecimiento de las Mesas de participación de niños, niñas y adolescentes conformadas y en operación anualmente. Se distribuirán de la siguiente manera: conformación y operación de las cuatro (4) mesas técnicas de NNA, coordinación y ejecución de los cuatro (4) consejos municipales del Consejo Municipal de Política Social (COMPOS) y apoyo a la dinamización de las cuatro (4) mesas de participación de NNA.</t>
  </si>
  <si>
    <t>Servicios de asistencia técnica en políticas públicas de infancia, adolescencia y juventud</t>
  </si>
  <si>
    <t>Agentes de la institucionalidad de infancia, adolescencia y juventud asistidos técnicamente</t>
  </si>
  <si>
    <t xml:space="preserve">Coordinar, ejecutar y dinamizar las Mesas de participación de niños, niñas y adolescentes conformadas:(4) mesas técnicas de NNA, (4) consejos municipales del Consejo Municipal de Política Social (COMPOS) y (4) mesas de participación de NNA.
</t>
  </si>
  <si>
    <t>2.3.2.02.02.009-121000.41.2355.01</t>
  </si>
  <si>
    <t xml:space="preserve">Fortalecer los espacios de participación y articulación de los niños, niñas y adolescentes en las diferentes instancias del municipio. 				</t>
  </si>
  <si>
    <t>2.3.2.02.02.009-121000.41.2355.02</t>
  </si>
  <si>
    <t>IP-2020-119</t>
  </si>
  <si>
    <t>Realizar seguimiento anual a casos de violencia a niños, niñas y adolescentes, teniendo en cuenta las diferentes rutas de atención.</t>
  </si>
  <si>
    <t>Servicio de protección integral a niños, niñas, adolescentes y jóvenes</t>
  </si>
  <si>
    <t>Niños, niñas, adolescentes y jóvenes beneficiados con acciones de prevención de amenazas o vulneración de derechos</t>
  </si>
  <si>
    <t>Orientar y hacer seguimiento a los casos de vulneración de derechos a niños, niñas y adolescentes</t>
  </si>
  <si>
    <t>2.3.2.02.02.009-124303.41.2355.03</t>
  </si>
  <si>
    <t>Promover la garantía de la protección de derechos para NNA en situación de vulnerabilidad por medio de la estrategia Contá Tu Rollo.</t>
  </si>
  <si>
    <t>2.3.2.02.02.009-124303.41.2355.04</t>
  </si>
  <si>
    <t>2.3.2.02.02.009-133803.41.2355.05</t>
  </si>
  <si>
    <t>2.29</t>
  </si>
  <si>
    <t>Mujeres con plena garantía y goce efectivo de sus derechos.</t>
  </si>
  <si>
    <t>IR-2020-48</t>
  </si>
  <si>
    <t>Porcentaje de implementación de la política pública para las mujeres de Jamundí</t>
  </si>
  <si>
    <t>0,06</t>
  </si>
  <si>
    <t>2.29.1</t>
  </si>
  <si>
    <t>Mujeres libres de todas las violencias a razón de su género</t>
  </si>
  <si>
    <t>IP-2020-97</t>
  </si>
  <si>
    <t>Porcentaje de víctimas de violencia basadas en género orientadas anualmente.</t>
  </si>
  <si>
    <t>20231763640056</t>
  </si>
  <si>
    <t>2356</t>
  </si>
  <si>
    <t>Desarrollo de espacios y mecanismos para la implementación de la política pública de equidad de género para la mujer en Jamundí</t>
  </si>
  <si>
    <t>Servicios de educación informal</t>
  </si>
  <si>
    <t>Estrategias de prevención de violencias de género implementadas</t>
  </si>
  <si>
    <t xml:space="preserve">Orientar, remitir y hacer seguimiento oportuno de caracter psicosocial y jurídico a casos de mujeres madres cabeza de hogar VBG y realizar articulación interinstitucional para la promoción de la garantía de sus derechos				</t>
  </si>
  <si>
    <t>2.3.2.02.02.009-124303.45.2356.01</t>
  </si>
  <si>
    <t xml:space="preserve">Apoyar procesos de orientación, comunicación, remisión y articulación interinstitucional de los casos de las mujeres madres cabeza de hogar VBG orientadas por la Oficina de Equidad de Género para la Mujer				</t>
  </si>
  <si>
    <t>2.3.2.02.02.009-124303.45.2356.02</t>
  </si>
  <si>
    <t>IP-2020-98</t>
  </si>
  <si>
    <t>Personas vinculadas a la estrategia de prevención de violencias contra las mujeres e intervención social y juridica.</t>
  </si>
  <si>
    <t xml:space="preserve">Diseñar e implementar estrategia de prevención de violencias basadas en género a madres cabeza de hogar, que contemple la generación de pautas metodológicas promotoras de equidad de género. 				</t>
  </si>
  <si>
    <t>2.3.2.02.02.009-124303.45.2356.03</t>
  </si>
  <si>
    <t>2.3.2.02.02.009-121000.45.2356.03</t>
  </si>
  <si>
    <t xml:space="preserve">Adquirir material POP para la implementación de la campaña pedagógica para la prevención de violencias basadas en género y la divulgación de los derechos de las mujeres				</t>
  </si>
  <si>
    <t>2.3.2.02.01.003-121000.45.2356.04</t>
  </si>
  <si>
    <t>2.29.2</t>
  </si>
  <si>
    <t>Más mujeres empoderadas</t>
  </si>
  <si>
    <t>IP-2020-99</t>
  </si>
  <si>
    <t>Número de organizaciones de mujeres o mixtas (conformadas principalmente por mujeres) que participan en estrategias políticas, laborales y de emprendimientos sociales y productivos a través de roles no tradicionales de género.</t>
  </si>
  <si>
    <t>Servicio de apoyo para el acceso a programas de educación para el trabajo y el desarrollo humano</t>
  </si>
  <si>
    <t>Programas de educación en prevención de violencia de género implementados</t>
  </si>
  <si>
    <t xml:space="preserve">Desarrollar estrategias de fortalecimiento a organizaciones de mujeres madres cabeza de hogar VBG, sus grupos y/o colectivos, desde la perspectiva de la promoción de sus autonomías.				</t>
  </si>
  <si>
    <t>2.3.2.02.02.009-124303.45.2356.05</t>
  </si>
  <si>
    <t>Sistematizar de manera cuantitativa y cualitativa la ejecución de la estrategia de fortalecimiento a organizaciones de mujeres madres cabeza de hogar VBG del Municipio de Jamundí</t>
  </si>
  <si>
    <t>2.3.2.02.02.009-124303.45.2356.06</t>
  </si>
  <si>
    <t>2.29.3</t>
  </si>
  <si>
    <t>Fortalecimiento interinstitucional para la Política Pública de las Mujeres Jamundeñas</t>
  </si>
  <si>
    <t>IP-2020-100</t>
  </si>
  <si>
    <t>Número de dependencias de la Administración Municipal fortalecidas en enfoque de género y enfoque de diversidades</t>
  </si>
  <si>
    <t>Entidades, organismos y dependencias para la transversalización de los enfoques de género e interseccionalidad asistidos técnicamente</t>
  </si>
  <si>
    <t xml:space="preserve">Realizar asistencia técnica a las dependencias de la administración municipal en enfoque de género y enfoque de diversidades y hacer seguimiento a la implementación de la política pública de la mujer incluidas madres cabeza de hogar VBG por parte de las distintas dependencias responsables mediante la sistematización y monitoreo de los proyectos de transversalización. 				</t>
  </si>
  <si>
    <t>2.3.2.02.02.009-124303.45.2356.07</t>
  </si>
  <si>
    <t>2.3.2.02.02.009-133803.45.2356.07</t>
  </si>
  <si>
    <t>Llevar a cabo la estrategia de implementación del Galardón de la mujer, que contemple un evento de exaltación a los liderazgos de las mujeres madres cabeza de hogar VBG jamundeñas y la generación de incentivos para el fortalecimiento de su liderazgo.</t>
  </si>
  <si>
    <t>2.3.2.02.02.009-124303.45.2356.08</t>
  </si>
  <si>
    <t>2.3.2.02.02.009-133419.45.2356.08</t>
  </si>
  <si>
    <t>Desarrollo integral de la primera infancia a la juventud, y fortalecimiento de las capacidades de las familias de niñas, niños y adolescentes</t>
  </si>
  <si>
    <t>2.07</t>
  </si>
  <si>
    <t>En Jamundí, los jóvenes suman</t>
  </si>
  <si>
    <t>IR-2020-54</t>
  </si>
  <si>
    <t>Porcentaje de jóvenes beneficiados con el programa</t>
  </si>
  <si>
    <t>2.07.2</t>
  </si>
  <si>
    <t>En Jamundí los jóvenes participan</t>
  </si>
  <si>
    <t>IP-2020-122</t>
  </si>
  <si>
    <t>Estrategia implementada para la elección, formación y fortalecimiento del Consejo Municipal de Juventud</t>
  </si>
  <si>
    <t>20231763640057</t>
  </si>
  <si>
    <t>2357</t>
  </si>
  <si>
    <t>Desarrollo de estrategias para garantizar el goce efectivo de los derechos de los jóvenes del municipio de Jamundí</t>
  </si>
  <si>
    <t>Servicio de asistencia técnica a comunidades en temas de fortalecimiento del tejido social y construcción de escenarios comunitarios protectores de derechos</t>
  </si>
  <si>
    <t>Acciones ejecutadas con las comunidades</t>
  </si>
  <si>
    <t>Realizar estrategias de fortalecimiento a los espacios de participación juvenil en particular al concejo municipal de juventudes</t>
  </si>
  <si>
    <t>95995</t>
  </si>
  <si>
    <t>Servicios suministrados por asociaciones juveniles</t>
  </si>
  <si>
    <t>2.3.2.02.02.009-121000.41.2357.01</t>
  </si>
  <si>
    <t>Concretar espacios y encuentros de participación y formación juvenil en temas como liderazgo, conocimiento de derechos y deberes.</t>
  </si>
  <si>
    <t>2.3.2.02.02.009-121000.41.2357.02</t>
  </si>
  <si>
    <t>2.07.3</t>
  </si>
  <si>
    <t>Implementar la política pública de juventudes</t>
  </si>
  <si>
    <t>IP-2020-124</t>
  </si>
  <si>
    <t>Plan de acción de la política pública de juventudes implementado</t>
  </si>
  <si>
    <t>Apoyar la implementación del Plan de Acción de la Política Pública de Juventud</t>
  </si>
  <si>
    <t>2.3.2.02.02.009-121000.41.2357.03</t>
  </si>
  <si>
    <t>Desarrollar festivales o encuentros artísticos, culturales y educativos.</t>
  </si>
  <si>
    <t>2.3.2.02.02.009-121000.41.2357.04</t>
  </si>
  <si>
    <t>IP-2020-123</t>
  </si>
  <si>
    <t>Jóvenes orientados para acceder a oportunidades laborales o de educación superior con focalización en NINIs, en donde mínimo el 60% deben ser mujeres</t>
  </si>
  <si>
    <t>Servicios de educación informal a niños, niñas, adolescentes y jóvenes para el reconocimiento de sus derechos.</t>
  </si>
  <si>
    <t>Jóvenes atendidos</t>
  </si>
  <si>
    <t xml:space="preserve">Apoyar la implementación de una estrategia de vinculación de barristas a procesos artisticos, culturales, generación de ingresos y trabajo social </t>
  </si>
  <si>
    <t>2.3.2.02.02.009-121000.41.2357.05</t>
  </si>
  <si>
    <t>Fortalecer estrategias para la promoción de la convivencia y cultura de paz enfocadas en población joven</t>
  </si>
  <si>
    <t>2.3.2.02.02.009-121000.41.2357.06</t>
  </si>
  <si>
    <t>2.07.1</t>
  </si>
  <si>
    <t>Barrismo social</t>
  </si>
  <si>
    <t>IP-2020-121</t>
  </si>
  <si>
    <t>Estrategia de barrismo social implementada con las barras de hinchas de fútbol. Siguiendo los lineamientos del Plan Decenal de Fútbol 2014 - 2024 con el propósito de vincular a las barras a las actividades de trabajo social y de promover nuevos imaginarios que disminuyan la discriminación hacia éstas.</t>
  </si>
  <si>
    <t>Desarollar estrategias que promuevan la vinculación de los jóvenes al mundo laboral o educativo superior</t>
  </si>
  <si>
    <t>92913</t>
  </si>
  <si>
    <t>Servicios de educación para la formación y el trabajo</t>
  </si>
  <si>
    <t>2.3.2.02.02.009-121000.41.2357.07</t>
  </si>
  <si>
    <t>Promover espacios, escenarios y procesos juveniles</t>
  </si>
  <si>
    <t>2.3.2.02.02.009-121000.41.2357.08</t>
  </si>
  <si>
    <t>2.05.1</t>
  </si>
  <si>
    <t>En Jamundí todos nos empoderamos y participamos</t>
  </si>
  <si>
    <t>IP-2020-113</t>
  </si>
  <si>
    <t>Paridad de participación (50%) en las instancias de participación del municipio.</t>
  </si>
  <si>
    <t>20231763640058</t>
  </si>
  <si>
    <t>2358</t>
  </si>
  <si>
    <t>Fortalecimiento de la incidencia y participación ciudadana en el municipio de Jamundí.</t>
  </si>
  <si>
    <t>Estrategias para el fomento de la participación de las mujeres en los espacios de participación política y de toma de decisión implementadas</t>
  </si>
  <si>
    <t>Acompañar escenarios, espacios y procesos de participación de mujeres en el municipio de Jamundí.</t>
  </si>
  <si>
    <t>2.3.2.02.02.009-124303.45.2358.01</t>
  </si>
  <si>
    <t>Promover la participación de mujeres en los espacios de participación política y de toma de decisión del municipio y sistematizar la experiencia.</t>
  </si>
  <si>
    <t>2.3.2.02.02.009-124303.45.2358.02</t>
  </si>
  <si>
    <t>IP-2020-114</t>
  </si>
  <si>
    <t>Estrategia implementada para promover expresiones y acciones diversas e innovadoras de participación ciudadana y social.</t>
  </si>
  <si>
    <t>Estrategias de promoción a la participación ciudadana implementadas</t>
  </si>
  <si>
    <t>Coordinar y apoyar la implementación de la estrategia para promover expresiones y acciones diversas e innovadoras de participación ciudadana y social.</t>
  </si>
  <si>
    <t>2.3.2.02.02.009-121000.45.2358.03</t>
  </si>
  <si>
    <t>Convocar y apoyar escenarios, espacios y procesos de participación ciudadana en la zona urbana y rural del municipio Jamundí.</t>
  </si>
  <si>
    <t>2.3.2.02.02.009-121000.45.2358.04</t>
  </si>
  <si>
    <t>2.3.2.02.02.009-124303.45.2358.04</t>
  </si>
  <si>
    <t>2.3.2.02.02.009-133803.45.2358.04</t>
  </si>
  <si>
    <t>2.05.2</t>
  </si>
  <si>
    <t>Fortalecimiento de las Juntas de Acción Comunal del municipio</t>
  </si>
  <si>
    <t>IP-2020-115</t>
  </si>
  <si>
    <t>Número de Juntas de Acción Comunal fortalecidas</t>
  </si>
  <si>
    <t>Instancias territoriales de coordinación institucional asistidas y apoyadas</t>
  </si>
  <si>
    <t>Fortalecer y acompañar a las Juntas de Acción Comunal de Jamundí</t>
  </si>
  <si>
    <t>2.3.2.02.02.009-121000.45.2358.05</t>
  </si>
  <si>
    <t>2.3.2.02.02.009-124303.45.2358.05</t>
  </si>
  <si>
    <t>2.3.2.02.02.009-133803.45.2358.05</t>
  </si>
  <si>
    <t>Brindar apoyo en el ejercicio de la acción comunal del municipio de Jamundí</t>
  </si>
  <si>
    <t>2.3.2.02.02.009-124303.45.2358.06</t>
  </si>
  <si>
    <t>20231763640060</t>
  </si>
  <si>
    <t>2360</t>
  </si>
  <si>
    <t>Asistencia para la atención y prestación de servicios integrales de calidad al adulto mayor en situación de vulnerabilidad en el municipio de Jamundi</t>
  </si>
  <si>
    <t>Realizar el apoyo al proceso contractual y de supervision del Centro de protección social para el adulto mayor en el municipio de Jamundí</t>
  </si>
  <si>
    <t>2.3.2.02.02.009-133320.41.2360.01</t>
  </si>
  <si>
    <t>Proporcionar dotación para el funcionamiento del centro de protección social en el municipio de Jamundí con la Estampilla para el bienestar del Adulto Mayor</t>
  </si>
  <si>
    <t>2.3.2.02.02.009-133320.41.2360.02</t>
  </si>
  <si>
    <t xml:space="preserve">Ofrecer atención de bienestar social y cuidado integral a la población adulto mayor en situación de vulnerabilidad social. </t>
  </si>
  <si>
    <t>2.3.2.02.02.009-133320.41.2360.03</t>
  </si>
  <si>
    <t>2.3.2.02.02.009-123304.41.2360.03</t>
  </si>
  <si>
    <t>Proporcionar dotación para el funcionamiento del Centro Vida en el municipio de Jamundí con la Estampilla para el bienestar del Adulto Mayor</t>
  </si>
  <si>
    <t>2.3.2.02.02.009-133320.41.2360.04</t>
  </si>
  <si>
    <t>2.3.2.02.02.009-123304.41.2360.04</t>
  </si>
  <si>
    <t>Apoyar servicios de atención integral a través del Centro de Protección a la población adulta mayor vulnerable del municipio</t>
  </si>
  <si>
    <t>2.3.2.02.02.009-133320.41.2360.05</t>
  </si>
  <si>
    <t>Secretaría de Tránsito</t>
  </si>
  <si>
    <t>41</t>
  </si>
  <si>
    <t>02.09</t>
  </si>
  <si>
    <t>20231763640065</t>
  </si>
  <si>
    <t>Sustitución de vehículos de tracción animal en el municipio de Jamundí</t>
  </si>
  <si>
    <t>Servicio de apoyo a unidades productivas individuales para la generación de ingresos</t>
  </si>
  <si>
    <t>Unidades productivas capitalizadas</t>
  </si>
  <si>
    <t>Realizar el apoyo a la supervisión de la sustitución de vehículos de tracción animal en el municipio de Jamundí</t>
  </si>
  <si>
    <t>REGALÍAS</t>
  </si>
  <si>
    <t>2.3.2.01.01.003.07.07.0-228200.41.2365.01</t>
  </si>
  <si>
    <t>Adquirir los vehículos de carga homologable con su debida documentación legal, licencia y matrícula, para la sustitución de vehículos de tracción animal</t>
  </si>
  <si>
    <t>Mano de obra calificada, Maquinaria y Equipo, Servicios para la comunidad, sociales y personales</t>
  </si>
  <si>
    <t>2.3.2.01.01.003.07.07.0-228200.41.2365.02</t>
  </si>
  <si>
    <t>Adquirir la dotación de seguridad y herramientas para el manejo de vehículos</t>
  </si>
  <si>
    <t>2.3.2.01.01.003.07.07.0-228200.41.2365.03</t>
  </si>
  <si>
    <t>Realizar la desintegración y disposición final de las carretillas</t>
  </si>
  <si>
    <t>2.3.2.01.01.003.07.07.0-228200.41.2365.04</t>
  </si>
  <si>
    <t>Realizar la difusión proceso de sustitución de vehículos de tracción animal</t>
  </si>
  <si>
    <t>2.3.2.01.01.003.07.07.0-228200.41.2365.05</t>
  </si>
  <si>
    <t>Realizar la valoración veterinaria y caracterización de equinos</t>
  </si>
  <si>
    <t>2.3.2.01.01.003.07.07.0-228200.41.2365.06</t>
  </si>
  <si>
    <t>Realizar la convocatoria e identificación adoptantes y entrega de manual de tenencia responsable de equinos</t>
  </si>
  <si>
    <t>2.3.2.01.01.003.07.07.0-228200.41.2365.07</t>
  </si>
  <si>
    <t>Realizar la recepción, custodia, sostenimiento y entrega de equinos</t>
  </si>
  <si>
    <t>2.3.2.01.01.003.07.07.0-228200.41.2365.08</t>
  </si>
  <si>
    <t>Proyectos productivos formulados</t>
  </si>
  <si>
    <t>Realizar acompañamiento profesional psicosocial y empresarial a las personas beneficiarias</t>
  </si>
  <si>
    <t>2.3.2.01.01.003.07.07.0-228200.41.2365.09</t>
  </si>
  <si>
    <t>Adquirir apoyo logístico en el marco de las actividades de formación del proceso de sustitución de tracción animal</t>
  </si>
  <si>
    <t>2.3.2.01.01.003.07.07.0-228200.41.2365.10</t>
  </si>
  <si>
    <t>03.01</t>
  </si>
  <si>
    <t>20231763640066</t>
  </si>
  <si>
    <t>Implementación del programa de alimentación escolar – PAE – en Jamundí</t>
  </si>
  <si>
    <t>Raciones contratadas</t>
  </si>
  <si>
    <t>Suministrar complemento nutricional en la modalidad de complemento
am/pm a los escolares matriculados en las IEO</t>
  </si>
  <si>
    <t>si</t>
  </si>
  <si>
    <t>Suministrar complemento nutricional en la modalidad de almuerzos para
jornada única a los escolares matriculados en las IEO</t>
  </si>
  <si>
    <t>Realizar apoyo profesional a la supervisión del Programa de Alimentación
escolar (PAE) - Interventoría</t>
  </si>
  <si>
    <t>19</t>
  </si>
  <si>
    <t xml:space="preserve">Salud y protección social </t>
  </si>
  <si>
    <t>1905</t>
  </si>
  <si>
    <t xml:space="preserve">Salud Pública </t>
  </si>
  <si>
    <t xml:space="preserve">A.2 </t>
  </si>
  <si>
    <t>2021763640063</t>
  </si>
  <si>
    <t>20221763640067</t>
  </si>
  <si>
    <t>067</t>
  </si>
  <si>
    <t>Fortalecimiento de la autoridad sanitaria como un cuadrante de oportunidades en el municipio de Jamundí</t>
  </si>
  <si>
    <t>1905014</t>
  </si>
  <si>
    <t>19051400</t>
  </si>
  <si>
    <t>Documentos  de lineamiento tecnicos elaborados.</t>
  </si>
  <si>
    <t>123210</t>
  </si>
  <si>
    <t>2.3.2.02.02.009</t>
  </si>
  <si>
    <t>7491</t>
  </si>
  <si>
    <t>91122 - Servicios de la administración pública relacionados con la salud</t>
  </si>
  <si>
    <t>2.3.2.02.02.009-133422.19.067.12.7491</t>
  </si>
  <si>
    <t>Decreto</t>
  </si>
  <si>
    <t>Fecha</t>
  </si>
  <si>
    <t>30-16-17 de 2023</t>
  </si>
  <si>
    <t>30-16-22 de 2023</t>
  </si>
  <si>
    <t>30-16-46 de 2023</t>
  </si>
  <si>
    <t>2.3.2.02.01.002-133503.22.2229.01</t>
  </si>
  <si>
    <t>30-16-47 de 2023</t>
  </si>
  <si>
    <t>30-16-55 de 2023</t>
  </si>
  <si>
    <t>2.3.2.02.02.009-121000.24.2310.01</t>
  </si>
  <si>
    <t>30-16-56 de 2023</t>
  </si>
  <si>
    <t>30-16-74 de 2023</t>
  </si>
  <si>
    <t>2.3.2.02.02.009-121000.45.2302.02</t>
  </si>
  <si>
    <t>2.3.2.02.02.008-121000.40.2304.04</t>
  </si>
  <si>
    <t>30-16-90 de 2023</t>
  </si>
  <si>
    <t>30-16-98 de 2023</t>
  </si>
  <si>
    <t xml:space="preserve">2.3.2.02.02.009-133704.19.2335.06 </t>
  </si>
  <si>
    <t>2.3.2.02.02.009-133422.19.2335.11</t>
  </si>
  <si>
    <t xml:space="preserve">2.3.2.02.02.008-133702.19.2340.07 </t>
  </si>
  <si>
    <t>30-16-115 de 2023</t>
  </si>
  <si>
    <t>2.3.1.01.02.006-124103.22.2233.39</t>
  </si>
  <si>
    <t>30-16-109 de 2023</t>
  </si>
  <si>
    <t>2.3.2.02.02.009-133200.19.2338.11</t>
  </si>
  <si>
    <t>30-16-118 de 2023</t>
  </si>
  <si>
    <t>30-16-123 de 2023</t>
  </si>
  <si>
    <t>30-16-129 de 2023</t>
  </si>
  <si>
    <t>30-16-130 de 2023</t>
  </si>
  <si>
    <t>30-16-131 de 2023</t>
  </si>
  <si>
    <t>30-16-133 de 2023</t>
  </si>
  <si>
    <t>Se ajusta en comparación POAI por error de tipificación de Hacienda en el artículo</t>
  </si>
  <si>
    <t>Acuerdo 009</t>
  </si>
  <si>
    <t>30-16-148 de 2023</t>
  </si>
  <si>
    <t>Se ajusta en comparación POAI por error en la elección del artículo, inicialmente 2.3.2.02.02.009-124303.45.2353.01, y era 2.3.2.02.02.009-124303.45.2351.01</t>
  </si>
  <si>
    <t>30-16-168 de 2023</t>
  </si>
  <si>
    <t>30-16-169 de 2023</t>
  </si>
  <si>
    <t>30-16-174 de 2023</t>
  </si>
  <si>
    <t>30-16-183 de 2023</t>
  </si>
  <si>
    <t>30-16-170 de 2023</t>
  </si>
  <si>
    <t>30-16-171 de 2023</t>
  </si>
  <si>
    <t>30-16-172 de 2023</t>
  </si>
  <si>
    <t>30-16-173 de 2023</t>
  </si>
  <si>
    <t>Oficina de Comunicaciones</t>
  </si>
  <si>
    <t>30-16-181 de 2023</t>
  </si>
  <si>
    <t>No realizado en sistema</t>
  </si>
  <si>
    <t>30-16-182 de 2023</t>
  </si>
  <si>
    <t>2.3.2.02.02.009-132205.19.2335.06</t>
  </si>
  <si>
    <t>2.3.2.02.02.009-132306.19.2335.07</t>
  </si>
  <si>
    <t>30-16-190 de 2023</t>
  </si>
  <si>
    <t>30-16-207 de 2023</t>
  </si>
  <si>
    <t>30-16-223 de 2023</t>
  </si>
  <si>
    <t>Acuerdo 012</t>
  </si>
  <si>
    <t>30-16-241 de 2023</t>
  </si>
  <si>
    <t>Realizado en sistema</t>
  </si>
  <si>
    <t>Acuerdo 015</t>
  </si>
  <si>
    <t>2.3.2.02.02.009.-123304.33.2321.04</t>
  </si>
  <si>
    <t>30-16-247 de 2023</t>
  </si>
  <si>
    <t>30-16-256 de 2023</t>
  </si>
  <si>
    <t>30-16-269 de 2023</t>
  </si>
  <si>
    <t>30-16-242 de 2023</t>
  </si>
  <si>
    <t>30-16-288 de 2023</t>
  </si>
  <si>
    <t>Acuerdo 018</t>
  </si>
  <si>
    <t>2.3.1.01.02.008-124101.22.2233.37</t>
  </si>
  <si>
    <t>Actual - Definitivo</t>
  </si>
  <si>
    <t>Restante para límite 50%</t>
  </si>
  <si>
    <t>Monto a añadir</t>
  </si>
  <si>
    <t>Resultado</t>
  </si>
  <si>
    <t>CONCEPTO</t>
  </si>
  <si>
    <t>MUNICIPIO DE JAMUNDI</t>
  </si>
  <si>
    <t>PRESUPUESTO EJECUTADO DE EGRESOS AGOSTO 2023</t>
  </si>
  <si>
    <t>PRESUPUESTO INICIAL</t>
  </si>
  <si>
    <t>PRESUPUESTO ACTUAL</t>
  </si>
  <si>
    <t>COMPROMISOS ACUMULADOS</t>
  </si>
  <si>
    <t>ARTICULO</t>
  </si>
  <si>
    <t>2.3.2</t>
  </si>
  <si>
    <t>2.3.2.02</t>
  </si>
  <si>
    <t>2.3.2.02.01</t>
  </si>
  <si>
    <t>2.3.2.02.02</t>
  </si>
  <si>
    <t>2.3.7</t>
  </si>
  <si>
    <t>2.3.7.06</t>
  </si>
  <si>
    <t>2.3.7.06.02-121000.45.080.01.7489</t>
  </si>
  <si>
    <t>2.3.7.06.02-121000.45.080.03.7489</t>
  </si>
  <si>
    <t>2.3.7.06.02-121000.45.080.04.7489</t>
  </si>
  <si>
    <t>2.3.7.06.02-121000.45.079.01.7489</t>
  </si>
  <si>
    <t>2.3.7.06.02-121000.45.079.04.7489</t>
  </si>
  <si>
    <t>2.3.7.06.02-121000.45.081.03.7489</t>
  </si>
  <si>
    <t>2.3.7.06.02-121000.45.081.04.7489</t>
  </si>
  <si>
    <t>2.3.7.06.02-121000.23.008.05.7009</t>
  </si>
  <si>
    <t>2.3.7.06.02-121000.23.007.04.7009</t>
  </si>
  <si>
    <t>2.3.7.06.02-121000.23.005.01.7009</t>
  </si>
  <si>
    <t>2.3.2.02.02.008-123318.45.2138.07</t>
  </si>
  <si>
    <t>2.3.7.06.02-121000.45.038.01.7489</t>
  </si>
  <si>
    <t>2.3.7.06.02-121000.45.038.04.7489</t>
  </si>
  <si>
    <t>2.3.7.06.02-121000.45.038.05.7489</t>
  </si>
  <si>
    <t>2.3.2.01</t>
  </si>
  <si>
    <t>2.3.2.01.01</t>
  </si>
  <si>
    <t>2.3.2.01.01.005</t>
  </si>
  <si>
    <t>2.3.2.01.01.005.02</t>
  </si>
  <si>
    <t>2.3.2.01.01.005.02.03</t>
  </si>
  <si>
    <t>2.3.2.01.01.005.02.03.01</t>
  </si>
  <si>
    <t>2.3.7.06.02-121000.40.052.01.7492</t>
  </si>
  <si>
    <t>2.3.7.06.02-121000.40.052.04.7492</t>
  </si>
  <si>
    <t>2.3.7.06.02-121000.45.053.04.7489</t>
  </si>
  <si>
    <t>2.3.7.06.02-121000.45.054.01.7489</t>
  </si>
  <si>
    <t>2.3.7.06.02-121000.45.054.04.7489</t>
  </si>
  <si>
    <t>2.3.7.06.02-121000.45.053.01.7489</t>
  </si>
  <si>
    <t>2.3.7.06.02-121000.45.055.01.7492</t>
  </si>
  <si>
    <t>2.3.7.06.02-121000.45.055.03.7492</t>
  </si>
  <si>
    <t>2.3.2.02.02.009-133803.45.2323.03</t>
  </si>
  <si>
    <t>2.3.7.06.02-121000.45.042.05.7512</t>
  </si>
  <si>
    <t>2.3.7.06.02-121000.45.042.01.7512</t>
  </si>
  <si>
    <t>2.3.7.06.02-121000.45.042.02.7512</t>
  </si>
  <si>
    <t>2.3.7.06.02-121000.45.042.03.7512</t>
  </si>
  <si>
    <t>2.3.7.06.02-121000.45.082.01.7512</t>
  </si>
  <si>
    <t>2.3.7.06.02-121000.45.082.04.7489</t>
  </si>
  <si>
    <t>2.3.7.06.02-121000.45.082.05.7489</t>
  </si>
  <si>
    <t>2.3.2.01.01.003</t>
  </si>
  <si>
    <t>2.3.2.01.01.003.02</t>
  </si>
  <si>
    <t>2.3.7.06.02-121000.04.044.01.7489</t>
  </si>
  <si>
    <t>2.3.7.06.02-121000.04.044.02.7489</t>
  </si>
  <si>
    <t>2.3.7.06.02-121000.04.044.04.7489</t>
  </si>
  <si>
    <t>2.3.7.06.02-121000.04.045.01.7489</t>
  </si>
  <si>
    <t>2.3.7.06.02-121000.04.045.02.7489</t>
  </si>
  <si>
    <t>2.3.7.06.02-121000.04.045.03.7489</t>
  </si>
  <si>
    <t>2.3.7.06.02-121000.04.045.04.7489</t>
  </si>
  <si>
    <t>2.3.7.06.02-121000.45.043.07.7489</t>
  </si>
  <si>
    <t>2.3.7.06.02-121000.45.043.08.7489</t>
  </si>
  <si>
    <t>2.3.7.06.02-121000.45.043.09.7489</t>
  </si>
  <si>
    <t>2.3.7.06.02-121000.45.043.10.7489</t>
  </si>
  <si>
    <t>2.3.7.06.02-121000.45.043.02.7489</t>
  </si>
  <si>
    <t>2.3.7.06.02-121000.45.043.05.7489</t>
  </si>
  <si>
    <t>2.3.7.06.02-121000.41.074.02.7489</t>
  </si>
  <si>
    <t>2.3.2.01.01.003.07</t>
  </si>
  <si>
    <t>2.3.7.06.02-121000.24.069.06.7503</t>
  </si>
  <si>
    <t>2.3.7.06.02-121000.24.069.06.7658</t>
  </si>
  <si>
    <t>2.3.2.01.01.001.02.07-131105.22.2287.01</t>
  </si>
  <si>
    <t>2.3.2.02.02.008-131105.22.2287.06</t>
  </si>
  <si>
    <t>2.3.2.02.02.008-131105.22.2287.07</t>
  </si>
  <si>
    <t>2.3.2.02.02.009-131105.22.2287.05</t>
  </si>
  <si>
    <t>2.3.2.02.02.009-131105.22.2287.06</t>
  </si>
  <si>
    <t>2.3.2.02.02.009-131105.22.2287.07</t>
  </si>
  <si>
    <t>2.3.2.01.01.001.02.07-131105.22.2288.01</t>
  </si>
  <si>
    <t>2.3.2.02.02.008-131105.22.2288.03</t>
  </si>
  <si>
    <t>2.3.2.02.02.008-131105.22.2288.04</t>
  </si>
  <si>
    <t>2.3.2.02.02.009-131105.22.2288.02</t>
  </si>
  <si>
    <t>2.3.2.02.02.009-131105.22.2288.03</t>
  </si>
  <si>
    <t>2.3.2.02.02.009-131105.22.2288.04</t>
  </si>
  <si>
    <t>2.3.7.06.02-121000.24.046.03.7658</t>
  </si>
  <si>
    <t>2.3.7.06.02-121000.24.046.05.6413</t>
  </si>
  <si>
    <t>2.3.2.01.01.004</t>
  </si>
  <si>
    <t>2.3.2.01.01.004.01</t>
  </si>
  <si>
    <t>2.3.2.01.01.004.01.01</t>
  </si>
  <si>
    <t>2.3.7.06.02-121000.45.036.04.7489</t>
  </si>
  <si>
    <t>2.3.7.06.02-121000.40.076.01.7492</t>
  </si>
  <si>
    <t>2.3.7.06.02-121000.40.075.01.7492</t>
  </si>
  <si>
    <t>2.3.7.06.02-121000.40.075.02.7492</t>
  </si>
  <si>
    <t>2.3.7.06.02-121000.40.077.03.6447</t>
  </si>
  <si>
    <t>2.3.7.06.02-121000.41.074.01.7489</t>
  </si>
  <si>
    <t>2.3.7.06.02-121000.35.071.04.7499</t>
  </si>
  <si>
    <t>2.3.7.06.02-121000.35.070.01.7499</t>
  </si>
  <si>
    <t>2.3.7.06.02-121000.35.070.02.7499</t>
  </si>
  <si>
    <t>2.3.7.06.02-121000.41.019.01.7489</t>
  </si>
  <si>
    <t>2.3.7.06.02-121000.41.019.03.7489</t>
  </si>
  <si>
    <t>2.3.7.06.02-121000.41.017.05.7489</t>
  </si>
  <si>
    <t>2.3.7.06.02-121000.45.023.05.7489</t>
  </si>
  <si>
    <t>2.3.7.06.02-121000.45.020.04.7489</t>
  </si>
  <si>
    <t>2.3.7.06.02-121000.41.024.02.7658</t>
  </si>
  <si>
    <t>2.3.7.06.02-121000.41.024.03.7489</t>
  </si>
  <si>
    <t>2.3.2.02.02.009-133320.33.2322.06</t>
  </si>
  <si>
    <t>2.3.1.01.02.003-P124101.22.033.24.7490</t>
  </si>
  <si>
    <t>2.3.1.01.02.003-P131108.22.033.24.7490</t>
  </si>
  <si>
    <t>2.3.2.01.01.001.03.16-P124600.40.077.05.6447</t>
  </si>
  <si>
    <t>2.3.2.01.01.001.03.19-P124303.24.046.05.6413</t>
  </si>
  <si>
    <t>2.3.2.01.01.001.03.19-P133800.40.089.02.7561</t>
  </si>
  <si>
    <t>2.3.2.01.01.001.03.19-P133800.40.090.03.7561</t>
  </si>
  <si>
    <t>2.3.2.01.03.001-P122000.32.049.06.7588</t>
  </si>
  <si>
    <t>2.3.2.01.03.001-P124303.32.049.04.7588</t>
  </si>
  <si>
    <t>2.3.2.01.03.001-P133000.32.049.06.7588</t>
  </si>
  <si>
    <t>2.3.2.02.01.000-P124303.17.009.03.7658</t>
  </si>
  <si>
    <t>2.3.2.02.01.002-P124101.22.033.10.7490</t>
  </si>
  <si>
    <t>2.3.2.02.01.002-P124101.22.033.31.7490</t>
  </si>
  <si>
    <t>2.3.2.02.02.006-P124103.22.033.39.7490</t>
  </si>
  <si>
    <t>2.3.2.02.02.006-P133114.21.048.06.7495</t>
  </si>
  <si>
    <t>2.3.2.02.02.008-P124101.22.031.01.7490</t>
  </si>
  <si>
    <t>2.3.2.02.02.008-P124101.22.033.34.7490</t>
  </si>
  <si>
    <t>2.3.2.02.02.009-P122000.45.040.01.7489</t>
  </si>
  <si>
    <t>2.3.2.02.02.009-P122000.45.040.01.7658</t>
  </si>
  <si>
    <t>2.3.2.02.02.009-P123207.24.069.01.7503</t>
  </si>
  <si>
    <t>2.3.2.02.02.009-P123207.24.069.03.7503</t>
  </si>
  <si>
    <t>2.3.2.02.02.009-P123207.24.069.04.7503</t>
  </si>
  <si>
    <t>2.3.2.02.02.009-P123207.24.069.06.7503</t>
  </si>
  <si>
    <t>2.3.2.02.02.009-P123210.19.067.08.7491</t>
  </si>
  <si>
    <t>2.3.2.02.02.009-P124101.22.033.36.7490</t>
  </si>
  <si>
    <t>2.3.2.02.02.009-P124202.19.059.04.7491</t>
  </si>
  <si>
    <t>2.3.2.02.02.009-P124202.19.060.07.7491</t>
  </si>
  <si>
    <t>2.3.2.02.02.009-P124202.19.060.08.7491</t>
  </si>
  <si>
    <t>2.3.2.02.02.009-P124202.19.060.09.7491</t>
  </si>
  <si>
    <t>2.3.2.02.02.009-P124202.19.061.04.7491</t>
  </si>
  <si>
    <t>2.3.2.02.02.009-P124202.19.063.04.7491</t>
  </si>
  <si>
    <t>2.3.2.02.02.009-P124202.19.064.01.7491</t>
  </si>
  <si>
    <t>2.3.2.02.02.009-P124202.19.064.02.7491</t>
  </si>
  <si>
    <t>2.3.2.02.02.009-P124202.19.065.03.7491</t>
  </si>
  <si>
    <t>2.3.2.02.02.009-P124202.19.065.05.7491</t>
  </si>
  <si>
    <t>2.3.2.02.02.009-P124202.19.068.05.7491</t>
  </si>
  <si>
    <t>2.3.2.02.02.009-P124202.19.068.06.7491</t>
  </si>
  <si>
    <t>2.3.2.02.02.009-P124204.19.067.13.7491</t>
  </si>
  <si>
    <t>2.3.2.02.02.009-P124303.40.047.02.7492</t>
  </si>
  <si>
    <t>2.3.2.02.02.009-P124303.40.047.03.7492</t>
  </si>
  <si>
    <t>2.3.2.02.02.009-P124303.41.017.02.7489</t>
  </si>
  <si>
    <t>2.3.2.02.02.009-P124303.41.017.05.7489</t>
  </si>
  <si>
    <t>2.3.2.02.02.009-P124303.41.017.06.7489</t>
  </si>
  <si>
    <t>2.3.2.02.02.009-P124303.41.022.05.7489</t>
  </si>
  <si>
    <t>2.3.2.02.02.009-P124303.45.011.01.7489</t>
  </si>
  <si>
    <t>2.3.2.02.02.009-P124303.45.011.02.7489</t>
  </si>
  <si>
    <t>2.3.2.02.02.009-P124303.45.011.03.7489</t>
  </si>
  <si>
    <t>2.3.2.02.02.009-P124303.45.011.04.7489</t>
  </si>
  <si>
    <t>2.3.2.02.02.009-P124303.45.011.05.7489</t>
  </si>
  <si>
    <t>2.3.2.02.02.009-P124303.45.012.01.7489</t>
  </si>
  <si>
    <t>2.3.2.02.02.009-P124303.45.012.02.7489</t>
  </si>
  <si>
    <t>2.3.2.02.02.009-P124303.45.012.03.7489</t>
  </si>
  <si>
    <t>2.3.2.02.02.009-P124303.45.012.04.7489</t>
  </si>
  <si>
    <t>2.3.2.02.02.009-P124303.45.012.05.7489</t>
  </si>
  <si>
    <t>2.3.2.02.02.009-P124303.45.012.06.7489</t>
  </si>
  <si>
    <t>2.3.2.02.02.009-P124303.45.018.07.7489</t>
  </si>
  <si>
    <t>2.3.2.02.02.009-P124303.45.020.03.7489</t>
  </si>
  <si>
    <t>2.3.2.02.02.009-P124303.45.020.05.7489</t>
  </si>
  <si>
    <t>2.3.2.02.02.009-P124303.45.023.02.7489</t>
  </si>
  <si>
    <t>2.3.2.02.02.009-P124303.45.083.05.7512</t>
  </si>
  <si>
    <t>2.3.2.02.02.009-P133000.45.040.01.7489</t>
  </si>
  <si>
    <t>2.3.2.02.02.009-P133000.45.040.05.7489</t>
  </si>
  <si>
    <t>2.3.2.02.02.009-P133206.45.083.06.7512</t>
  </si>
  <si>
    <t>2.3.3.01.04.004-P123118.40.058.01.7492</t>
  </si>
  <si>
    <t>2.3.3.01.04.004-P123118.40.058.02.7492</t>
  </si>
  <si>
    <t>2.3.3.01.04.004-P123118.40.058.03.7492</t>
  </si>
  <si>
    <t>2.3.3.01.04.004-P124600.40.058.03.7492</t>
  </si>
  <si>
    <t>2.3.3.05.07.013-P123303.22.029.02.7490</t>
  </si>
  <si>
    <t>2.3.3.05.07.013-P124303.22.029.01.7490</t>
  </si>
  <si>
    <t>2.3.3.05.07.013-P132209.22.029.01.7490</t>
  </si>
  <si>
    <t>2.3.5.02.09-P123119.33.014.02.7527</t>
  </si>
  <si>
    <t>2.3.5.02.09-P123119.33.014.08.7493</t>
  </si>
  <si>
    <t>2.3.5.02.09-P124302.33.013.03.7493</t>
  </si>
  <si>
    <t>2.3.5.02.09-P124302.33.016.01.7527</t>
  </si>
  <si>
    <t>2.3.5.02.09-P124302.33.016.02.7527</t>
  </si>
  <si>
    <t>2.3.5.02.09-P124303.33.014.01.7493</t>
  </si>
  <si>
    <t>2.3.5.02.09-P124303.33.016.01.7527</t>
  </si>
  <si>
    <t>2.3.5.02.09-P133119.33.014.01.7493</t>
  </si>
  <si>
    <t>2.3.5.02.09-P133119.33.015.01.7493</t>
  </si>
  <si>
    <t>2.3.5.02.09-P133119.33.016.01.7527</t>
  </si>
  <si>
    <t>2.3.5.02.09-P133602.33.013.03.7493</t>
  </si>
  <si>
    <t>2.3.2.02.02.009-133200.19.2335.15</t>
  </si>
  <si>
    <t>2.3.7.06.02-121000.40.058.04.7492</t>
  </si>
  <si>
    <t>2.3.7.06.02-121000.45.041.04.7512</t>
  </si>
  <si>
    <t>2.3.7.06.02-121000.45.041.01.7512</t>
  </si>
  <si>
    <t>2.3.1.01</t>
  </si>
  <si>
    <t>2.3.1.01.01</t>
  </si>
  <si>
    <t>2.3.1.01.01.001</t>
  </si>
  <si>
    <t>2.3.1.01.01.002</t>
  </si>
  <si>
    <t>2.3.1.01.02</t>
  </si>
  <si>
    <t>2.3.2.02.02.005-121000.22.2233.44</t>
  </si>
  <si>
    <t>2.3.3</t>
  </si>
  <si>
    <t>2.3.3.05</t>
  </si>
  <si>
    <t>2.3.3.05.09</t>
  </si>
  <si>
    <t>2.3.7.06.03-121000.22.029.01.7490</t>
  </si>
  <si>
    <t>2.3.7.06.03-121000.22.029.02.7490</t>
  </si>
  <si>
    <t>2.3.7.06.03-121000.22.029.03.7490</t>
  </si>
  <si>
    <t>2.3.7.06.03-121000.22.029.04.7490</t>
  </si>
  <si>
    <t>2.3.7.06.02-121000.22.030.01.7490</t>
  </si>
  <si>
    <t>2.3.7.06.02-121000.22.032.02.7490</t>
  </si>
  <si>
    <t>2.3.7.06.02-121000.22.027.05.7490</t>
  </si>
  <si>
    <t>2.3.7.06.02-121000.22.027.06.7490</t>
  </si>
  <si>
    <t>NOMBRE ARTICULO</t>
  </si>
  <si>
    <t>INICIAL</t>
  </si>
  <si>
    <t>DEFINITIVO</t>
  </si>
  <si>
    <t>COMPROMISOS MES</t>
  </si>
  <si>
    <t>OBLIGACIONES MES</t>
  </si>
  <si>
    <t>OBLIGACIONES ACUMULADAS</t>
  </si>
  <si>
    <t>PAGOS MES</t>
  </si>
  <si>
    <t>PAGOS ACUMULADOS</t>
  </si>
  <si>
    <t>ALCALDIA</t>
  </si>
  <si>
    <t>DESPACHO DEL ALCALDE</t>
  </si>
  <si>
    <t>Inversión</t>
  </si>
  <si>
    <t>Adquisición de bienes y servicios</t>
  </si>
  <si>
    <t>Adquisiciones diferentes de activos</t>
  </si>
  <si>
    <t>Materiales y suministros</t>
  </si>
  <si>
    <t>GOBIERNO TERRITORIAL</t>
  </si>
  <si>
    <t>Brindar acompañamiento profesional y técnico en la plaza de mercado de Jamundí.</t>
  </si>
  <si>
    <t>JAMUNDÍ CON OPORTUNIDADES: PRIMERO LA EDUCACIÓN Y EL EMPLEO</t>
  </si>
  <si>
    <t>Adquirir materiales y/o suministros requeridos para la reubicación de los comerciantes y demás requerimientos en el marc</t>
  </si>
  <si>
    <t>Adquisición de servicios</t>
  </si>
  <si>
    <t>DEPORTE Y RECREACIÓN</t>
  </si>
  <si>
    <t>Brindar apoyo a  la gestión técnica y administrativa de fomento  mediante la contratación de talento humano cualificado</t>
  </si>
  <si>
    <t>Realizar estrategias en deporte, recreación y actividad fisica para el aprovechamiento del tiempo libre en nin?os, niñas</t>
  </si>
  <si>
    <t>Brindar apoyo a la gestión técnica y administrativa de fomento mediante la contratación de talento humano cualificado y/</t>
  </si>
  <si>
    <t>Realizar estrategias en deporte, recreación y actividad física para el aprovechamiento del tiempo libre en niños, niñas,</t>
  </si>
  <si>
    <t>Realizar la adquisición de materiales y/o suministros requeridos para la reubicación de los comerciantes y demás requeri</t>
  </si>
  <si>
    <t>GOBIERNO TRANSPARENTE Y EFICAZ: PRIMERO LA LUCHA CONTA LA CORRUPCIÓN</t>
  </si>
  <si>
    <t>Brindar el acompañamiento a los procesos técnicos, legales y de calidad enmarcados en el cumplimiento de la gestión docu</t>
  </si>
  <si>
    <t>DESARROLLO HUMANO Y SOCIAL: PRIMERO LA SEGURIDAD Y LA SALUD</t>
  </si>
  <si>
    <t>Brindar apoyo a la gestión técnica de los procesos misionales de fomento de deporte, recreación y aprovechamiento de tie</t>
  </si>
  <si>
    <t>Promover espacio de encuentro deportivo y recreativo de hábitos de estilos saludable, con enfoque diferencial de género,</t>
  </si>
  <si>
    <t>Brindar apoyo a la gestión técnica de los procesos misionales de instituto municipal de deporte y recreación a través de</t>
  </si>
  <si>
    <t>Promover la articulación interistitucional con el deporte asociado y demas instituciones del sistema nacional deporte</t>
  </si>
  <si>
    <t>Llevar a cabo procesos misionales de instituto municipal de deporte y recreación mediante la conformación de talento hum</t>
  </si>
  <si>
    <t>Brindar apoyo a la gestión técnica de los procesos misionales de fomento de instituto municipal de deporte y recreación,</t>
  </si>
  <si>
    <t>Brindar apoyo a la gestión operativa, tecnica y/o administrativa de la infraestructura deportiva municipal mediante la c</t>
  </si>
  <si>
    <t>Gestionar servicios técnicos, de planeación, administrativos y/o consultoria para el desarrollo de proyectos de infraest</t>
  </si>
  <si>
    <t>Realizar los estudios para determinar la pertinencia técnica de las áreas articuladoras del espacio recreo deportivo en</t>
  </si>
  <si>
    <t>Realizar intervenciones a la infraestructura de los escenarios deportivos y/o recreativos priorizados en el municipio de</t>
  </si>
  <si>
    <t>Brindar apoyo integral al deporte asociado del municipio de Jamundí a través de programa que fortalezcan la estructura,</t>
  </si>
  <si>
    <t>Brindar apoyo integral al deportista y demás actores del sector, a través de programas que faciliten acceso a competenci</t>
  </si>
  <si>
    <t>Brindar acompañamiento profesional y técnico en la plaza de mercado de Jamundí</t>
  </si>
  <si>
    <t>Brindar apoyo a la gestión operativa de la plaza de mercado de Jamundí</t>
  </si>
  <si>
    <t>Disminución de pasivos</t>
  </si>
  <si>
    <t>Financiación de déficit fiscal</t>
  </si>
  <si>
    <t>Apoyar la gestión y el aseguramiento de la calidad en materia de servicio al ciudadano.</t>
  </si>
  <si>
    <t>Brindar apoyo en la realización de las jornadas de servicio de atención al ciudadano en la zona rural</t>
  </si>
  <si>
    <t>Realizar la atención al ciudadano asegurando la inclusión, la calidad y la satisfacción</t>
  </si>
  <si>
    <t>Brindar el acompañamiento a los procesos asociados al cumplimiento de los lineamientos técnicos y de calidad enmarcados</t>
  </si>
  <si>
    <t>Instalar tecnologías de la información y la comunicación en el área de gestión documental y archivo central</t>
  </si>
  <si>
    <t>Brindar el acompañamiento técnico y administrativo para el funcionamiento de la plaza de mercado</t>
  </si>
  <si>
    <t>Implementar la estrategia para la mitigación de los riesgos asociados a la obra</t>
  </si>
  <si>
    <t>CONTROL INTERNO</t>
  </si>
  <si>
    <t>INTEGRACIÓN REGIONAL: PRIMERO LA COOPERACIÓN</t>
  </si>
  <si>
    <t>COMERCIO, INDUSTRIA Y TURISMO</t>
  </si>
  <si>
    <t>Realizar acuerdos y procesos de gestión para el logro del ODS 17, con diferentes agentes del ámbito local, nacional e in</t>
  </si>
  <si>
    <t>OFICINA DE COOPERACION INTERNACIONAL</t>
  </si>
  <si>
    <t>Definir procesos, acciones y eventos que visibilicen el municipio en los niveles nacional e internacional a partir de la</t>
  </si>
  <si>
    <t>Generar una alianza estrategica de carácter nacional para el posicionamiento del municipio en el ambito nacional e inter</t>
  </si>
  <si>
    <t>Centralizar la información de fuentes primarias y secundarias auscultadas, para el Plan de Internacionalización del muni</t>
  </si>
  <si>
    <t>Diseñar ejercicios de fortalecimiento  institucional y social para la gestión y cogestión de cooperación, tanto para su</t>
  </si>
  <si>
    <t>Formular estrategias para la gestión de cooperación, hermanamientos, internacionalización y cogestión social y comunitar</t>
  </si>
  <si>
    <t>OFICINA TIC</t>
  </si>
  <si>
    <t>TECNOLOGÍAS DE LA INFORMACIÓN Y LAS COMUNICACIONES</t>
  </si>
  <si>
    <t>Monitorear la capacidad institucional en transformación digital.</t>
  </si>
  <si>
    <t>Realizar la estrategia de formación en uso y apropiación de herramientas tecnológicas, digitales e innovadoras.</t>
  </si>
  <si>
    <t>Ejecutar campañas de fortalecimiento de habilidades digitales en el municipio</t>
  </si>
  <si>
    <t>Ejecutar la estrategia de formación en uso y apropiación de herramientas tecnológicas, digitales e innovadoras</t>
  </si>
  <si>
    <t>Elaborar la estratégia de innovación abierta para el fortalecimiento en uso y apropiación de las TIC en los laboratorios</t>
  </si>
  <si>
    <t>Ejecutar la estratégia de innovación abierta para el fortalecimiento en uso y apropiación de las TIC en los laboratorios</t>
  </si>
  <si>
    <t>Ejecutar la estrategia de alfabetización y cultura digital que contempla las etapas de apropiación, conexión y transform</t>
  </si>
  <si>
    <t>OFICINA DE COMUNICACIONES</t>
  </si>
  <si>
    <t>Generación de productos comunicativos de la administración publica para dar a conocer las actuaciones de la administraci</t>
  </si>
  <si>
    <t>Difundir información de las actuaciones de la administración municipal a través de públicidad y realización de eventos q</t>
  </si>
  <si>
    <t>Realizar tacticas de comunicación en la gestion publica para divulgar información de valor oportuna</t>
  </si>
  <si>
    <t>SECRETARIAS</t>
  </si>
  <si>
    <t>SECRETARIA JURIDICA</t>
  </si>
  <si>
    <t>INCLUSIÓN SOCIAL Y RECONCILIACIÓN</t>
  </si>
  <si>
    <t>Realizar la caracterización de las víctimas del conflicto armado beneficiadas.</t>
  </si>
  <si>
    <t>Realizar acciones de reparación integral para la superación de la vulnerabilidad.</t>
  </si>
  <si>
    <t>Realizar acciones de retorno y reubicación a la víctimas del conflicto armado.</t>
  </si>
  <si>
    <t>Realizar acciones de prevención temprana a las víctimas del conflicto armado.</t>
  </si>
  <si>
    <t>Concertar acciones de prevención urgente a las víctimas del conflicto armado.</t>
  </si>
  <si>
    <t>Brindar acompañamiento jurídico en la revisión de fallos en contra del Municipio de Jamundí y las causas generadoras.</t>
  </si>
  <si>
    <t>Emitir lineamientos en materia contractual y judicial.</t>
  </si>
  <si>
    <t>Brindar acompañamiento juridico en la revision de fallos en contra del Municipio y las causas generadoras</t>
  </si>
  <si>
    <t>SECRETARIA DE PLANEACION</t>
  </si>
  <si>
    <t>Adquisición de activos no financieros</t>
  </si>
  <si>
    <t>Activos fijos</t>
  </si>
  <si>
    <t>Otros activos fijos</t>
  </si>
  <si>
    <t>Productos de la propiedad intelectual</t>
  </si>
  <si>
    <t>Programas de informática y bases de datos</t>
  </si>
  <si>
    <t>Programas de informática</t>
  </si>
  <si>
    <t>VIVIENDA, CIUDAD Y TERRITORIO</t>
  </si>
  <si>
    <t>TRANSPORTE</t>
  </si>
  <si>
    <t>Realizar el apoyo técnico y/o financiero al ente gestor Regional, según lo dispuesto en el convenio Interadministrativo</t>
  </si>
  <si>
    <t>Realizar el apoyo técnico y/o financiero a la autoridad regional de transporte, según lo dispuesto en el convenio Intera</t>
  </si>
  <si>
    <t>Supervisar que los servicios públicos domiciliarios se presten de manera oportuna y con total cobertura.</t>
  </si>
  <si>
    <t>Realizar el apoyo técnico y operativo para la aplicación de las encuestas del Sisben IV</t>
  </si>
  <si>
    <t>Realizar el apoyo asistencial, técnico y/o operativo para la aplicación de las encuestas del Sisbén IV solicitadas por l</t>
  </si>
  <si>
    <t>Realizar el apoyo asistencial, técnico y/o operativo para la actualización de las encuestas del Sisbén IV solicitadas po</t>
  </si>
  <si>
    <t>Realizar el apoyo técnico asociado a la metodología de formulación y seguimiento de proyectos de inversión.</t>
  </si>
  <si>
    <t>Prestar asistencia técnica y profesional en la evaluación de expedición de licencias urbanísticas.</t>
  </si>
  <si>
    <t>Realizar apoyo técnico en las visitas de control físico en el territorio municipal.</t>
  </si>
  <si>
    <t>Realizar el apoyo operativo y en campo del proceso de actualizacion  de estratificacion.</t>
  </si>
  <si>
    <t>Contar con rutas de transporte para el proceso de actualización de la estratificación.</t>
  </si>
  <si>
    <t>Realizar el apoyo operativo y en campo del proceso de actualización de la estratificación.</t>
  </si>
  <si>
    <t>Realizar el apoyo técnico y seguimiento al proceso de actualización de la estratificación.</t>
  </si>
  <si>
    <t>Prestar asistencia técnica y profesional para la realización de actividades requeridas para la continuación del proceso</t>
  </si>
  <si>
    <t>Prestar asistencia técnica y profesional para el diseño, ajuste y montaje de la Infraestructura de Datos Espaciales del</t>
  </si>
  <si>
    <t>Ejecutar el apoyo técnico para la realización de estudios o investigaciones de carácter científico y la consolidación de</t>
  </si>
  <si>
    <t>Contar con las rutas de transporte de los encuestadores de la oficina del sisbén hacía los diferentes puntos de díficil</t>
  </si>
  <si>
    <t>RENOVACIÓN URBANA E INFRAESTRUCTURA: PRIMERO LA EQUIDAD EN EL ESPACIO PÚBLICO</t>
  </si>
  <si>
    <t>Realizar el apoyo técnico y/o financiero al Ente Gestor Regional según lo dispusto en el Convenio Interadministrativo No</t>
  </si>
  <si>
    <t>Realizar el apoyo técnico y/o financiero a la Autoridad Regional de Transporte  según lo dispusto en el Convenio Interad</t>
  </si>
  <si>
    <t>Formular los documentos que se deben aportar para adelantar el trámite de concertación, consulta, aprobación y adopción</t>
  </si>
  <si>
    <t>Realizar jornadas de divulgación, participación, para adelantar la convocatoria de espacios que permitan el cumplimiento</t>
  </si>
  <si>
    <t>Realizar el apoyo técnico para la consolidación de bases de datos municipales e investigaciones de carácter científico</t>
  </si>
  <si>
    <t>SECRETARIA DE GOBIERNO</t>
  </si>
  <si>
    <t>Participar en la adquisicion de bienes o servicios necesarios para fortalecer las capacidades operativas de la Fuerza Pú</t>
  </si>
  <si>
    <t>Definir el apoyo de  estrategias para la convivencia, participación y paz ciudadana.</t>
  </si>
  <si>
    <t>Instalar acciones basadas en la fe en las comunidades y organizaciones del municipio.</t>
  </si>
  <si>
    <t>Participar en la gestion  de la política pública de Libertad Religiosa, de Cultos y Conciencia.</t>
  </si>
  <si>
    <t>Definir estrategias para la consolidacion de la cultura ciudadana en el municipio.</t>
  </si>
  <si>
    <t xml:space="preserve">Construcción de procesos de cultura ciudadana y convivencia para el municipio de Jamundí
</t>
  </si>
  <si>
    <t>Convocar equipo tecnico y profesional para la gestion e implementacion de estrategias para fortalecer la seguridad, conv</t>
  </si>
  <si>
    <t>Realizar la materializacion y pedagogia de las medidas correctivas en el marco de la cultura ciudadana y seguridad en el</t>
  </si>
  <si>
    <t>Brindar apoyo para la consolidacion de estrategias de cultura ciudadana</t>
  </si>
  <si>
    <t>Participar en el forlaecimiento tecnico, humano, administrativo y financiero en el complejo carcelario del Municipio de</t>
  </si>
  <si>
    <t>Corformar equipo tecnico y profesional para implementar acciones de garantía de los derechos de los ciudadanos en el mun</t>
  </si>
  <si>
    <t>Implementar la atencion de medidas complementarias de protección y restablecimiento de derechos a NNA.</t>
  </si>
  <si>
    <t>Participar en la adquision de maquinaria o equipos necesarios para fortalecer las capacidades operativas de la Fuerza Pú</t>
  </si>
  <si>
    <t>Realizar acciones para la construcción y reconstrucción de la verdad y memoria histórica</t>
  </si>
  <si>
    <t>Proporcionar atención de emergencia a víctimas del conflicto armado</t>
  </si>
  <si>
    <t>Fortalecer las acciones de reparación integral para la superación de la vulnerabilidad</t>
  </si>
  <si>
    <t>Realizar el manejo consolidado de la información de las victimas del conflicto armado beneficiarias</t>
  </si>
  <si>
    <t>Realizar las gestiones de apoyo para la convivencia, participación y paz ciudadana</t>
  </si>
  <si>
    <t>Realizar gestiones de apoyo para la consolidación de la política pública de Libertad Religiosa, de Cultos y Conciencia</t>
  </si>
  <si>
    <t>Desarrrollar actividades con las comunidades y organizaciones basadas en la fe.</t>
  </si>
  <si>
    <t>SECRETARIA DE HACIENDA</t>
  </si>
  <si>
    <t>Maquinaria para usos especiales</t>
  </si>
  <si>
    <t>Dotar de los equipos necesarios para llevar a cabo la estrategia de mejoras tecnológicas para el fortalecimiento institu</t>
  </si>
  <si>
    <t>INFORMACIÓN ESTADÍSTICA</t>
  </si>
  <si>
    <t>Realizar gestión y/u operación de entidades territoriales habilitadas.</t>
  </si>
  <si>
    <t>Capturar y procesar información mediante Sistemas Satelitales de Navegación Global y bases de datos para la actualizació</t>
  </si>
  <si>
    <t>Apoyar el plan de difusión y socialización del proyecto, para la zona urbana y rural del Municipio, de acuerdo con los l</t>
  </si>
  <si>
    <t>Realizar la planificación, alistamiento logístico, de capital humano y preparación de insumos para la actualización cata</t>
  </si>
  <si>
    <t>Llevar a cabo los procedimientos de campo y control de calidad de las actividades de actualización catastral del municip</t>
  </si>
  <si>
    <t>Prestar el servicio de mensajería expresa que incluya recepción, clasificación, transporte y entrega de las comunicacion</t>
  </si>
  <si>
    <t>Realizar los procesos de distribución y entrega de la documentación generada por la dependencia para el recaudo de las r</t>
  </si>
  <si>
    <t>Realizar la gestión de los procesos de cobro persuasivo, fiscalización y cobro coactivo a través del uso de herramientas</t>
  </si>
  <si>
    <t>Monitorear el seguimiento e implementación de los proyectos, planes y programas de la Secretaría de Hacienda y Tesorería</t>
  </si>
  <si>
    <t>Diseñar e implementar estrategias para la transparencia, la rendición de cuentas y el acceso a la información al ciudada</t>
  </si>
  <si>
    <t>EDUCACIÓN</t>
  </si>
  <si>
    <t>Capacitar por Competencias en áreas priorizadas a Estudiantes de las instituciones Educativas Oficiales del Municipio de</t>
  </si>
  <si>
    <t>Supervisar y apoyar los procesos de gestión catastral a cargo de la Secretaría de Hacienda}</t>
  </si>
  <si>
    <t>Realizar los procesos de liquidación y facturación de los Impuestos y Rentas Municipales.</t>
  </si>
  <si>
    <t>APOYAR LA GESTIÓN PARA EL ACOMPAÑAMIENTO SOCIAL A LOS HOGARES BENEFICIADOS EN EL PROGRAMA DE VIVIENDA GRATUITA EN EL MU</t>
  </si>
  <si>
    <t>SECRETARIA DE TRANSITO</t>
  </si>
  <si>
    <t>Equipo de transporte</t>
  </si>
  <si>
    <t>Ejecutar estrategias que permitan el fortalecimiento de las capacidades institucionales de la Secretaría de Tránsito.</t>
  </si>
  <si>
    <t>Desarrollar estrategias que permitan el fortalecimiento de las capacidades institucionales de la Secretaría</t>
  </si>
  <si>
    <t>SECRETARIA DE INFRAESTRUCTURA</t>
  </si>
  <si>
    <t>MINAS Y ENERGÍA</t>
  </si>
  <si>
    <t>Realizar construcción de la etapa 1: bloque de aulas de 2 pisos incluidas redes hidrosanitarias, eléctricas, gas, incend</t>
  </si>
  <si>
    <t>Elaborar Plan de Manejo de Tránsito</t>
  </si>
  <si>
    <t>Realizar interventoría de seguimiento técnico a la ejecución de obras de construcción de la infraestructura educativa</t>
  </si>
  <si>
    <t>Elaborar Plan de Manejo Ambiental</t>
  </si>
  <si>
    <t>Realizar obras civiles de los bloques A y B incluidas redes hidrosanitarias, eléctricas, gas, incendios, climatización y</t>
  </si>
  <si>
    <t xml:space="preserve">Realizar construccion de vias en zona urbana del municipio de Jamundí. 
</t>
  </si>
  <si>
    <t>Realizar construcción de obras de estabilización vial</t>
  </si>
  <si>
    <t>Apoyar en la supervisión y seguimiento técnico, financiero y administrativo a la prestación del servicio de alumbrado pú</t>
  </si>
  <si>
    <t>Realizar interventoría técnica, administrativa, financiera y contable de la operación y mantenimiento del alumbrado públ</t>
  </si>
  <si>
    <t>Ejecutar obras de mantenimiento y adecuación de canales y zanjones para mejoramiento de capacidad hidráulica</t>
  </si>
  <si>
    <t>Realizar seguimiento técnico, jurídico y administrativo a la ejecución de obras de adecuación y construcción de espacios</t>
  </si>
  <si>
    <t>Realizar adquisición de materiales, equipos, suministros, herramientas, combustible, repuestos y lubricantes de vehíc</t>
  </si>
  <si>
    <t>Realizar apoyo a la supervisión técnica de obras y elaboración de documentos técnicos de rehabilitación de infraestructu</t>
  </si>
  <si>
    <t>SECRETARIA GESTION INSTITUCIONAL</t>
  </si>
  <si>
    <t>Activos fijos no clasificados como maquinaria y equipo</t>
  </si>
  <si>
    <t>Muebles, instrumentos musicales, artículos de deporte y antigüedades</t>
  </si>
  <si>
    <t>Muebles</t>
  </si>
  <si>
    <t>TRABAJO</t>
  </si>
  <si>
    <t>Gestionar el suministro de los Hardware y software como herramienta indispensable para el teletrabajo</t>
  </si>
  <si>
    <t>Formular y ejecutar las actividades relacionadas con el ambiente de trabajo</t>
  </si>
  <si>
    <t>SECRETARIA DE VIVIENDA</t>
  </si>
  <si>
    <t>Optimizar Sistema de Alcantarillado Sanitario</t>
  </si>
  <si>
    <t>Optimizar sistemas de abastecimiento de agua potable.</t>
  </si>
  <si>
    <t>Concertar procesos de interventoria y pólizas de las obras de acueducto y saneamiento.</t>
  </si>
  <si>
    <t>Optimizar Sistema de Alcantarillado sanitario</t>
  </si>
  <si>
    <t>Optimizar sistemas de alcantarillado sanitario.</t>
  </si>
  <si>
    <t>Certificar las servidumbres para el paso de los colectores de la PTAR.</t>
  </si>
  <si>
    <t>Formular proceso de estudios tarifarios y juridicos para la operación de la PTAR.</t>
  </si>
  <si>
    <t>Apoyar la supervisión y acompañamiento técnico, económico, administrativo, contable y/o juridico en los programas de mej</t>
  </si>
  <si>
    <t>Apoyar la supervisión técnica, económica, administrativa, contable y/o juridica, y en la revision de los entregables de</t>
  </si>
  <si>
    <t>Elaborar los diagnosticos de los acueductos rurales y comunitarios prestadores del servicio de Agua Potable</t>
  </si>
  <si>
    <t>APOYAR EN LA IDENTIFICACIO´N, LEGALIZACIO´N Y TITULACIO´N DE PREDIOS EN LA ZONA URBANA Y RURAL DEL MUNICIPIO A TRAVÉS DE</t>
  </si>
  <si>
    <t>GENERAR CONVENIOS INTERADMINISTRATIVOS CON LAS INSTITUCIONES QUE REALIZAN LOS PROCESOS DE TITULACIÓN EN EL PAÍS</t>
  </si>
  <si>
    <t>Apoyo en la supervisión técnica, económica, administrativa, contable y/o juridica, y en la revision de los entregables d</t>
  </si>
  <si>
    <t>APOYAR EL SEGUIMIENTO AL PLAN DE ACCIÓN ESTABLECIDO EN LA MESA TÉCNICA DE ACOMPAÑAMIENTO SOCIAL</t>
  </si>
  <si>
    <t>SECRETARIA DE TURISMO</t>
  </si>
  <si>
    <t>Apoyar el diseño y preparación de recorridos turísticos, para la promoción de la oferta y la reacticación turistica del</t>
  </si>
  <si>
    <t>Realizar jornadas de asesoría y asistencia técnica a prestadores turísticos de zonas rurales priorizadas para promover e</t>
  </si>
  <si>
    <t>Apoyar el desarrollo de  la estrategia de Turismo Comunitario y otras iniciativas complementarias.</t>
  </si>
  <si>
    <t>Apoyar el proceso de recopilacion y tramitación de la información y documentacion requerida por FONTUR para presentar pr</t>
  </si>
  <si>
    <t>Contrapartida proyecto a presentar ante FONTUR para culminar los estudios y diseños que se requieren para la elaboracion</t>
  </si>
  <si>
    <t>Realizar estrategias de posicionamiento audiovisual a través de los diferentes medios en el municipio.</t>
  </si>
  <si>
    <t>Promover el desarrollo del Consejo consultivp de la industris turística como instancia de participación ciudadana en el</t>
  </si>
  <si>
    <t>Realizar Muestras Turisticas Itinerantes en el Municipio de Jamundi</t>
  </si>
  <si>
    <t>Realizar un Intercambio de turismo cultural en el municipio de Jamundí</t>
  </si>
  <si>
    <t>Realizar activación de turismo cultural en torno al Cholado en el municipio de Jamundí</t>
  </si>
  <si>
    <t>SECRETARIA DE DESARROLLO SOCIAL</t>
  </si>
  <si>
    <t>Adquirir material POP para la implementación de la campaña pedagógica para la prevención de violencias basadas en género</t>
  </si>
  <si>
    <t>Ofrecer atención de bienestar social y cuidado integral a la población adulto mayor en situación de vulnerabilidad socia</t>
  </si>
  <si>
    <t>Proporcionar dotación para el funcionamiento del centro de vida en el municipio de Jamundí con la estampilla para el bie</t>
  </si>
  <si>
    <t>INTERIOR</t>
  </si>
  <si>
    <t>Diseñar e implementar estrategia de prevención de la discriminación y la violencia por diversidad sexual</t>
  </si>
  <si>
    <t>Gestionar promover y articular la oferta institucional en beneficio del envejecimiento activo de la población adulto may</t>
  </si>
  <si>
    <t xml:space="preserve"> Identificar, apoyar y promover la formalización de los establecimientos que actualmente atienden y prestan los servicio</t>
  </si>
  <si>
    <t>Realizar el apoyo al proceso contractual y de supervision del Centro de protección social para el adulto mayor en el mun</t>
  </si>
  <si>
    <t>Proporcionar dotación para el funcionamiento del centro de protección social en el municipio de Jamundí con la Estampill</t>
  </si>
  <si>
    <t>Proporcionar dotación para el funcionamiento del Centro Vida en el municipio de Jamundí con la Estampilla para el bienes</t>
  </si>
  <si>
    <t>Coordinar, ejecutar y dinamizar las Mesas de participación de niños, niñas y adolescentes conformadas:(4) mesas técnicas</t>
  </si>
  <si>
    <t>Fortalecer los espacios de participación y articulación de los niños, niñas y adolescentes en las diferentes instancias</t>
  </si>
  <si>
    <t>Promover la garantía de la protección de derechos para NNA en situación de vulnerabilidad por medio de la estrategia Con</t>
  </si>
  <si>
    <t>Desarrollar la estrategia crianza amorosa por un jamundi mas prospero para la promocion de la oferta institucional de lo</t>
  </si>
  <si>
    <t>Realizar estrategias de fortalecimiento a los espacios de participación juvenil en particular al concejo municipal de ju</t>
  </si>
  <si>
    <t>Concretar espacios y encuentros de participación y formación juvenil en temas como liderazgo, conocimiento de derechos y</t>
  </si>
  <si>
    <t>Apoyar la implementación de una estrategia de vinculación de barristas a procesos artisticos, culturales, generación de</t>
  </si>
  <si>
    <t>Desarrollar ciclos del Programa Familias en Acción</t>
  </si>
  <si>
    <t>Apoyar la implementación  de la estrategia de mejora en programas nacionales enfocada a la inclusión social de la poblac</t>
  </si>
  <si>
    <t>Realizar acciones para la atención, promoción y garantia de derechos de la población habitante de calle del municipio de</t>
  </si>
  <si>
    <t>Apoyar la implementación de la estrategia  Ciudadanos Visibles dirigida a la población habitante de calle del municipio</t>
  </si>
  <si>
    <t>Implementar estrategias de inclusión social para la población vulnerable o en riesgo de vulnerabilidad social y económic</t>
  </si>
  <si>
    <t>Brindar servicio de comedores comunitarios en el marco de las estrategias de fortalecimiento comunitario dirigidos a pob</t>
  </si>
  <si>
    <t>Coordinar y apoyar la implementación de la estrategia para promover expresiones y acciones diversas e innovadoras de par</t>
  </si>
  <si>
    <t>Convocar y apoyar escenarios, espacios y procesos de participación ciudadana en la zona urbana y rural del municipio Jam</t>
  </si>
  <si>
    <t>Promover la participación de mujeres en los espacios de participación política y de toma de decisión del municipio y sis</t>
  </si>
  <si>
    <t>Apoyar la implementación y seguimiento de la Política Pública de Discapacidad del municipio, según el Plan de Acción de</t>
  </si>
  <si>
    <t>Realizar capacitaciones a las instituciones municipales y a la comunidad general en la promoción de los derechos y deber</t>
  </si>
  <si>
    <t>Brindar orientación a los cuidadores y población con discapacidad del municipio en estrategias efectivas de cuidado y au</t>
  </si>
  <si>
    <t>Orientar, remitir y hacer seguimiento oportuno de caracter psicosocial y jurídico a casos de mujeres madres cabeza de ho</t>
  </si>
  <si>
    <t>Apoyar procesos de orientación, comunicación, remisión y articulación interinstitucional de los casos de las mujeres mad</t>
  </si>
  <si>
    <t>Diseñar e implementar estrategia de prevención de violencias basadas en género a madres cabeza de hogar, que contemple l</t>
  </si>
  <si>
    <t>Desarrollar estrategias de fortalecimiento a organizaciones de mujeres madres cabeza de hogar VBG, sus grupos y/o colect</t>
  </si>
  <si>
    <t>Sistematizar de manera cuantitativa y cualitativa la ejecución de la estrategia de fortalecimiento a organizaciones de m</t>
  </si>
  <si>
    <t>Realizar asistencia técnica a las dependencias de la administración municipal en enfoque de género y enfoque de diversid</t>
  </si>
  <si>
    <t>Llevar a cabo la estrategia de implementación del Galardón de la mujer, que contemple un evento de exaltación a los lide</t>
  </si>
  <si>
    <t>Apoyar las iniciativas de proyectos proyecto productivo y/o de emprendimiento de la población vulnerable .</t>
  </si>
  <si>
    <t>Realizar espacios de fortalecimiento al emprendimiento local, mediante eventos promocionales ferias y talleres.</t>
  </si>
  <si>
    <t>Propiciar encuentros que permitan el acceso al sistema financiero.</t>
  </si>
  <si>
    <t>Implementar estrategias para la promoción de la convivencia y cultura de paz enfocadas en población joven</t>
  </si>
  <si>
    <t>Fortalecer espacios, escenarios y procesos juveniles</t>
  </si>
  <si>
    <t>Diseñar e implementar la estrategia de inclusión social para la población vulnerable o en riesgo de vulnerabilidad socia</t>
  </si>
  <si>
    <t>Iniciar proceso de diagnóstico y elaboración de la política pública de adulto mayor</t>
  </si>
  <si>
    <t>Apoyar procesos de orientación, remisión, articulación interinstitucional y sistematización de los casos de las mujeres</t>
  </si>
  <si>
    <t>Realizar espacios de fortalecimiento al emprendimiento local, mediante eventos promocionales ferias y talleres</t>
  </si>
  <si>
    <t>SECRETARIA DE MEDIO AMBIENTE</t>
  </si>
  <si>
    <t>DESARROLLO SOSTENIBLE: PRIMERO EL AGUA</t>
  </si>
  <si>
    <t>AMBIENTE Y DESARROLLO SOSTENIBLE</t>
  </si>
  <si>
    <t>Adquirir materiales y suministros para la implementación de iniciativas y proyectos de educación ambiental ciudadana</t>
  </si>
  <si>
    <t>Adquirir material divulgativo para apoyar la adopción de buenas prácticas ambientales en el marco de las estrategias de</t>
  </si>
  <si>
    <t>Adquirir materiales y apoyo logístico para la implementación de buenas prácticas de manejo de residuos en el municipio d</t>
  </si>
  <si>
    <t>Brindar asistencia técnica y legal del esquema de pago por servicios ambientales en el municipio.</t>
  </si>
  <si>
    <t>Realizar  acciones  de  restauración, conservación  y/o  usos  sostenibles implementadas  en  los  predios  del esquema</t>
  </si>
  <si>
    <t>Realizar acuerdos voluntarios para la preservación,  restauración  y/o implementación de usos sostenibles en  predios  u</t>
  </si>
  <si>
    <t>Acompañar y fortalecer el desarrollo de la minería de subsistencia en el municipio de jamundí</t>
  </si>
  <si>
    <t>Realizar el acompañamiento técnico a través de visitas en campo a los operadores y trabajadores mineros en el municipio</t>
  </si>
  <si>
    <t>Apoyar y orientar mediante asesorias jurídicas y técnicas al gremio minero, para lograr el fortalecimiento de esta indus</t>
  </si>
  <si>
    <t>Recuperar las áreas afectadas por la minería en el municipio de jamundí, a través de intervenciones ambientales</t>
  </si>
  <si>
    <t>Identificar y verificar los lugares donde se producen vertimientos provenientes de las unidades de producción minera en</t>
  </si>
  <si>
    <t>Diseñar y ejecutar estrategias para la conservación de predios para la protección de cuencas abastecedores de acueductos</t>
  </si>
  <si>
    <t>Reforestar areas del municipio en cuencas abastecedoras de acueductos y hacer seguimiento a los ecosistemas intervenidos</t>
  </si>
  <si>
    <t>Formalizar acuerdos voluntarios con poseedores, propietarios u ocupantes de buena fe exenta de culpa, de predios ubicado</t>
  </si>
  <si>
    <t>Fomentar las buenas prácticas ambientales por medio de estrategias de educación ambiental en el municipio</t>
  </si>
  <si>
    <t>Implementar estrategias para fomentar buenas prácticas de manejo de los residuos sólidos ordinarios, RCD y residuos vege</t>
  </si>
  <si>
    <t>Realizar acuerdos voluntarios  para la preservación, restauración y/o implementación de usos sostenibles en predios ubic</t>
  </si>
  <si>
    <t>Realizar acciones de restauración, conservación y/o usos sostenibles implementadas en los predios del esquema de pago po</t>
  </si>
  <si>
    <t>Realizar acciones para la protección, el mantenimiento, el control y la vigilancia de los predios adquiridos por el muni</t>
  </si>
  <si>
    <t>Seleccionar predios para ampliar las áreas de protección de las cuencas abastecedoras de acueductos en el municipio de J</t>
  </si>
  <si>
    <t>SECRETARIA DE ASUNTOS ETNICOS</t>
  </si>
  <si>
    <t>Apoyar en la realización de conmemoraciones de prácticas culturales, tradicionales y ancestrales de las comunidades Afro</t>
  </si>
  <si>
    <t>Apoyar en la realización de conmemoraciones de prácticas culturales, tradicionales y ancestrales de las comunidades indí</t>
  </si>
  <si>
    <t>SECRETARIA DE CULTURA</t>
  </si>
  <si>
    <t>CULTURA</t>
  </si>
  <si>
    <t>Adquirir insumos, materiales e instrumentos para el optimo desarrollo del Instituto Jamundeño de Arte y Cultura Adelmo R</t>
  </si>
  <si>
    <t>Adquirir insumos, materiales para el optimo desarrollo  de los programas y herramientas de lectura, escritura y oralidad</t>
  </si>
  <si>
    <t>Adquirir insumos, materiales para el óptimo desarrollo de la salvaguardia del patrimonio cultural material e inmaterial</t>
  </si>
  <si>
    <t>Capacitar en las competencias de educación para el trabajo y el desarrollo humano en programas artístico cultural con en</t>
  </si>
  <si>
    <t>Establecer mecanismos para la socialización, divulgación y apropiación del Plan Decenal a todas las instancias municipal</t>
  </si>
  <si>
    <t>Elaborar una programación innovadora en modalidad presencial y virtual para la prestación de servicios bibliotecarios en</t>
  </si>
  <si>
    <t xml:space="preserve"> Monitorear la prestación de servicios bibliotecarios en las bibliotecas itinerantes y etno-culturales del municipio.</t>
  </si>
  <si>
    <t>Realizar monitoreo a los postulados para la entrega del beneficio economico periodico a creadores y gestores culturales</t>
  </si>
  <si>
    <t>Realizar el seguimiento y revisión de  la ejecución de las propuestas beneficiadas  con la convocatoria de estimulos par</t>
  </si>
  <si>
    <t>Realizar estrategias y espacios de encuentro cultural que fortalezcan las competencias y los hábitos de la cultura ciuda</t>
  </si>
  <si>
    <t>SECRETARIA DE AGRICULTURA</t>
  </si>
  <si>
    <t>AGRICULTURA Y DESARROLLO RURAL</t>
  </si>
  <si>
    <t>Adquirir insumos, materiales, herramientas y equipos para el fortalecimiento de la cadena productiva de la caña panelera</t>
  </si>
  <si>
    <t>Fortalecer la asociatividad con la implementación y tecnificación de unidades de fomento agropecuario
Fortalecer la aso</t>
  </si>
  <si>
    <t>Adquirir insumos, materiales y equipos para el fortalecimiento de unidades de fomento agropecuario</t>
  </si>
  <si>
    <t>Promover el desarrollo de actividades de fortalecimiento, implementación y gestión de alianzas comerciales para los pequ</t>
  </si>
  <si>
    <t>Realizar eventos (agromercados) para el fortalecimiento de las alianzas comerciales y la economía campesina, como estrat</t>
  </si>
  <si>
    <t>Realizar una intervención para el fortalecimiento del tejido social y comunitario en torno a la producción y comercializ</t>
  </si>
  <si>
    <t>Desarrollar una estrategia para la formación y promoción de la resolución pacífica de conflictos, con énfasis en a. Prev</t>
  </si>
  <si>
    <t>Implemetar la política pública municipal de derechos humanos, derecho internacional humanitario y construcción de paz te</t>
  </si>
  <si>
    <t>Implementar la agenda del consejo territorial de paz, reconciliación y convivencia y la mesa municipal de Derechos Human</t>
  </si>
  <si>
    <t>Implementar y hacer seguimiento de las rutas de protección de lideres y lideresas sociales, defensores y defensoras de D</t>
  </si>
  <si>
    <t>Desarrollar acciones de fomento de emprendimientos e iniciativas de desarrollo de unidades productivas de mujeres rurale</t>
  </si>
  <si>
    <t>CUENTAS POR PAGAR APALANCADAS</t>
  </si>
  <si>
    <t>Cuentas por Pagar Apalancadas</t>
  </si>
  <si>
    <t>Construccion y/u optimización de alcantarillado sanitario</t>
  </si>
  <si>
    <t>Construir  mantener y optimizar sistemas de alcantarillado</t>
  </si>
  <si>
    <t>Construir y optimizar sistemas de abastecimiento de agua y/o alcantarillado</t>
  </si>
  <si>
    <t>Realizar acuerdos voluntarios con propietarios, poseedores u ocupantes de buena fe exenta de culpa de predios ubicados e</t>
  </si>
  <si>
    <t>Realizar apoyo técnico al programa de monitoreo de la calidad del agua y al control y la vigilancia de los recursos natu</t>
  </si>
  <si>
    <t>Realizaracuerdosvoluntariosconpropietarios,poseedoresuocupantesdebuenafeexentadeculpadeprediosubicadosenáreasabastecedor</t>
  </si>
  <si>
    <t>Realizarobrasdeexpansión,modernizacióndelainfraestructuradealumbradopúblico</t>
  </si>
  <si>
    <t>Apoyar acciones jurídicas, administrativas, técnicas y financieras para el fortalecimiento de las áreas de la SEM y las</t>
  </si>
  <si>
    <t>Atención integral a desastres y situaciones de emergencias.</t>
  </si>
  <si>
    <t>Realizar el mantenimiento de los vehículos adcritos a la Secretaría de Tránsito y Transporte</t>
  </si>
  <si>
    <t>Adquirir combustible para los vehículos asignados y adscritos a la secretaría de transito</t>
  </si>
  <si>
    <t>Realizar Talleres de promoción y estimulación de la lactancia materna exclusiva en la comunidad general con enfasis en m</t>
  </si>
  <si>
    <t>Elaborar Estrategia de Información, Educación y Conocimiento en salud en articulación con la medicina tradicional incluy</t>
  </si>
  <si>
    <t>Capacitar las instituciones con la respuesta equitativa al goce efectivo de derechos, a las necesidades y demandas en sa</t>
  </si>
  <si>
    <t>Hacer una estrategia intersectorial de rehabilitación basada en comunidad como proceso de desarrollo local inclusivo de</t>
  </si>
  <si>
    <t>Proponer la conformación de instancias organizativas de grupos de trabajadores informales</t>
  </si>
  <si>
    <t>Ejecutar el programa plan ampliado inmunizaciones (PAI) para el logro del 90% o mas de cobertura en todos los biológicos</t>
  </si>
  <si>
    <t>Promover la salud mental y la convivencia desde los CE, generando procesos de multiplicación en su comunidad.</t>
  </si>
  <si>
    <t>Fortalecer de los dispositivos comunitarios CE.</t>
  </si>
  <si>
    <t>Ejecutar jornadas para la adopción de factores protectores de la salud oral en la población general.</t>
  </si>
  <si>
    <t>Ejecutar campaña educativa para la adopción de factores protectores en lo referente a estilos de vida saludable y condic</t>
  </si>
  <si>
    <t>Realizar acciones de educación sanitaria a generadores de residuos peligrosos</t>
  </si>
  <si>
    <t>Realizar talleres de educación sanitaria a la comunidad general sobre el buen uso del recurso hidrico</t>
  </si>
  <si>
    <t>Realizar apoyo a la supervisión y producción de información técnica para la adecuación de los espacios públicos municip</t>
  </si>
  <si>
    <t>Realizar mantenimiento y adecuación de canales y zanjones</t>
  </si>
  <si>
    <t>Implementar estrategia de mejora para los programas nacionales.</t>
  </si>
  <si>
    <t>Ofrecer el servicio de comedores en el marco de los talleres comunitarios con el fin de mejorar las condiciones de vida</t>
  </si>
  <si>
    <t>Implementar y hacer seguimiento al plan de acción de la política pública de primera infancia con el fin de promover la g</t>
  </si>
  <si>
    <t>Apoyar en la realización de conmemoraciones de prácticas culturales, tradicionales y ancestrales del resguardo indígena</t>
  </si>
  <si>
    <t>Apoyar en la realización de conmemoraciones de prácticas culturales, tradicionales y ancestrales del cabildo indígena de</t>
  </si>
  <si>
    <t>Realizar talleres de salud con enfoque diferencial étnico al resguardo indígena del municipio</t>
  </si>
  <si>
    <t>Realizar talleres de salud con enfoque diferencial étnico al cabildo indígena del municipio</t>
  </si>
  <si>
    <t>Afianzar las labores administrativas e institucionales de las comunidades indígenas con personal idóneo</t>
  </si>
  <si>
    <t>Apoyar en la realización de conmemoraciones de prácticas culturales, tradicionales y ancestrales de las comunidades afro</t>
  </si>
  <si>
    <t>Acompañar las prácticas culturales y ancestrales de las comunidades Afro con personal idóneo</t>
  </si>
  <si>
    <t>Contribuir con los elementos necesarios para llevar a cabo los Talleres de salud con enfoque diferencial étnico (NARP)</t>
  </si>
  <si>
    <t>Realizar logística necesaria para desarrollo de talleres de salud con enfoque diferencial étnico (NARP)</t>
  </si>
  <si>
    <t>Afianzar las labores administrativas e institucionales de las comunidades Afrodescendientes con personal idóneo</t>
  </si>
  <si>
    <t>Apoyar en el fortalecimiento organizacional e institucional de las comunidades Afrodescendientes del municipio</t>
  </si>
  <si>
    <t>Fortalecimiento y acompañamiento a las Juntas de Acción Comunal de Jamundí</t>
  </si>
  <si>
    <t>Orientar, remitir y hacer seguimiento oportuno de caracter jurídico a casos de mujeres víctimas de violencias basadas en</t>
  </si>
  <si>
    <t>Implementar y sistematizar la estrategia de prevención de violencias basadas en género, que contemple la generación de p</t>
  </si>
  <si>
    <t>Gestionar y articular la oferta institucional en beneficio de la población adulto mayor</t>
  </si>
  <si>
    <t>Fortalecer el equipo jurídico y psicosocial para garantizar la prestación de servicios para protección de los derechos d</t>
  </si>
  <si>
    <t>Atenciónintegraladesastresysituacionesdeemergencias</t>
  </si>
  <si>
    <t>Actualizacióndeinstrumentosdeplanificaciónyestudiosparalagestióndelriesgo</t>
  </si>
  <si>
    <t>Realizar talleres de capacitación y estrategias de divulgación de la Ley 1801 de 2016</t>
  </si>
  <si>
    <t>Suministrar complemento nutricional en la modalidad de almuerzos para jornada única a los escolares matriculados en las</t>
  </si>
  <si>
    <t>Realizar la promoción y visibilización de artistas en el marco del Plan Decenal para las artes y la cultura.</t>
  </si>
  <si>
    <t>Monitorear el circuito de espacios culturales del municipio.</t>
  </si>
  <si>
    <t>Realizar programas en iniciación en arte y cultura.</t>
  </si>
  <si>
    <t>Diseñar e implementar programas de formación artistica y cultural en el Instituto Jamundeño de Arte y Cultura (IJAC).</t>
  </si>
  <si>
    <t>Realizar el Plan Decenal para las artes y la cultura.</t>
  </si>
  <si>
    <t>RealizarelPlanDecenalparalasartesylacultura.</t>
  </si>
  <si>
    <t>CaracterizarelpatrimoniovivomaterialeinmaterialdeJamundí.</t>
  </si>
  <si>
    <t>Realizarprogramaseniniciaciónenarteycultura.</t>
  </si>
  <si>
    <t>ElaborarunaprogramacióninnovadoraenmodalidadpresencialyvirtualparalaprestacióndeserviciosbibliotecariosenlaBibliotecaAbe</t>
  </si>
  <si>
    <t>FONDOS CUENTA</t>
  </si>
  <si>
    <t>FONDO LOCAL DE SALUD</t>
  </si>
  <si>
    <t>SALUD Y PROTECCIÓN SOCIAL</t>
  </si>
  <si>
    <t>apoyar las actividades administrativas de la dirección local de salud</t>
  </si>
  <si>
    <t>Garantizar el acceso a los servicios de salud a la población afiliada al regimen subsidiado del municipio de Jamundi</t>
  </si>
  <si>
    <t>Adquirir equipamiento y/o apoyo logistico para la dirección local de salud</t>
  </si>
  <si>
    <t>Fortalecer a  la ESE para la prestación de servicios a la comunidad Res 857/2020</t>
  </si>
  <si>
    <t>Certificar y RLCPD de personas con discapacidad del municipio de Jamundi 
Certificar y RLCPD de personas con discapaci</t>
  </si>
  <si>
    <t>Adquirir equipamiento y/o apoyologistico para la Direccion Local de Salud</t>
  </si>
  <si>
    <t>Realizar Mejoramiento de la infraestructura  y dotacion de la red publica de instituciones de prestadoras de servicios d</t>
  </si>
  <si>
    <t xml:space="preserve">Certificar y RLCPD de personas con discapacidad del municipio de Jamundi 
</t>
  </si>
  <si>
    <t>Ejecutar acciones de IVC en calidad del agua para el consumo humano</t>
  </si>
  <si>
    <t>Construir mapas de riesgo para la calidad del agua en acueductos rurales</t>
  </si>
  <si>
    <t>Realizar acciones de educación sanitaria a la comunidad</t>
  </si>
  <si>
    <t>Generar acciones de IVC sanitario para control de la generación desbordada de Residuos Peligrosos.</t>
  </si>
  <si>
    <t>Generar acciones para capacitar y fortalecer el conocimiento en Emergentes, Reemergentes y Desatendidas (ERD)</t>
  </si>
  <si>
    <t>Ejecutar acciones para la identificación de nuevos casos de Emergentes, Reemergentes y Desatendidas (ERD)</t>
  </si>
  <si>
    <t>Seguir los casos sintomatico y en tratamiento de Emergentes, Reemergentes y Desatendidas (ERD)</t>
  </si>
  <si>
    <t>Brindar atención a los animales para el control de zoonosis en la zona rural y urbana</t>
  </si>
  <si>
    <t>Ejecutar acciones de promoción, prevención, vigilancia y control en la reducción de las enfermedades transmitidas por an</t>
  </si>
  <si>
    <t>Ejecutar estrategias en el marco del plan información, educación y conocimiento (IEC) para la reducción de la propagació</t>
  </si>
  <si>
    <t>Apoyar la vigilancia epidemiológica en el municipio de Jamundí</t>
  </si>
  <si>
    <t>Fortalecer las estrategias de demanda inducida en salud mental en las instituciones prestadoras de servicios de salud de</t>
  </si>
  <si>
    <t>Realizar asistencias tecnicas que fortalezcan la misionalidad de los centros escucha instaurados en el municipio, en el</t>
  </si>
  <si>
    <t>Articular con las instituciones que prestan servicios de salud mental en el desarrollo de estrategias de desestimulación</t>
  </si>
  <si>
    <t>Realizar asistencias tecnicas en los dispositivos comunitarios ZOE fomentando acciones de prevención y autocuidado dirig</t>
  </si>
  <si>
    <t>Apoyar actividades de fomento de actividad física como factor protector para la prevención de enfermedades no transmisib</t>
  </si>
  <si>
    <t>Ejecutar las campañas propuestas para adherir  los tratamientos médicos de enfermedades de base para que no migren a enf</t>
  </si>
  <si>
    <t>Apoyar la difusión de los servicios de atención en salud sexual y reproductiva con los que cuenta el municipio, para gar</t>
  </si>
  <si>
    <t>Apoyar la implementación y socialización de la estrategia de garantía de los derechos sexuales y reproductivos desde una</t>
  </si>
  <si>
    <t>Realizar asistencias técnicas en las instituciones prestadoras de servicios de salud que cuenten con programas de salud</t>
  </si>
  <si>
    <t>Realizar capacitaciones en las instituciones educativas publicas y privadas del municipio en el desarrollo de estrategia</t>
  </si>
  <si>
    <t>Apoyar actividades de difusión de las rutas de atención activas de la la entidad territorial para la garantía de los der</t>
  </si>
  <si>
    <t>Implementar el observatorio de equidad de genero en salud que examine la brecha entre hombres y mujeres del municipio</t>
  </si>
  <si>
    <t>Apoyar la ejecución de la estrategia de participación para niños, niñas y adolescentes que favorezca el desarrollo integ</t>
  </si>
  <si>
    <t>Ejecutar actividades de difusión de las rutas de atención activas de la la entidad territorial para la garantía de los d</t>
  </si>
  <si>
    <t>Desarrollar una estrategia para la atención integral  en salud con enfoque de género, incluyendo victimas de violencia p</t>
  </si>
  <si>
    <t>Ejecutar campaña educativa para la adopción de factores protectores en lo referente a estilos de vida saludable para la</t>
  </si>
  <si>
    <t>Realizar campaña de sensibilización dirigida al personal de salud sobre temas de humanización</t>
  </si>
  <si>
    <t>Ejecutar acciones para llevar a cabo una estrategia de fortalecimiento institucional en cumplimiento de las necesidades</t>
  </si>
  <si>
    <t>Realizar campaña de sensibilizacion en materia de transtornos mentales , teniendo en cuenta la poblacion victimasdel con</t>
  </si>
  <si>
    <t>Ejecutar acciones para llevar a cabo una estrategia de promocion en salud con enfoque diferencial étnico</t>
  </si>
  <si>
    <t>Garantizar el acceso a los servicios de salud a la población afiliada al regimen subsidiado del municipio de Jamundí - E</t>
  </si>
  <si>
    <t>Realizar Inpección, Vigilancia y Control a las EPS del Municipio de Jamundí.</t>
  </si>
  <si>
    <t>Actualizar Estudios y Diseños , para la Construccion de Centro de Salud de Terranova en el Municipio de Jamundi.</t>
  </si>
  <si>
    <t>Certificar y RLCPD de personas con discapacidad del municipio de Jamundi 
Certificar y RLCPD de personas con discapacid</t>
  </si>
  <si>
    <t>Actualizzar estudios y diseños para la construcción de la primera fase del Centro de Salud de Terranova en el Municipio</t>
  </si>
  <si>
    <t>Realizar asistencias tecnicas a las entidades prestadoras de servicios de salud, sobre la importancia del diagnostico te</t>
  </si>
  <si>
    <t>Realizar seguimiento al estado nutricional de la población con diagnostico medico de alteraciones nutricionales asociada</t>
  </si>
  <si>
    <t>Brindar apoyo misional en la dimensión de seguridad alimentaria y nutricional en fomento del acceso, consumo y manipulac</t>
  </si>
  <si>
    <t>FONDO DE SOLIDARIDAD Y REDISTRIBUCIÓN DE INGRESOS</t>
  </si>
  <si>
    <t>Supervisar y monitorear que los servicios públicos domiciliarios se presten de manera oportuna y con total cobertura</t>
  </si>
  <si>
    <t>FONDO TERRITORIAL DE SEGURIDAD Y CONV.CIUDADANA</t>
  </si>
  <si>
    <t>Actualizar los instrumentos de seguridad y convivencia en el municipio</t>
  </si>
  <si>
    <t>Participar en la implementacion de actividades pedagogicas de prevencion y cultura ciudadana  de acuerdo  a lo estipulad</t>
  </si>
  <si>
    <t>Brindar combustible para garantizar la movilidad de los vehículos de la fuerza pública</t>
  </si>
  <si>
    <t>Adquir maquinaria o equipos necesarios para fortalecer las capacidades operativas de la Fuerza Pública</t>
  </si>
  <si>
    <t>FONDO DEL RIESGO</t>
  </si>
  <si>
    <t>FONDO ESPECIAL MPAL PARA LA EDUCACION "FEME"</t>
  </si>
  <si>
    <t>Gastos de personal</t>
  </si>
  <si>
    <t>Planta de personal permanente</t>
  </si>
  <si>
    <t>Factores constitutivos de salario</t>
  </si>
  <si>
    <t>Factores salariales comunes</t>
  </si>
  <si>
    <t>Prestar el servicio del transporte escolar para el desplazamiento de los estudiantes focalizados en diferentes medios al</t>
  </si>
  <si>
    <t>Factores salariales especiales</t>
  </si>
  <si>
    <t>Contribuciones inherentes a la nómina</t>
  </si>
  <si>
    <t>Suministro de Complemento Nutricional  en Modalidad de Almuerzo para jornada unica a los escolares matriculados en las I</t>
  </si>
  <si>
    <t>Dotar del material didáctico y pedagógico necesario a los docentes en la implementación del modelo pedagógico en el cent</t>
  </si>
  <si>
    <t>Dotar con Herramientas técnicas, tecnológicas y didácticas pertinentes de acuerdo con las necesidades y capacidades o co</t>
  </si>
  <si>
    <t>Dotar con Herramientas técnicas, tecnológicas y didácticas pertinentes de acuerdo con los apoyos pedagógico para los est</t>
  </si>
  <si>
    <t>Adquirir elementos didácticos y pedagógicos en el aprovechamiento de los Residuos de Aparatos Eléctricos y Electrónicos</t>
  </si>
  <si>
    <t>Adquirir material didáctico, pedagógico, tecnológico o de mobiliario en espacios estructurados para el aprendizaje signi</t>
  </si>
  <si>
    <t>Realizar el pago de la comisión por la utilización de la modalidad contractual en bolsa mercantil.</t>
  </si>
  <si>
    <t>Realizar apoyo técnico a la supervisión del programa de alimentación  escolar (PAE).</t>
  </si>
  <si>
    <t>Capacitar a docentes de primaria en aspectos comunicativos, pedagógicos y curriculares en el manejo de competencias bási</t>
  </si>
  <si>
    <t>Realizar la prestación del servicio de transporte escolar para el desplazamiento de los estudiantes focalizados en difer</t>
  </si>
  <si>
    <t>Realizar acompañamiento y seguimiento a la implementación de la construcción de PEI o PEC en las IE Oficiales de Educaci</t>
  </si>
  <si>
    <t>Llevar a cabo las acciones necesarias para la realización del encuentro municipal de experiencias significativas</t>
  </si>
  <si>
    <t>Pagar los servicios públicos de las 16 I.E</t>
  </si>
  <si>
    <t>Adquirir pólizas de seguros para la población estudiantil de las instituciones educativas oficiales del municipio de Jam</t>
  </si>
  <si>
    <t>Capacitar a docentes de básica secundaria y media en aspectos comunicativos en el manejo de competencias básicas del áre</t>
  </si>
  <si>
    <t>Prestar el servicio de transporte en el seguimiento del servicio Educativo</t>
  </si>
  <si>
    <t>Realizar capacitación, acompañamiento y seguimiento a la impementacion de los planes de área y mallas curriculares por c</t>
  </si>
  <si>
    <t>Realizar acompañamiento y seguimiento a la impementacion de la construcccion de PEI o PEC en las IE oficiales de Educaci</t>
  </si>
  <si>
    <t>Sensibilizar a los integrantes del comité municipal  y comites institucionales de convivencia escolar de las IEO en Gest</t>
  </si>
  <si>
    <t>Implementar estrategias para el desarrollo de la sana convivencia y la resolución de conflictos en las IE de Jamundí</t>
  </si>
  <si>
    <t>Realizar capacitación, acompañamiento y seguimiento a la impementacion de manejo de competencias en las distintas áreas</t>
  </si>
  <si>
    <t>Prestar el servicio a la población adulta focalizada en el centro Penitenciario del Municipio con el modelo flexible per</t>
  </si>
  <si>
    <t>Formar a los docentes de las IEO en herramientas pedagógicas para la atención de la población adulta en extra-edad y /o</t>
  </si>
  <si>
    <t>Realizar el mantenimiento de los Equipos Locales del Cliente "CPE" y Puntos de Acceso Tecnología de Multiple entrada y M</t>
  </si>
  <si>
    <t>Adquirir Pólizas de seguros para la población estudiantil de las instituciones educativas oficiales del municipio de Jam</t>
  </si>
  <si>
    <t>Diseñar y desarrollar un proceso de orientación vocacional y de construcción de proyecto de vida dirigido a estudiantes</t>
  </si>
  <si>
    <t>Atender la población estudiantil vinculada al sistema de responsabilidad penal para adolescentes (SRPA) con sanciones no</t>
  </si>
  <si>
    <t>Efectuar el mantenimiento y conservación de la Infraestructura Física de las instituciones educativas oficiales del Muni</t>
  </si>
  <si>
    <t>Transferencias corrientes</t>
  </si>
  <si>
    <t>A entidades del gobierno</t>
  </si>
  <si>
    <t>A otras entidades del gobierno general</t>
  </si>
  <si>
    <t>Realizar apoyo en el seguimiento a los establecimientos educativo oficiales y no oficiales del POAIV y a los EE que ini</t>
  </si>
  <si>
    <t xml:space="preserve"> T O T A L E S</t>
  </si>
  <si>
    <t>%</t>
  </si>
  <si>
    <t>Secretaria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</si>
</sst>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\ #,##0.00;\-&quot;$&quot;\ #,##0.00"/>
    <numFmt numFmtId="164" formatCode="_-&quot;$&quot;\ * #,##0.00_-;\-&quot;$&quot;\ * #,##0.00_-;_-&quot;$&quot;\ * &quot;-&quot;??_-;_-@"/>
    <numFmt numFmtId="165" formatCode="[$-240A]General"/>
    <numFmt numFmtId="166" formatCode="&quot; $ &quot;#,##0.00&quot; &quot;;&quot;-$ &quot;#,##0.00&quot; &quot;;&quot; $ -&quot;#&quot; &quot;;&quot; &quot;@"/>
    <numFmt numFmtId="167" formatCode="&quot;$&quot;#,##0.00;\-&quot;$&quot;#,##0.00"/>
    <numFmt numFmtId="168" formatCode="0.0%"/>
  </numFmts>
  <fonts count="7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8"/>
      <color rgb="FF000000"/>
      <name val="2"/>
    </font>
    <font>
      <b/>
      <sz val="8"/>
      <color rgb="FF000000"/>
      <name val="2"/>
    </font>
  </fonts>
  <fills count="1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  <fill>
      <patternFill patternType="solid">
        <fgColor theme="5"/>
        <bgColor theme="5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00FF00"/>
        <bgColor rgb="FF00FF0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49" fontId="1" fillId="6" borderId="10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left" vertical="center"/>
    </xf>
    <xf numFmtId="49" fontId="3" fillId="11" borderId="11" xfId="0" applyNumberFormat="1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1" fontId="3" fillId="11" borderId="11" xfId="0" applyNumberFormat="1" applyFont="1" applyFill="1" applyBorder="1" applyAlignment="1">
      <alignment horizontal="left" vertical="center"/>
    </xf>
    <xf numFmtId="49" fontId="3" fillId="11" borderId="11" xfId="0" applyNumberFormat="1" applyFont="1" applyFill="1" applyBorder="1" applyAlignment="1">
      <alignment horizontal="left" vertical="center"/>
    </xf>
    <xf numFmtId="164" fontId="3" fillId="11" borderId="11" xfId="0" applyNumberFormat="1" applyFont="1" applyFill="1" applyBorder="1" applyAlignment="1">
      <alignment horizontal="left" vertical="center"/>
    </xf>
    <xf numFmtId="0" fontId="3" fillId="11" borderId="11" xfId="0" applyFont="1" applyFill="1" applyBorder="1"/>
    <xf numFmtId="164" fontId="3" fillId="11" borderId="11" xfId="0" applyNumberFormat="1" applyFont="1" applyFill="1" applyBorder="1"/>
    <xf numFmtId="164" fontId="3" fillId="11" borderId="11" xfId="0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left" vertical="center"/>
    </xf>
    <xf numFmtId="49" fontId="3" fillId="12" borderId="11" xfId="0" applyNumberFormat="1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1" fontId="3" fillId="12" borderId="11" xfId="0" applyNumberFormat="1" applyFont="1" applyFill="1" applyBorder="1" applyAlignment="1">
      <alignment horizontal="left" vertical="center"/>
    </xf>
    <xf numFmtId="49" fontId="3" fillId="12" borderId="11" xfId="0" applyNumberFormat="1" applyFont="1" applyFill="1" applyBorder="1" applyAlignment="1">
      <alignment horizontal="left" vertical="center"/>
    </xf>
    <xf numFmtId="164" fontId="3" fillId="12" borderId="11" xfId="0" applyNumberFormat="1" applyFont="1" applyFill="1" applyBorder="1" applyAlignment="1">
      <alignment horizontal="left" vertical="center"/>
    </xf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5" fontId="4" fillId="12" borderId="11" xfId="0" applyNumberFormat="1" applyFont="1" applyFill="1" applyBorder="1" applyAlignment="1">
      <alignment horizontal="left" vertical="center"/>
    </xf>
    <xf numFmtId="49" fontId="4" fillId="12" borderId="11" xfId="0" applyNumberFormat="1" applyFont="1" applyFill="1" applyBorder="1" applyAlignment="1">
      <alignment horizontal="center" vertical="center"/>
    </xf>
    <xf numFmtId="165" fontId="4" fillId="12" borderId="11" xfId="0" applyNumberFormat="1" applyFont="1" applyFill="1" applyBorder="1" applyAlignment="1">
      <alignment horizontal="center" vertical="center"/>
    </xf>
    <xf numFmtId="1" fontId="4" fillId="12" borderId="11" xfId="0" applyNumberFormat="1" applyFont="1" applyFill="1" applyBorder="1" applyAlignment="1">
      <alignment horizontal="left" vertical="center"/>
    </xf>
    <xf numFmtId="49" fontId="4" fillId="12" borderId="11" xfId="0" applyNumberFormat="1" applyFont="1" applyFill="1" applyBorder="1" applyAlignment="1">
      <alignment horizontal="left" vertical="center"/>
    </xf>
    <xf numFmtId="164" fontId="3" fillId="13" borderId="11" xfId="0" applyNumberFormat="1" applyFont="1" applyFill="1" applyBorder="1" applyAlignment="1">
      <alignment horizontal="left" vertical="center"/>
    </xf>
    <xf numFmtId="0" fontId="4" fillId="12" borderId="11" xfId="0" applyFont="1" applyFill="1" applyBorder="1" applyAlignment="1">
      <alignment horizontal="left" vertical="center"/>
    </xf>
    <xf numFmtId="164" fontId="4" fillId="12" borderId="11" xfId="0" applyNumberFormat="1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164" fontId="3" fillId="14" borderId="11" xfId="0" applyNumberFormat="1" applyFont="1" applyFill="1" applyBorder="1" applyAlignment="1">
      <alignment horizontal="left" vertical="center"/>
    </xf>
    <xf numFmtId="165" fontId="4" fillId="14" borderId="11" xfId="0" applyNumberFormat="1" applyFont="1" applyFill="1" applyBorder="1" applyAlignment="1">
      <alignment horizontal="left" vertical="center"/>
    </xf>
    <xf numFmtId="49" fontId="4" fillId="14" borderId="11" xfId="0" applyNumberFormat="1" applyFont="1" applyFill="1" applyBorder="1" applyAlignment="1">
      <alignment horizontal="center" vertical="center"/>
    </xf>
    <xf numFmtId="165" fontId="4" fillId="14" borderId="11" xfId="0" applyNumberFormat="1" applyFont="1" applyFill="1" applyBorder="1" applyAlignment="1">
      <alignment horizontal="center" vertical="center"/>
    </xf>
    <xf numFmtId="49" fontId="4" fillId="14" borderId="11" xfId="0" applyNumberFormat="1" applyFont="1" applyFill="1" applyBorder="1" applyAlignment="1">
      <alignment horizontal="left" vertical="center"/>
    </xf>
    <xf numFmtId="0" fontId="3" fillId="14" borderId="11" xfId="0" applyFont="1" applyFill="1" applyBorder="1" applyAlignment="1">
      <alignment horizontal="left" vertical="center"/>
    </xf>
    <xf numFmtId="164" fontId="3" fillId="12" borderId="11" xfId="0" applyNumberFormat="1" applyFont="1" applyFill="1" applyBorder="1" applyAlignment="1">
      <alignment vertical="center"/>
    </xf>
    <xf numFmtId="166" fontId="4" fillId="0" borderId="0" xfId="0" applyNumberFormat="1" applyFont="1" applyAlignment="1">
      <alignment horizontal="center" vertical="center"/>
    </xf>
    <xf numFmtId="165" fontId="4" fillId="0" borderId="0" xfId="0" applyNumberFormat="1" applyFont="1"/>
    <xf numFmtId="0" fontId="3" fillId="12" borderId="11" xfId="0" applyFont="1" applyFill="1" applyBorder="1"/>
    <xf numFmtId="165" fontId="4" fillId="12" borderId="1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4" fillId="12" borderId="11" xfId="0" applyNumberFormat="1" applyFont="1" applyFill="1" applyBorder="1" applyAlignment="1">
      <alignment vertical="center"/>
    </xf>
    <xf numFmtId="0" fontId="3" fillId="12" borderId="11" xfId="0" applyFont="1" applyFill="1" applyBorder="1" applyAlignment="1">
      <alignment horizontal="left" vertical="center" wrapText="1"/>
    </xf>
    <xf numFmtId="165" fontId="3" fillId="12" borderId="11" xfId="0" applyNumberFormat="1" applyFont="1" applyFill="1" applyBorder="1" applyAlignment="1">
      <alignment horizontal="left" vertical="center"/>
    </xf>
    <xf numFmtId="165" fontId="4" fillId="15" borderId="11" xfId="0" applyNumberFormat="1" applyFont="1" applyFill="1" applyBorder="1" applyAlignment="1">
      <alignment horizontal="left" vertical="center"/>
    </xf>
    <xf numFmtId="49" fontId="4" fillId="15" borderId="11" xfId="0" applyNumberFormat="1" applyFont="1" applyFill="1" applyBorder="1" applyAlignment="1">
      <alignment horizontal="center" vertical="center"/>
    </xf>
    <xf numFmtId="165" fontId="4" fillId="15" borderId="11" xfId="0" applyNumberFormat="1" applyFont="1" applyFill="1" applyBorder="1" applyAlignment="1">
      <alignment horizontal="center" vertical="center"/>
    </xf>
    <xf numFmtId="0" fontId="3" fillId="15" borderId="11" xfId="0" applyFont="1" applyFill="1" applyBorder="1" applyAlignment="1">
      <alignment horizontal="center" vertical="center"/>
    </xf>
    <xf numFmtId="49" fontId="4" fillId="15" borderId="11" xfId="0" applyNumberFormat="1" applyFont="1" applyFill="1" applyBorder="1" applyAlignment="1">
      <alignment horizontal="left" vertical="center"/>
    </xf>
    <xf numFmtId="0" fontId="3" fillId="15" borderId="11" xfId="0" applyFont="1" applyFill="1" applyBorder="1" applyAlignment="1">
      <alignment horizontal="left" vertical="center"/>
    </xf>
    <xf numFmtId="164" fontId="3" fillId="15" borderId="11" xfId="0" applyNumberFormat="1" applyFont="1" applyFill="1" applyBorder="1" applyAlignment="1">
      <alignment horizontal="left" vertical="center"/>
    </xf>
    <xf numFmtId="0" fontId="3" fillId="15" borderId="11" xfId="0" applyFont="1" applyFill="1" applyBorder="1"/>
    <xf numFmtId="164" fontId="3" fillId="15" borderId="11" xfId="0" applyNumberFormat="1" applyFont="1" applyFill="1" applyBorder="1"/>
    <xf numFmtId="164" fontId="3" fillId="15" borderId="11" xfId="0" applyNumberFormat="1" applyFont="1" applyFill="1" applyBorder="1" applyAlignment="1">
      <alignment horizontal="center" vertical="center"/>
    </xf>
    <xf numFmtId="0" fontId="3" fillId="12" borderId="12" xfId="0" applyFont="1" applyFill="1" applyBorder="1" applyAlignment="1">
      <alignment horizontal="left" vertical="center" wrapText="1"/>
    </xf>
    <xf numFmtId="0" fontId="3" fillId="12" borderId="11" xfId="0" quotePrefix="1" applyFont="1" applyFill="1" applyBorder="1" applyAlignment="1">
      <alignment horizontal="left" vertical="center"/>
    </xf>
    <xf numFmtId="0" fontId="3" fillId="12" borderId="11" xfId="0" applyFont="1" applyFill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4" fontId="3" fillId="0" borderId="0" xfId="0" applyNumberFormat="1" applyFont="1"/>
    <xf numFmtId="0" fontId="1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1" fontId="3" fillId="0" borderId="10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164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/>
    <xf numFmtId="7" fontId="5" fillId="0" borderId="0" xfId="0" applyNumberFormat="1" applyFont="1"/>
    <xf numFmtId="167" fontId="5" fillId="0" borderId="0" xfId="0" applyNumberFormat="1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8" fontId="3" fillId="0" borderId="0" xfId="0" applyNumberFormat="1" applyFont="1"/>
    <xf numFmtId="0" fontId="1" fillId="2" borderId="4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/>
    <xf numFmtId="0" fontId="1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20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ill>
        <patternFill patternType="solid">
          <fgColor rgb="FF9CC2E5"/>
          <bgColor rgb="FF9CC2E5"/>
        </patternFill>
      </fill>
    </dxf>
    <dxf>
      <font>
        <color rgb="FF000000"/>
      </font>
      <fill>
        <patternFill patternType="solid">
          <fgColor rgb="FFFFFFCC"/>
          <bgColor rgb="FFFFFFCC"/>
        </patternFill>
      </fill>
    </dxf>
    <dxf>
      <font>
        <color rgb="FF000000"/>
      </font>
      <fill>
        <patternFill patternType="solid">
          <fgColor rgb="FFFFFFCC"/>
          <bgColor rgb="FFFFFFCC"/>
        </patternFill>
      </fill>
    </dxf>
    <dxf>
      <font>
        <color rgb="FF000000"/>
      </font>
      <fill>
        <patternFill patternType="solid">
          <fgColor rgb="FFFFFFCC"/>
          <bgColor rgb="FFFFFFCC"/>
        </patternFill>
      </fill>
    </dxf>
    <dxf>
      <font>
        <color rgb="FF000000"/>
      </font>
      <fill>
        <patternFill patternType="solid">
          <fgColor rgb="FFFFFFCC"/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-12-04%20POAI%20V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I2023"/>
      <sheetName val="REGALÍAS"/>
      <sheetName val="RESERVAS"/>
      <sheetName val="Lista"/>
      <sheetName val="Control Proyectos"/>
      <sheetName val="No tocar"/>
      <sheetName val="Copiar Eje"/>
      <sheetName val="Dep, Prog, 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V724"/>
  <sheetViews>
    <sheetView showGridLines="0" tabSelected="1" workbookViewId="0">
      <pane ySplit="3" topLeftCell="A4" activePane="bottomLeft" state="frozen"/>
      <selection pane="bottomLeft" activeCell="B5" sqref="B5"/>
    </sheetView>
  </sheetViews>
  <sheetFormatPr baseColWidth="10" defaultColWidth="14.42578125" defaultRowHeight="15" customHeight="1"/>
  <cols>
    <col min="1" max="1" width="34.42578125" customWidth="1"/>
    <col min="2" max="2" width="17.42578125" customWidth="1"/>
    <col min="3" max="3" width="17.85546875" customWidth="1"/>
    <col min="4" max="4" width="10.140625" customWidth="1"/>
    <col min="5" max="5" width="17.42578125" customWidth="1"/>
    <col min="6" max="6" width="9" customWidth="1"/>
    <col min="7" max="7" width="66" customWidth="1"/>
    <col min="8" max="8" width="9.85546875" customWidth="1"/>
    <col min="9" max="9" width="54.42578125" customWidth="1"/>
    <col min="10" max="10" width="10.85546875" customWidth="1"/>
    <col min="11" max="11" width="66.85546875" customWidth="1"/>
    <col min="12" max="12" width="9.5703125" customWidth="1"/>
    <col min="13" max="13" width="42.28515625" customWidth="1"/>
    <col min="14" max="14" width="14.85546875" customWidth="1"/>
    <col min="15" max="15" width="118.140625" customWidth="1"/>
    <col min="16" max="16" width="7.85546875" customWidth="1"/>
    <col min="17" max="17" width="9.5703125" customWidth="1"/>
    <col min="18" max="18" width="48.140625" customWidth="1"/>
    <col min="19" max="19" width="14.5703125" customWidth="1"/>
    <col min="20" max="20" width="109.28515625" customWidth="1"/>
    <col min="21" max="21" width="9" customWidth="1"/>
    <col min="22" max="22" width="23.42578125" customWidth="1"/>
    <col min="23" max="23" width="16.7109375" customWidth="1"/>
    <col min="24" max="24" width="9.85546875" customWidth="1"/>
    <col min="25" max="25" width="101.85546875" customWidth="1"/>
    <col min="26" max="26" width="9" customWidth="1"/>
    <col min="27" max="27" width="12.140625" customWidth="1"/>
    <col min="28" max="28" width="11.5703125" customWidth="1"/>
    <col min="29" max="29" width="9.85546875" customWidth="1"/>
    <col min="30" max="30" width="10.140625" customWidth="1"/>
    <col min="31" max="31" width="69.140625" customWidth="1"/>
    <col min="32" max="32" width="20.5703125" customWidth="1"/>
    <col min="33" max="33" width="61.85546875" customWidth="1"/>
    <col min="34" max="34" width="9.7109375" customWidth="1"/>
    <col min="35" max="35" width="10.140625" customWidth="1"/>
    <col min="36" max="36" width="80.85546875" customWidth="1"/>
    <col min="37" max="37" width="10.5703125" customWidth="1"/>
    <col min="38" max="38" width="17.28515625" customWidth="1"/>
    <col min="39" max="39" width="10" customWidth="1"/>
    <col min="40" max="40" width="50.85546875" customWidth="1"/>
    <col min="41" max="41" width="9.140625" customWidth="1"/>
    <col min="42" max="42" width="46.7109375" customWidth="1"/>
    <col min="43" max="43" width="12" customWidth="1"/>
    <col min="44" max="44" width="50.7109375" customWidth="1"/>
    <col min="45" max="45" width="43.7109375" customWidth="1"/>
    <col min="46" max="46" width="22.85546875" customWidth="1"/>
    <col min="47" max="47" width="19.5703125" customWidth="1"/>
    <col min="48" max="49" width="19.28515625" customWidth="1"/>
    <col min="50" max="50" width="24.42578125" customWidth="1"/>
    <col min="51" max="53" width="20.5703125" customWidth="1"/>
    <col min="54" max="54" width="19.28515625" customWidth="1"/>
    <col min="55" max="74" width="10.7109375" customWidth="1"/>
  </cols>
  <sheetData>
    <row r="1" spans="1:74" ht="14.25" customHeight="1">
      <c r="A1" s="110" t="s">
        <v>0</v>
      </c>
      <c r="B1" s="111"/>
      <c r="C1" s="112"/>
      <c r="D1" s="106" t="s">
        <v>1</v>
      </c>
      <c r="E1" s="108"/>
      <c r="F1" s="108"/>
      <c r="G1" s="108"/>
      <c r="H1" s="108"/>
      <c r="I1" s="107"/>
      <c r="J1" s="106" t="s">
        <v>2</v>
      </c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7"/>
      <c r="V1" s="106" t="s">
        <v>3</v>
      </c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7"/>
      <c r="AU1" s="1"/>
    </row>
    <row r="2" spans="1:74" ht="14.25" customHeight="1">
      <c r="A2" s="113"/>
      <c r="B2" s="114"/>
      <c r="C2" s="115"/>
      <c r="D2" s="106" t="s">
        <v>4</v>
      </c>
      <c r="E2" s="107"/>
      <c r="F2" s="106" t="s">
        <v>5</v>
      </c>
      <c r="G2" s="107"/>
      <c r="H2" s="106" t="s">
        <v>6</v>
      </c>
      <c r="I2" s="107"/>
      <c r="J2" s="106" t="s">
        <v>7</v>
      </c>
      <c r="K2" s="107"/>
      <c r="L2" s="106" t="s">
        <v>8</v>
      </c>
      <c r="M2" s="108"/>
      <c r="N2" s="108"/>
      <c r="O2" s="108"/>
      <c r="P2" s="107"/>
      <c r="Q2" s="106" t="s">
        <v>9</v>
      </c>
      <c r="R2" s="108"/>
      <c r="S2" s="108"/>
      <c r="T2" s="108"/>
      <c r="U2" s="107"/>
      <c r="V2" s="106" t="s">
        <v>10</v>
      </c>
      <c r="W2" s="108"/>
      <c r="X2" s="108"/>
      <c r="Y2" s="108"/>
      <c r="Z2" s="108"/>
      <c r="AA2" s="108"/>
      <c r="AB2" s="107"/>
      <c r="AC2" s="106" t="s">
        <v>11</v>
      </c>
      <c r="AD2" s="108"/>
      <c r="AE2" s="108"/>
      <c r="AF2" s="108"/>
      <c r="AG2" s="108"/>
      <c r="AH2" s="107"/>
      <c r="AI2" s="106" t="s">
        <v>12</v>
      </c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7"/>
      <c r="AU2" s="1"/>
      <c r="AW2" s="109" t="s">
        <v>13</v>
      </c>
      <c r="AX2" s="108"/>
      <c r="AY2" s="108"/>
      <c r="AZ2" s="108"/>
      <c r="BA2" s="108"/>
      <c r="BB2" s="107"/>
    </row>
    <row r="3" spans="1:74" ht="14.25" customHeight="1">
      <c r="A3" s="2" t="s">
        <v>14</v>
      </c>
      <c r="B3" s="2" t="s">
        <v>15</v>
      </c>
      <c r="C3" s="2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4" t="s">
        <v>23</v>
      </c>
      <c r="K3" s="4" t="s">
        <v>24</v>
      </c>
      <c r="L3" s="5" t="s">
        <v>25</v>
      </c>
      <c r="M3" s="6" t="s">
        <v>5</v>
      </c>
      <c r="N3" s="6" t="s">
        <v>26</v>
      </c>
      <c r="O3" s="6" t="s">
        <v>27</v>
      </c>
      <c r="P3" s="6" t="s">
        <v>28</v>
      </c>
      <c r="Q3" s="7" t="s">
        <v>29</v>
      </c>
      <c r="R3" s="7" t="s">
        <v>30</v>
      </c>
      <c r="S3" s="7" t="s">
        <v>31</v>
      </c>
      <c r="T3" s="7" t="s">
        <v>32</v>
      </c>
      <c r="U3" s="7" t="s">
        <v>33</v>
      </c>
      <c r="V3" s="8" t="s">
        <v>34</v>
      </c>
      <c r="W3" s="8" t="s">
        <v>35</v>
      </c>
      <c r="X3" s="9" t="s">
        <v>36</v>
      </c>
      <c r="Y3" s="10" t="s">
        <v>37</v>
      </c>
      <c r="Z3" s="8" t="s">
        <v>38</v>
      </c>
      <c r="AA3" s="8" t="s">
        <v>39</v>
      </c>
      <c r="AB3" s="8" t="s">
        <v>40</v>
      </c>
      <c r="AC3" s="8" t="s">
        <v>41</v>
      </c>
      <c r="AD3" s="8" t="s">
        <v>42</v>
      </c>
      <c r="AE3" s="8" t="s">
        <v>43</v>
      </c>
      <c r="AF3" s="8" t="s">
        <v>44</v>
      </c>
      <c r="AG3" s="8" t="s">
        <v>45</v>
      </c>
      <c r="AH3" s="8" t="s">
        <v>46</v>
      </c>
      <c r="AI3" s="9" t="s">
        <v>47</v>
      </c>
      <c r="AJ3" s="8" t="s">
        <v>48</v>
      </c>
      <c r="AK3" s="8" t="s">
        <v>49</v>
      </c>
      <c r="AL3" s="8" t="s">
        <v>50</v>
      </c>
      <c r="AM3" s="8" t="s">
        <v>51</v>
      </c>
      <c r="AN3" s="8" t="s">
        <v>52</v>
      </c>
      <c r="AO3" s="8" t="s">
        <v>53</v>
      </c>
      <c r="AP3" s="8" t="s">
        <v>54</v>
      </c>
      <c r="AQ3" s="8" t="s">
        <v>55</v>
      </c>
      <c r="AR3" s="8" t="s">
        <v>56</v>
      </c>
      <c r="AS3" s="11" t="s">
        <v>57</v>
      </c>
      <c r="AT3" s="11" t="s">
        <v>58</v>
      </c>
      <c r="AU3" s="11" t="s">
        <v>59</v>
      </c>
      <c r="AW3" s="7" t="s">
        <v>60</v>
      </c>
      <c r="AX3" s="7" t="s">
        <v>61</v>
      </c>
      <c r="AY3" s="7" t="s">
        <v>62</v>
      </c>
      <c r="AZ3" s="7" t="s">
        <v>63</v>
      </c>
      <c r="BA3" s="7" t="s">
        <v>64</v>
      </c>
      <c r="BB3" s="7" t="s">
        <v>65</v>
      </c>
    </row>
    <row r="4" spans="1:74" ht="14.25" hidden="1" customHeight="1">
      <c r="A4" s="12" t="s">
        <v>66</v>
      </c>
      <c r="B4" s="12" t="s">
        <v>67</v>
      </c>
      <c r="C4" s="12" t="s">
        <v>68</v>
      </c>
      <c r="D4" s="13" t="s">
        <v>69</v>
      </c>
      <c r="E4" s="12" t="s">
        <v>70</v>
      </c>
      <c r="F4" s="14">
        <v>4599</v>
      </c>
      <c r="G4" s="12" t="s">
        <v>71</v>
      </c>
      <c r="H4" s="14" t="s">
        <v>72</v>
      </c>
      <c r="I4" s="12" t="s">
        <v>73</v>
      </c>
      <c r="J4" s="14">
        <v>1</v>
      </c>
      <c r="K4" s="12" t="s">
        <v>74</v>
      </c>
      <c r="L4" s="13" t="s">
        <v>75</v>
      </c>
      <c r="M4" s="12" t="s">
        <v>76</v>
      </c>
      <c r="N4" s="14" t="s">
        <v>77</v>
      </c>
      <c r="O4" s="12" t="s">
        <v>78</v>
      </c>
      <c r="P4" s="14">
        <v>0.8</v>
      </c>
      <c r="Q4" s="14" t="s">
        <v>79</v>
      </c>
      <c r="R4" s="12" t="s">
        <v>80</v>
      </c>
      <c r="S4" s="14" t="s">
        <v>81</v>
      </c>
      <c r="T4" s="12" t="s">
        <v>82</v>
      </c>
      <c r="U4" s="15">
        <v>1</v>
      </c>
      <c r="V4" s="16">
        <v>2022763640023</v>
      </c>
      <c r="W4" s="17" t="s">
        <v>83</v>
      </c>
      <c r="X4" s="14" t="s">
        <v>84</v>
      </c>
      <c r="Y4" s="12" t="s">
        <v>85</v>
      </c>
      <c r="Z4" s="14">
        <v>2023</v>
      </c>
      <c r="AA4" s="14">
        <v>2023</v>
      </c>
      <c r="AB4" s="14">
        <v>1</v>
      </c>
      <c r="AC4" s="14">
        <v>1</v>
      </c>
      <c r="AD4" s="14">
        <v>4599031</v>
      </c>
      <c r="AE4" s="12" t="s">
        <v>86</v>
      </c>
      <c r="AF4" s="14">
        <v>459903102</v>
      </c>
      <c r="AG4" s="12" t="s">
        <v>87</v>
      </c>
      <c r="AH4" s="14">
        <v>1</v>
      </c>
      <c r="AI4" s="14">
        <v>1</v>
      </c>
      <c r="AJ4" s="12" t="s">
        <v>88</v>
      </c>
      <c r="AK4" s="14" t="s">
        <v>89</v>
      </c>
      <c r="AL4" s="12" t="s">
        <v>90</v>
      </c>
      <c r="AM4" s="14">
        <v>121000</v>
      </c>
      <c r="AN4" s="12" t="s">
        <v>91</v>
      </c>
      <c r="AO4" s="12"/>
      <c r="AP4" s="12" t="s">
        <v>92</v>
      </c>
      <c r="AQ4" s="14" t="s">
        <v>93</v>
      </c>
      <c r="AR4" s="12" t="s">
        <v>94</v>
      </c>
      <c r="AS4" s="12" t="s">
        <v>95</v>
      </c>
      <c r="AT4" s="18">
        <v>232909121</v>
      </c>
      <c r="AU4" s="14"/>
      <c r="AV4" s="19"/>
      <c r="AW4" s="20">
        <f>SUMIF('No tocar'!A:A,AS4,'No tocar'!B:B)</f>
        <v>115000000</v>
      </c>
      <c r="AX4" s="20">
        <f t="shared" ref="AX4:AX720" si="0">AT4</f>
        <v>232909121</v>
      </c>
      <c r="AY4" s="20">
        <f>SUMIF('No tocar'!A:A,AS4,'No tocar'!D:D)</f>
        <v>203000000</v>
      </c>
      <c r="AZ4" s="20"/>
      <c r="BA4" s="20" t="str">
        <f t="shared" ref="BA4:BA720" si="1">IF(AZ4&lt;&gt;0,AX4-AY4-AZ4,"")</f>
        <v/>
      </c>
      <c r="BB4" s="21" t="str">
        <f t="shared" ref="BB4:BB720" si="2">IF(AZ4&lt;&gt;0,IF(BA4&gt;0,"OK","SIN FONDOS"),"")</f>
        <v/>
      </c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</row>
    <row r="5" spans="1:74" ht="14.25" hidden="1" customHeight="1">
      <c r="A5" s="12" t="s">
        <v>66</v>
      </c>
      <c r="B5" s="12" t="s">
        <v>67</v>
      </c>
      <c r="C5" s="12" t="s">
        <v>68</v>
      </c>
      <c r="D5" s="13" t="s">
        <v>69</v>
      </c>
      <c r="E5" s="12" t="s">
        <v>70</v>
      </c>
      <c r="F5" s="14">
        <v>4599</v>
      </c>
      <c r="G5" s="12" t="s">
        <v>71</v>
      </c>
      <c r="H5" s="14" t="s">
        <v>72</v>
      </c>
      <c r="I5" s="12" t="s">
        <v>73</v>
      </c>
      <c r="J5" s="14">
        <v>1</v>
      </c>
      <c r="K5" s="12" t="s">
        <v>74</v>
      </c>
      <c r="L5" s="13" t="s">
        <v>75</v>
      </c>
      <c r="M5" s="12" t="s">
        <v>76</v>
      </c>
      <c r="N5" s="14" t="s">
        <v>77</v>
      </c>
      <c r="O5" s="12" t="s">
        <v>78</v>
      </c>
      <c r="P5" s="14">
        <v>0.8</v>
      </c>
      <c r="Q5" s="14" t="s">
        <v>79</v>
      </c>
      <c r="R5" s="12" t="s">
        <v>80</v>
      </c>
      <c r="S5" s="14" t="s">
        <v>81</v>
      </c>
      <c r="T5" s="12" t="s">
        <v>82</v>
      </c>
      <c r="U5" s="15">
        <v>1</v>
      </c>
      <c r="V5" s="16">
        <v>2022763640023</v>
      </c>
      <c r="W5" s="17" t="s">
        <v>83</v>
      </c>
      <c r="X5" s="14" t="s">
        <v>84</v>
      </c>
      <c r="Y5" s="12" t="s">
        <v>85</v>
      </c>
      <c r="Z5" s="14">
        <v>2023</v>
      </c>
      <c r="AA5" s="14">
        <v>2023</v>
      </c>
      <c r="AB5" s="14">
        <v>1</v>
      </c>
      <c r="AC5" s="14">
        <v>1</v>
      </c>
      <c r="AD5" s="14">
        <v>4599031</v>
      </c>
      <c r="AE5" s="12" t="s">
        <v>86</v>
      </c>
      <c r="AF5" s="14">
        <v>459903102</v>
      </c>
      <c r="AG5" s="12" t="s">
        <v>87</v>
      </c>
      <c r="AH5" s="14">
        <v>1</v>
      </c>
      <c r="AI5" s="14">
        <v>1</v>
      </c>
      <c r="AJ5" s="12" t="s">
        <v>88</v>
      </c>
      <c r="AK5" s="14" t="s">
        <v>89</v>
      </c>
      <c r="AL5" s="12" t="s">
        <v>90</v>
      </c>
      <c r="AM5" s="14">
        <v>1331102</v>
      </c>
      <c r="AN5" s="12" t="s">
        <v>96</v>
      </c>
      <c r="AO5" s="12"/>
      <c r="AP5" s="12" t="s">
        <v>92</v>
      </c>
      <c r="AQ5" s="14" t="s">
        <v>93</v>
      </c>
      <c r="AR5" s="12" t="s">
        <v>94</v>
      </c>
      <c r="AS5" s="12" t="s">
        <v>97</v>
      </c>
      <c r="AT5" s="18">
        <v>18000000</v>
      </c>
      <c r="AU5" s="14"/>
      <c r="AV5" s="19"/>
      <c r="AW5" s="20">
        <f>SUMIF('No tocar'!A:A,AS5,'No tocar'!B:B)</f>
        <v>0</v>
      </c>
      <c r="AX5" s="20">
        <f t="shared" si="0"/>
        <v>18000000</v>
      </c>
      <c r="AY5" s="20">
        <f>SUMIF('No tocar'!A:A,AS5,'No tocar'!D:D)</f>
        <v>14000000</v>
      </c>
      <c r="AZ5" s="20"/>
      <c r="BA5" s="20" t="str">
        <f t="shared" si="1"/>
        <v/>
      </c>
      <c r="BB5" s="21" t="str">
        <f t="shared" si="2"/>
        <v/>
      </c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</row>
    <row r="6" spans="1:74" ht="14.25" hidden="1" customHeight="1">
      <c r="A6" s="12" t="s">
        <v>66</v>
      </c>
      <c r="B6" s="12" t="s">
        <v>67</v>
      </c>
      <c r="C6" s="12" t="s">
        <v>68</v>
      </c>
      <c r="D6" s="13" t="s">
        <v>69</v>
      </c>
      <c r="E6" s="12" t="s">
        <v>70</v>
      </c>
      <c r="F6" s="14">
        <v>4599</v>
      </c>
      <c r="G6" s="12" t="s">
        <v>71</v>
      </c>
      <c r="H6" s="14" t="s">
        <v>72</v>
      </c>
      <c r="I6" s="12" t="s">
        <v>73</v>
      </c>
      <c r="J6" s="14">
        <v>1</v>
      </c>
      <c r="K6" s="12" t="s">
        <v>74</v>
      </c>
      <c r="L6" s="13" t="s">
        <v>75</v>
      </c>
      <c r="M6" s="12" t="s">
        <v>76</v>
      </c>
      <c r="N6" s="14" t="s">
        <v>77</v>
      </c>
      <c r="O6" s="12" t="s">
        <v>78</v>
      </c>
      <c r="P6" s="14">
        <v>0.8</v>
      </c>
      <c r="Q6" s="14" t="s">
        <v>79</v>
      </c>
      <c r="R6" s="12" t="s">
        <v>80</v>
      </c>
      <c r="S6" s="14" t="s">
        <v>81</v>
      </c>
      <c r="T6" s="12" t="s">
        <v>82</v>
      </c>
      <c r="U6" s="15">
        <v>1</v>
      </c>
      <c r="V6" s="16">
        <v>2022763640023</v>
      </c>
      <c r="W6" s="17" t="s">
        <v>83</v>
      </c>
      <c r="X6" s="14" t="s">
        <v>84</v>
      </c>
      <c r="Y6" s="12" t="s">
        <v>85</v>
      </c>
      <c r="Z6" s="14">
        <v>2023</v>
      </c>
      <c r="AA6" s="14">
        <v>2023</v>
      </c>
      <c r="AB6" s="14">
        <v>1</v>
      </c>
      <c r="AC6" s="14">
        <v>1</v>
      </c>
      <c r="AD6" s="14">
        <v>4599031</v>
      </c>
      <c r="AE6" s="12" t="s">
        <v>86</v>
      </c>
      <c r="AF6" s="14">
        <v>459903102</v>
      </c>
      <c r="AG6" s="12" t="s">
        <v>87</v>
      </c>
      <c r="AH6" s="14">
        <v>1</v>
      </c>
      <c r="AI6" s="14">
        <v>2</v>
      </c>
      <c r="AJ6" s="12" t="s">
        <v>98</v>
      </c>
      <c r="AK6" s="14" t="s">
        <v>99</v>
      </c>
      <c r="AL6" s="12" t="s">
        <v>90</v>
      </c>
      <c r="AM6" s="14">
        <v>121000</v>
      </c>
      <c r="AN6" s="12" t="s">
        <v>91</v>
      </c>
      <c r="AO6" s="12"/>
      <c r="AP6" s="12" t="s">
        <v>92</v>
      </c>
      <c r="AQ6" s="14" t="s">
        <v>93</v>
      </c>
      <c r="AR6" s="12" t="s">
        <v>94</v>
      </c>
      <c r="AS6" s="12" t="s">
        <v>100</v>
      </c>
      <c r="AT6" s="18">
        <v>0</v>
      </c>
      <c r="AU6" s="14"/>
      <c r="AV6" s="19"/>
      <c r="AW6" s="20">
        <f>SUMIF('No tocar'!A:A,AS6,'No tocar'!B:B)</f>
        <v>10000000</v>
      </c>
      <c r="AX6" s="20">
        <f t="shared" si="0"/>
        <v>0</v>
      </c>
      <c r="AY6" s="20">
        <f>SUMIF('No tocar'!A:A,AS6,'No tocar'!D:D)</f>
        <v>0</v>
      </c>
      <c r="AZ6" s="20"/>
      <c r="BA6" s="20" t="str">
        <f t="shared" si="1"/>
        <v/>
      </c>
      <c r="BB6" s="21" t="str">
        <f t="shared" si="2"/>
        <v/>
      </c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</row>
    <row r="7" spans="1:74" ht="14.25" hidden="1" customHeight="1">
      <c r="A7" s="12" t="s">
        <v>66</v>
      </c>
      <c r="B7" s="12" t="s">
        <v>67</v>
      </c>
      <c r="C7" s="12" t="s">
        <v>68</v>
      </c>
      <c r="D7" s="13" t="s">
        <v>69</v>
      </c>
      <c r="E7" s="12" t="s">
        <v>70</v>
      </c>
      <c r="F7" s="14">
        <v>4599</v>
      </c>
      <c r="G7" s="12" t="s">
        <v>71</v>
      </c>
      <c r="H7" s="14" t="s">
        <v>72</v>
      </c>
      <c r="I7" s="12" t="s">
        <v>73</v>
      </c>
      <c r="J7" s="14">
        <v>1</v>
      </c>
      <c r="K7" s="12" t="s">
        <v>74</v>
      </c>
      <c r="L7" s="13" t="s">
        <v>75</v>
      </c>
      <c r="M7" s="12" t="s">
        <v>76</v>
      </c>
      <c r="N7" s="14" t="s">
        <v>77</v>
      </c>
      <c r="O7" s="12" t="s">
        <v>78</v>
      </c>
      <c r="P7" s="14">
        <v>0.8</v>
      </c>
      <c r="Q7" s="14" t="s">
        <v>79</v>
      </c>
      <c r="R7" s="12" t="s">
        <v>80</v>
      </c>
      <c r="S7" s="14" t="s">
        <v>101</v>
      </c>
      <c r="T7" s="12" t="s">
        <v>102</v>
      </c>
      <c r="U7" s="15">
        <v>1</v>
      </c>
      <c r="V7" s="16">
        <v>2022763640023</v>
      </c>
      <c r="W7" s="17" t="s">
        <v>83</v>
      </c>
      <c r="X7" s="14" t="s">
        <v>84</v>
      </c>
      <c r="Y7" s="12" t="s">
        <v>85</v>
      </c>
      <c r="Z7" s="14">
        <v>2023</v>
      </c>
      <c r="AA7" s="14">
        <v>2023</v>
      </c>
      <c r="AB7" s="14">
        <v>1</v>
      </c>
      <c r="AC7" s="14">
        <v>1</v>
      </c>
      <c r="AD7" s="14">
        <v>4599031</v>
      </c>
      <c r="AE7" s="12" t="s">
        <v>86</v>
      </c>
      <c r="AF7" s="14">
        <v>459903101</v>
      </c>
      <c r="AG7" s="12" t="s">
        <v>103</v>
      </c>
      <c r="AH7" s="14">
        <v>1</v>
      </c>
      <c r="AI7" s="14">
        <v>3</v>
      </c>
      <c r="AJ7" s="12" t="s">
        <v>104</v>
      </c>
      <c r="AK7" s="14" t="s">
        <v>99</v>
      </c>
      <c r="AL7" s="12" t="s">
        <v>90</v>
      </c>
      <c r="AM7" s="14">
        <v>121000</v>
      </c>
      <c r="AN7" s="12" t="s">
        <v>91</v>
      </c>
      <c r="AO7" s="12"/>
      <c r="AP7" s="12" t="s">
        <v>105</v>
      </c>
      <c r="AQ7" s="14" t="s">
        <v>93</v>
      </c>
      <c r="AR7" s="12" t="s">
        <v>94</v>
      </c>
      <c r="AS7" s="12" t="s">
        <v>106</v>
      </c>
      <c r="AT7" s="18">
        <v>0</v>
      </c>
      <c r="AU7" s="14"/>
      <c r="AV7" s="19"/>
      <c r="AW7" s="20">
        <f>SUMIF('No tocar'!A:A,AS7,'No tocar'!B:B)</f>
        <v>1500000</v>
      </c>
      <c r="AX7" s="20">
        <f t="shared" si="0"/>
        <v>0</v>
      </c>
      <c r="AY7" s="20">
        <f>SUMIF('No tocar'!A:A,AS7,'No tocar'!D:D)</f>
        <v>0</v>
      </c>
      <c r="AZ7" s="20"/>
      <c r="BA7" s="20" t="str">
        <f t="shared" si="1"/>
        <v/>
      </c>
      <c r="BB7" s="21" t="str">
        <f t="shared" si="2"/>
        <v/>
      </c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</row>
    <row r="8" spans="1:74" ht="14.25" hidden="1" customHeight="1">
      <c r="A8" s="12" t="s">
        <v>66</v>
      </c>
      <c r="B8" s="12" t="s">
        <v>67</v>
      </c>
      <c r="C8" s="12" t="s">
        <v>68</v>
      </c>
      <c r="D8" s="13" t="s">
        <v>69</v>
      </c>
      <c r="E8" s="12" t="s">
        <v>70</v>
      </c>
      <c r="F8" s="14">
        <v>4599</v>
      </c>
      <c r="G8" s="12" t="s">
        <v>71</v>
      </c>
      <c r="H8" s="14" t="s">
        <v>72</v>
      </c>
      <c r="I8" s="12" t="s">
        <v>73</v>
      </c>
      <c r="J8" s="14">
        <v>1</v>
      </c>
      <c r="K8" s="12" t="s">
        <v>74</v>
      </c>
      <c r="L8" s="13" t="s">
        <v>75</v>
      </c>
      <c r="M8" s="12" t="s">
        <v>76</v>
      </c>
      <c r="N8" s="14" t="s">
        <v>77</v>
      </c>
      <c r="O8" s="12" t="s">
        <v>78</v>
      </c>
      <c r="P8" s="14">
        <v>0.8</v>
      </c>
      <c r="Q8" s="14" t="s">
        <v>79</v>
      </c>
      <c r="R8" s="12" t="s">
        <v>80</v>
      </c>
      <c r="S8" s="14" t="s">
        <v>101</v>
      </c>
      <c r="T8" s="12" t="s">
        <v>102</v>
      </c>
      <c r="U8" s="15">
        <v>1</v>
      </c>
      <c r="V8" s="16">
        <v>2022763640023</v>
      </c>
      <c r="W8" s="17" t="s">
        <v>83</v>
      </c>
      <c r="X8" s="14" t="s">
        <v>84</v>
      </c>
      <c r="Y8" s="12" t="s">
        <v>85</v>
      </c>
      <c r="Z8" s="14">
        <v>2023</v>
      </c>
      <c r="AA8" s="14">
        <v>2023</v>
      </c>
      <c r="AB8" s="14">
        <v>1</v>
      </c>
      <c r="AC8" s="14">
        <v>1</v>
      </c>
      <c r="AD8" s="14">
        <v>4599031</v>
      </c>
      <c r="AE8" s="12" t="s">
        <v>86</v>
      </c>
      <c r="AF8" s="14">
        <v>459903101</v>
      </c>
      <c r="AG8" s="12" t="s">
        <v>103</v>
      </c>
      <c r="AH8" s="14">
        <v>1</v>
      </c>
      <c r="AI8" s="14">
        <v>4</v>
      </c>
      <c r="AJ8" s="12" t="s">
        <v>107</v>
      </c>
      <c r="AK8" s="14" t="s">
        <v>99</v>
      </c>
      <c r="AL8" s="12" t="s">
        <v>90</v>
      </c>
      <c r="AM8" s="14">
        <v>121000</v>
      </c>
      <c r="AN8" s="12" t="s">
        <v>91</v>
      </c>
      <c r="AO8" s="12"/>
      <c r="AP8" s="12" t="s">
        <v>108</v>
      </c>
      <c r="AQ8" s="14" t="s">
        <v>109</v>
      </c>
      <c r="AR8" s="12" t="s">
        <v>110</v>
      </c>
      <c r="AS8" s="12" t="s">
        <v>111</v>
      </c>
      <c r="AT8" s="18">
        <v>500000</v>
      </c>
      <c r="AU8" s="14"/>
      <c r="AV8" s="19"/>
      <c r="AW8" s="20">
        <f>SUMIF('No tocar'!A:A,AS8,'No tocar'!B:B)</f>
        <v>500000</v>
      </c>
      <c r="AX8" s="20">
        <f t="shared" si="0"/>
        <v>500000</v>
      </c>
      <c r="AY8" s="20">
        <f>SUMIF('No tocar'!A:A,AS8,'No tocar'!D:D)</f>
        <v>500000</v>
      </c>
      <c r="AZ8" s="20"/>
      <c r="BA8" s="20" t="str">
        <f t="shared" si="1"/>
        <v/>
      </c>
      <c r="BB8" s="21" t="str">
        <f t="shared" si="2"/>
        <v/>
      </c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</row>
    <row r="9" spans="1:74" ht="14.25" hidden="1" customHeight="1">
      <c r="A9" s="12" t="s">
        <v>66</v>
      </c>
      <c r="B9" s="12" t="s">
        <v>67</v>
      </c>
      <c r="C9" s="12" t="s">
        <v>68</v>
      </c>
      <c r="D9" s="13" t="s">
        <v>69</v>
      </c>
      <c r="E9" s="12" t="s">
        <v>70</v>
      </c>
      <c r="F9" s="14">
        <v>4599</v>
      </c>
      <c r="G9" s="12" t="s">
        <v>71</v>
      </c>
      <c r="H9" s="14" t="s">
        <v>72</v>
      </c>
      <c r="I9" s="12" t="s">
        <v>73</v>
      </c>
      <c r="J9" s="14">
        <v>1</v>
      </c>
      <c r="K9" s="12" t="s">
        <v>74</v>
      </c>
      <c r="L9" s="13" t="s">
        <v>75</v>
      </c>
      <c r="M9" s="12" t="s">
        <v>76</v>
      </c>
      <c r="N9" s="14" t="s">
        <v>77</v>
      </c>
      <c r="O9" s="12" t="s">
        <v>78</v>
      </c>
      <c r="P9" s="14">
        <v>0.8</v>
      </c>
      <c r="Q9" s="14" t="s">
        <v>112</v>
      </c>
      <c r="R9" s="12" t="s">
        <v>113</v>
      </c>
      <c r="S9" s="14" t="s">
        <v>114</v>
      </c>
      <c r="T9" s="12" t="s">
        <v>115</v>
      </c>
      <c r="U9" s="15">
        <v>1</v>
      </c>
      <c r="V9" s="16">
        <v>2022763640023</v>
      </c>
      <c r="W9" s="17" t="s">
        <v>83</v>
      </c>
      <c r="X9" s="14" t="s">
        <v>84</v>
      </c>
      <c r="Y9" s="12" t="s">
        <v>85</v>
      </c>
      <c r="Z9" s="14">
        <v>2023</v>
      </c>
      <c r="AA9" s="14">
        <v>2023</v>
      </c>
      <c r="AB9" s="14">
        <v>1</v>
      </c>
      <c r="AC9" s="14">
        <v>2</v>
      </c>
      <c r="AD9" s="14">
        <v>4599025</v>
      </c>
      <c r="AE9" s="12" t="s">
        <v>116</v>
      </c>
      <c r="AF9" s="14">
        <v>459902504</v>
      </c>
      <c r="AG9" s="12" t="s">
        <v>117</v>
      </c>
      <c r="AH9" s="14">
        <v>1</v>
      </c>
      <c r="AI9" s="14">
        <v>5</v>
      </c>
      <c r="AJ9" s="12" t="s">
        <v>118</v>
      </c>
      <c r="AK9" s="14" t="s">
        <v>89</v>
      </c>
      <c r="AL9" s="12" t="s">
        <v>90</v>
      </c>
      <c r="AM9" s="14">
        <v>121000</v>
      </c>
      <c r="AN9" s="12" t="s">
        <v>91</v>
      </c>
      <c r="AO9" s="12"/>
      <c r="AP9" s="12" t="s">
        <v>92</v>
      </c>
      <c r="AQ9" s="14" t="s">
        <v>119</v>
      </c>
      <c r="AR9" s="12" t="s">
        <v>120</v>
      </c>
      <c r="AS9" s="12" t="s">
        <v>121</v>
      </c>
      <c r="AT9" s="18">
        <v>3000000</v>
      </c>
      <c r="AU9" s="14"/>
      <c r="AV9" s="19"/>
      <c r="AW9" s="20">
        <f>SUMIF('No tocar'!A:A,AS9,'No tocar'!B:B)</f>
        <v>33000000</v>
      </c>
      <c r="AX9" s="20">
        <f t="shared" si="0"/>
        <v>3000000</v>
      </c>
      <c r="AY9" s="20">
        <f>SUMIF('No tocar'!A:A,AS9,'No tocar'!D:D)</f>
        <v>0</v>
      </c>
      <c r="AZ9" s="20"/>
      <c r="BA9" s="20" t="str">
        <f t="shared" si="1"/>
        <v/>
      </c>
      <c r="BB9" s="21" t="str">
        <f t="shared" si="2"/>
        <v/>
      </c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</row>
    <row r="10" spans="1:74" ht="14.25" hidden="1" customHeight="1">
      <c r="A10" s="12" t="s">
        <v>66</v>
      </c>
      <c r="B10" s="12" t="s">
        <v>67</v>
      </c>
      <c r="C10" s="12" t="s">
        <v>68</v>
      </c>
      <c r="D10" s="13" t="s">
        <v>69</v>
      </c>
      <c r="E10" s="12" t="s">
        <v>70</v>
      </c>
      <c r="F10" s="14">
        <v>4599</v>
      </c>
      <c r="G10" s="12" t="s">
        <v>71</v>
      </c>
      <c r="H10" s="14" t="s">
        <v>72</v>
      </c>
      <c r="I10" s="12" t="s">
        <v>73</v>
      </c>
      <c r="J10" s="14">
        <v>1</v>
      </c>
      <c r="K10" s="12" t="s">
        <v>74</v>
      </c>
      <c r="L10" s="13" t="s">
        <v>75</v>
      </c>
      <c r="M10" s="12" t="s">
        <v>76</v>
      </c>
      <c r="N10" s="14" t="s">
        <v>77</v>
      </c>
      <c r="O10" s="12" t="s">
        <v>78</v>
      </c>
      <c r="P10" s="14">
        <v>0.8</v>
      </c>
      <c r="Q10" s="14" t="s">
        <v>112</v>
      </c>
      <c r="R10" s="12" t="s">
        <v>113</v>
      </c>
      <c r="S10" s="14" t="s">
        <v>114</v>
      </c>
      <c r="T10" s="12" t="s">
        <v>115</v>
      </c>
      <c r="U10" s="15">
        <v>1</v>
      </c>
      <c r="V10" s="16">
        <v>2022763640023</v>
      </c>
      <c r="W10" s="17" t="s">
        <v>83</v>
      </c>
      <c r="X10" s="14" t="s">
        <v>84</v>
      </c>
      <c r="Y10" s="12" t="s">
        <v>85</v>
      </c>
      <c r="Z10" s="14">
        <v>2023</v>
      </c>
      <c r="AA10" s="14">
        <v>2023</v>
      </c>
      <c r="AB10" s="14">
        <v>1</v>
      </c>
      <c r="AC10" s="14">
        <v>2</v>
      </c>
      <c r="AD10" s="14">
        <v>4599025</v>
      </c>
      <c r="AE10" s="12" t="s">
        <v>116</v>
      </c>
      <c r="AF10" s="14">
        <v>459902504</v>
      </c>
      <c r="AG10" s="12" t="s">
        <v>117</v>
      </c>
      <c r="AH10" s="14">
        <v>1</v>
      </c>
      <c r="AI10" s="14">
        <v>6</v>
      </c>
      <c r="AJ10" s="12" t="s">
        <v>122</v>
      </c>
      <c r="AK10" s="14" t="s">
        <v>99</v>
      </c>
      <c r="AL10" s="12" t="s">
        <v>90</v>
      </c>
      <c r="AM10" s="14">
        <v>121000</v>
      </c>
      <c r="AN10" s="12" t="s">
        <v>91</v>
      </c>
      <c r="AO10" s="12"/>
      <c r="AP10" s="12" t="s">
        <v>92</v>
      </c>
      <c r="AQ10" s="14" t="s">
        <v>93</v>
      </c>
      <c r="AR10" s="12" t="s">
        <v>94</v>
      </c>
      <c r="AS10" s="12" t="s">
        <v>123</v>
      </c>
      <c r="AT10" s="18">
        <v>3000000</v>
      </c>
      <c r="AU10" s="21"/>
      <c r="AV10" s="19"/>
      <c r="AW10" s="20">
        <f>SUMIF('No tocar'!A:A,AS10,'No tocar'!B:B)</f>
        <v>27000000</v>
      </c>
      <c r="AX10" s="20">
        <f t="shared" si="0"/>
        <v>3000000</v>
      </c>
      <c r="AY10" s="20">
        <f>SUMIF('No tocar'!A:A,AS10,'No tocar'!D:D)</f>
        <v>0</v>
      </c>
      <c r="AZ10" s="20"/>
      <c r="BA10" s="20" t="str">
        <f t="shared" si="1"/>
        <v/>
      </c>
      <c r="BB10" s="21" t="str">
        <f t="shared" si="2"/>
        <v/>
      </c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</row>
    <row r="11" spans="1:74" ht="14.25" hidden="1" customHeight="1">
      <c r="A11" s="22" t="s">
        <v>66</v>
      </c>
      <c r="B11" s="22" t="s">
        <v>67</v>
      </c>
      <c r="C11" s="22" t="s">
        <v>68</v>
      </c>
      <c r="D11" s="23" t="s">
        <v>69</v>
      </c>
      <c r="E11" s="22" t="s">
        <v>70</v>
      </c>
      <c r="F11" s="24">
        <v>4599</v>
      </c>
      <c r="G11" s="22" t="s">
        <v>71</v>
      </c>
      <c r="H11" s="24" t="s">
        <v>72</v>
      </c>
      <c r="I11" s="22" t="s">
        <v>73</v>
      </c>
      <c r="J11" s="24">
        <v>1</v>
      </c>
      <c r="K11" s="22" t="s">
        <v>74</v>
      </c>
      <c r="L11" s="23" t="s">
        <v>124</v>
      </c>
      <c r="M11" s="22" t="s">
        <v>125</v>
      </c>
      <c r="N11" s="24" t="s">
        <v>126</v>
      </c>
      <c r="O11" s="22" t="s">
        <v>127</v>
      </c>
      <c r="P11" s="24">
        <v>1</v>
      </c>
      <c r="Q11" s="24" t="s">
        <v>128</v>
      </c>
      <c r="R11" s="22" t="s">
        <v>129</v>
      </c>
      <c r="S11" s="24" t="s">
        <v>130</v>
      </c>
      <c r="T11" s="22" t="s">
        <v>131</v>
      </c>
      <c r="U11" s="25">
        <v>1</v>
      </c>
      <c r="V11" s="26">
        <v>2022763640021</v>
      </c>
      <c r="W11" s="27" t="s">
        <v>132</v>
      </c>
      <c r="X11" s="24" t="s">
        <v>133</v>
      </c>
      <c r="Y11" s="22" t="s">
        <v>134</v>
      </c>
      <c r="Z11" s="24">
        <v>2023</v>
      </c>
      <c r="AA11" s="24">
        <v>2023</v>
      </c>
      <c r="AB11" s="24">
        <v>1</v>
      </c>
      <c r="AC11" s="24">
        <v>1</v>
      </c>
      <c r="AD11" s="24">
        <v>4599019</v>
      </c>
      <c r="AE11" s="22" t="s">
        <v>135</v>
      </c>
      <c r="AF11" s="24">
        <v>459901900</v>
      </c>
      <c r="AG11" s="22" t="s">
        <v>136</v>
      </c>
      <c r="AH11" s="24">
        <v>1</v>
      </c>
      <c r="AI11" s="24">
        <v>1</v>
      </c>
      <c r="AJ11" s="22" t="s">
        <v>137</v>
      </c>
      <c r="AK11" s="24" t="s">
        <v>89</v>
      </c>
      <c r="AL11" s="22" t="s">
        <v>90</v>
      </c>
      <c r="AM11" s="24">
        <v>121000</v>
      </c>
      <c r="AN11" s="22" t="s">
        <v>91</v>
      </c>
      <c r="AO11" s="22"/>
      <c r="AP11" s="22" t="s">
        <v>138</v>
      </c>
      <c r="AQ11" s="24" t="s">
        <v>93</v>
      </c>
      <c r="AR11" s="22" t="s">
        <v>94</v>
      </c>
      <c r="AS11" s="22" t="s">
        <v>139</v>
      </c>
      <c r="AT11" s="28">
        <v>0</v>
      </c>
      <c r="AU11" s="1"/>
      <c r="AV11" s="29"/>
      <c r="AW11" s="30">
        <f>SUMIF('No tocar'!A:A,AS11,'No tocar'!B:B)</f>
        <v>1000000</v>
      </c>
      <c r="AX11" s="30">
        <f t="shared" si="0"/>
        <v>0</v>
      </c>
      <c r="AY11" s="30">
        <f>SUMIF('No tocar'!A:A,AS11,'No tocar'!D:D)</f>
        <v>0</v>
      </c>
      <c r="AZ11" s="30"/>
      <c r="BA11" s="30" t="str">
        <f t="shared" si="1"/>
        <v/>
      </c>
      <c r="BB11" s="31" t="str">
        <f t="shared" si="2"/>
        <v/>
      </c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</row>
    <row r="12" spans="1:74" ht="14.25" hidden="1" customHeight="1">
      <c r="A12" s="22" t="s">
        <v>66</v>
      </c>
      <c r="B12" s="22" t="s">
        <v>67</v>
      </c>
      <c r="C12" s="22" t="s">
        <v>68</v>
      </c>
      <c r="D12" s="23" t="s">
        <v>69</v>
      </c>
      <c r="E12" s="22" t="s">
        <v>70</v>
      </c>
      <c r="F12" s="24">
        <v>4599</v>
      </c>
      <c r="G12" s="22" t="s">
        <v>71</v>
      </c>
      <c r="H12" s="24" t="s">
        <v>72</v>
      </c>
      <c r="I12" s="22" t="s">
        <v>73</v>
      </c>
      <c r="J12" s="24">
        <v>1</v>
      </c>
      <c r="K12" s="22" t="s">
        <v>74</v>
      </c>
      <c r="L12" s="23" t="s">
        <v>124</v>
      </c>
      <c r="M12" s="22" t="s">
        <v>125</v>
      </c>
      <c r="N12" s="24" t="s">
        <v>126</v>
      </c>
      <c r="O12" s="22" t="s">
        <v>127</v>
      </c>
      <c r="P12" s="24">
        <v>1</v>
      </c>
      <c r="Q12" s="24" t="s">
        <v>128</v>
      </c>
      <c r="R12" s="22" t="s">
        <v>129</v>
      </c>
      <c r="S12" s="24" t="s">
        <v>130</v>
      </c>
      <c r="T12" s="22" t="s">
        <v>131</v>
      </c>
      <c r="U12" s="25">
        <v>1</v>
      </c>
      <c r="V12" s="26">
        <v>2022763640021</v>
      </c>
      <c r="W12" s="27" t="s">
        <v>132</v>
      </c>
      <c r="X12" s="24" t="s">
        <v>133</v>
      </c>
      <c r="Y12" s="22" t="s">
        <v>134</v>
      </c>
      <c r="Z12" s="24">
        <v>2023</v>
      </c>
      <c r="AA12" s="24">
        <v>2023</v>
      </c>
      <c r="AB12" s="24">
        <v>1</v>
      </c>
      <c r="AC12" s="24">
        <v>1</v>
      </c>
      <c r="AD12" s="24">
        <v>4599019</v>
      </c>
      <c r="AE12" s="22" t="s">
        <v>135</v>
      </c>
      <c r="AF12" s="24">
        <v>459901900</v>
      </c>
      <c r="AG12" s="22" t="s">
        <v>136</v>
      </c>
      <c r="AH12" s="24">
        <v>1</v>
      </c>
      <c r="AI12" s="24">
        <v>1</v>
      </c>
      <c r="AJ12" s="22" t="s">
        <v>137</v>
      </c>
      <c r="AK12" s="24" t="s">
        <v>89</v>
      </c>
      <c r="AL12" s="22" t="s">
        <v>90</v>
      </c>
      <c r="AM12" s="24">
        <v>133403</v>
      </c>
      <c r="AN12" s="22" t="s">
        <v>140</v>
      </c>
      <c r="AO12" s="22"/>
      <c r="AP12" s="22" t="s">
        <v>108</v>
      </c>
      <c r="AQ12" s="24" t="s">
        <v>93</v>
      </c>
      <c r="AR12" s="22" t="s">
        <v>94</v>
      </c>
      <c r="AS12" s="22" t="s">
        <v>141</v>
      </c>
      <c r="AT12" s="28">
        <v>5000000</v>
      </c>
      <c r="AU12" s="1" t="s">
        <v>142</v>
      </c>
      <c r="AV12" s="29"/>
      <c r="AW12" s="30">
        <f>SUMIF('No tocar'!A:A,AS12,'No tocar'!B:B)</f>
        <v>0</v>
      </c>
      <c r="AX12" s="30">
        <f t="shared" si="0"/>
        <v>5000000</v>
      </c>
      <c r="AY12" s="30">
        <f>SUMIF('No tocar'!A:A,AS12,'No tocar'!D:D)</f>
        <v>0</v>
      </c>
      <c r="AZ12" s="30"/>
      <c r="BA12" s="30" t="str">
        <f t="shared" si="1"/>
        <v/>
      </c>
      <c r="BB12" s="31" t="str">
        <f t="shared" si="2"/>
        <v/>
      </c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</row>
    <row r="13" spans="1:74" ht="14.25" hidden="1" customHeight="1">
      <c r="A13" s="22" t="s">
        <v>66</v>
      </c>
      <c r="B13" s="22" t="s">
        <v>67</v>
      </c>
      <c r="C13" s="22" t="s">
        <v>68</v>
      </c>
      <c r="D13" s="23" t="s">
        <v>69</v>
      </c>
      <c r="E13" s="22" t="s">
        <v>70</v>
      </c>
      <c r="F13" s="24">
        <v>4599</v>
      </c>
      <c r="G13" s="22" t="s">
        <v>71</v>
      </c>
      <c r="H13" s="24" t="s">
        <v>72</v>
      </c>
      <c r="I13" s="22" t="s">
        <v>73</v>
      </c>
      <c r="J13" s="24">
        <v>1</v>
      </c>
      <c r="K13" s="22" t="s">
        <v>74</v>
      </c>
      <c r="L13" s="23" t="s">
        <v>124</v>
      </c>
      <c r="M13" s="22" t="s">
        <v>125</v>
      </c>
      <c r="N13" s="24" t="s">
        <v>126</v>
      </c>
      <c r="O13" s="22" t="s">
        <v>127</v>
      </c>
      <c r="P13" s="24">
        <v>1</v>
      </c>
      <c r="Q13" s="24" t="s">
        <v>128</v>
      </c>
      <c r="R13" s="22" t="s">
        <v>129</v>
      </c>
      <c r="S13" s="24" t="s">
        <v>130</v>
      </c>
      <c r="T13" s="22" t="s">
        <v>131</v>
      </c>
      <c r="U13" s="25">
        <v>1</v>
      </c>
      <c r="V13" s="26">
        <v>2022763640021</v>
      </c>
      <c r="W13" s="27" t="s">
        <v>132</v>
      </c>
      <c r="X13" s="24" t="s">
        <v>133</v>
      </c>
      <c r="Y13" s="22" t="s">
        <v>134</v>
      </c>
      <c r="Z13" s="24">
        <v>2023</v>
      </c>
      <c r="AA13" s="24">
        <v>2023</v>
      </c>
      <c r="AB13" s="24">
        <v>1</v>
      </c>
      <c r="AC13" s="24">
        <v>1</v>
      </c>
      <c r="AD13" s="24">
        <v>4599019</v>
      </c>
      <c r="AE13" s="22" t="s">
        <v>135</v>
      </c>
      <c r="AF13" s="24">
        <v>459901900</v>
      </c>
      <c r="AG13" s="22" t="s">
        <v>136</v>
      </c>
      <c r="AH13" s="24">
        <v>1</v>
      </c>
      <c r="AI13" s="24">
        <v>2</v>
      </c>
      <c r="AJ13" s="22" t="s">
        <v>143</v>
      </c>
      <c r="AK13" s="24" t="s">
        <v>99</v>
      </c>
      <c r="AL13" s="22" t="s">
        <v>90</v>
      </c>
      <c r="AM13" s="24">
        <v>121000</v>
      </c>
      <c r="AN13" s="22" t="s">
        <v>91</v>
      </c>
      <c r="AO13" s="22"/>
      <c r="AP13" s="22" t="s">
        <v>144</v>
      </c>
      <c r="AQ13" s="24" t="s">
        <v>145</v>
      </c>
      <c r="AR13" s="22" t="s">
        <v>146</v>
      </c>
      <c r="AS13" s="22" t="s">
        <v>147</v>
      </c>
      <c r="AT13" s="28">
        <v>0</v>
      </c>
      <c r="AU13" s="1"/>
      <c r="AV13" s="29"/>
      <c r="AW13" s="30">
        <f>SUMIF('No tocar'!A:A,AS13,'No tocar'!B:B)</f>
        <v>1000000</v>
      </c>
      <c r="AX13" s="30">
        <f t="shared" si="0"/>
        <v>0</v>
      </c>
      <c r="AY13" s="30">
        <f>SUMIF('No tocar'!A:A,AS13,'No tocar'!D:D)</f>
        <v>0</v>
      </c>
      <c r="AZ13" s="30"/>
      <c r="BA13" s="30" t="str">
        <f t="shared" si="1"/>
        <v/>
      </c>
      <c r="BB13" s="31" t="str">
        <f t="shared" si="2"/>
        <v/>
      </c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</row>
    <row r="14" spans="1:74" ht="14.25" hidden="1" customHeight="1">
      <c r="A14" s="22" t="s">
        <v>66</v>
      </c>
      <c r="B14" s="22" t="s">
        <v>67</v>
      </c>
      <c r="C14" s="22" t="s">
        <v>68</v>
      </c>
      <c r="D14" s="23" t="s">
        <v>69</v>
      </c>
      <c r="E14" s="22" t="s">
        <v>70</v>
      </c>
      <c r="F14" s="24">
        <v>4599</v>
      </c>
      <c r="G14" s="22" t="s">
        <v>71</v>
      </c>
      <c r="H14" s="24" t="s">
        <v>72</v>
      </c>
      <c r="I14" s="22" t="s">
        <v>73</v>
      </c>
      <c r="J14" s="24">
        <v>1</v>
      </c>
      <c r="K14" s="22" t="s">
        <v>74</v>
      </c>
      <c r="L14" s="23" t="s">
        <v>124</v>
      </c>
      <c r="M14" s="22" t="s">
        <v>125</v>
      </c>
      <c r="N14" s="24" t="s">
        <v>126</v>
      </c>
      <c r="O14" s="22" t="s">
        <v>127</v>
      </c>
      <c r="P14" s="24">
        <v>1</v>
      </c>
      <c r="Q14" s="24" t="s">
        <v>128</v>
      </c>
      <c r="R14" s="22" t="s">
        <v>129</v>
      </c>
      <c r="S14" s="24" t="s">
        <v>130</v>
      </c>
      <c r="T14" s="22" t="s">
        <v>131</v>
      </c>
      <c r="U14" s="25">
        <v>1</v>
      </c>
      <c r="V14" s="26">
        <v>2022763640021</v>
      </c>
      <c r="W14" s="27" t="s">
        <v>132</v>
      </c>
      <c r="X14" s="24" t="s">
        <v>133</v>
      </c>
      <c r="Y14" s="22" t="s">
        <v>134</v>
      </c>
      <c r="Z14" s="24">
        <v>2023</v>
      </c>
      <c r="AA14" s="24">
        <v>2023</v>
      </c>
      <c r="AB14" s="24">
        <v>1</v>
      </c>
      <c r="AC14" s="24">
        <v>1</v>
      </c>
      <c r="AD14" s="24">
        <v>4599019</v>
      </c>
      <c r="AE14" s="22" t="s">
        <v>135</v>
      </c>
      <c r="AF14" s="24">
        <v>459901900</v>
      </c>
      <c r="AG14" s="22" t="s">
        <v>136</v>
      </c>
      <c r="AH14" s="24">
        <v>1</v>
      </c>
      <c r="AI14" s="24">
        <v>3</v>
      </c>
      <c r="AJ14" s="22" t="s">
        <v>148</v>
      </c>
      <c r="AK14" s="24" t="s">
        <v>99</v>
      </c>
      <c r="AL14" s="22" t="s">
        <v>90</v>
      </c>
      <c r="AM14" s="24">
        <v>121000</v>
      </c>
      <c r="AN14" s="22" t="s">
        <v>91</v>
      </c>
      <c r="AO14" s="22"/>
      <c r="AP14" s="22" t="s">
        <v>149</v>
      </c>
      <c r="AQ14" s="24" t="s">
        <v>93</v>
      </c>
      <c r="AR14" s="22" t="s">
        <v>94</v>
      </c>
      <c r="AS14" s="22" t="s">
        <v>150</v>
      </c>
      <c r="AT14" s="28">
        <v>0</v>
      </c>
      <c r="AU14" s="1"/>
      <c r="AV14" s="29"/>
      <c r="AW14" s="30">
        <f>SUMIF('No tocar'!A:A,AS14,'No tocar'!B:B)</f>
        <v>61857038.700000003</v>
      </c>
      <c r="AX14" s="30">
        <f t="shared" si="0"/>
        <v>0</v>
      </c>
      <c r="AY14" s="30">
        <f>SUMIF('No tocar'!A:A,AS14,'No tocar'!D:D)</f>
        <v>0</v>
      </c>
      <c r="AZ14" s="30"/>
      <c r="BA14" s="30" t="str">
        <f t="shared" si="1"/>
        <v/>
      </c>
      <c r="BB14" s="31" t="str">
        <f t="shared" si="2"/>
        <v/>
      </c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</row>
    <row r="15" spans="1:74" ht="14.25" hidden="1" customHeight="1">
      <c r="A15" s="22" t="s">
        <v>66</v>
      </c>
      <c r="B15" s="22" t="s">
        <v>67</v>
      </c>
      <c r="C15" s="22" t="s">
        <v>68</v>
      </c>
      <c r="D15" s="23" t="s">
        <v>69</v>
      </c>
      <c r="E15" s="22" t="s">
        <v>70</v>
      </c>
      <c r="F15" s="24">
        <v>4599</v>
      </c>
      <c r="G15" s="22" t="s">
        <v>71</v>
      </c>
      <c r="H15" s="24" t="s">
        <v>72</v>
      </c>
      <c r="I15" s="22" t="s">
        <v>73</v>
      </c>
      <c r="J15" s="24">
        <v>1</v>
      </c>
      <c r="K15" s="22" t="s">
        <v>74</v>
      </c>
      <c r="L15" s="23" t="s">
        <v>124</v>
      </c>
      <c r="M15" s="22" t="s">
        <v>125</v>
      </c>
      <c r="N15" s="24" t="s">
        <v>126</v>
      </c>
      <c r="O15" s="22" t="s">
        <v>127</v>
      </c>
      <c r="P15" s="24">
        <v>1</v>
      </c>
      <c r="Q15" s="24" t="s">
        <v>128</v>
      </c>
      <c r="R15" s="22" t="s">
        <v>129</v>
      </c>
      <c r="S15" s="24" t="s">
        <v>130</v>
      </c>
      <c r="T15" s="22" t="s">
        <v>131</v>
      </c>
      <c r="U15" s="25">
        <v>1</v>
      </c>
      <c r="V15" s="26">
        <v>2022763640021</v>
      </c>
      <c r="W15" s="27" t="s">
        <v>132</v>
      </c>
      <c r="X15" s="24" t="s">
        <v>133</v>
      </c>
      <c r="Y15" s="22" t="s">
        <v>134</v>
      </c>
      <c r="Z15" s="24">
        <v>2023</v>
      </c>
      <c r="AA15" s="24">
        <v>2023</v>
      </c>
      <c r="AB15" s="24">
        <v>1</v>
      </c>
      <c r="AC15" s="24">
        <v>1</v>
      </c>
      <c r="AD15" s="24">
        <v>4599019</v>
      </c>
      <c r="AE15" s="22" t="s">
        <v>135</v>
      </c>
      <c r="AF15" s="24">
        <v>459901900</v>
      </c>
      <c r="AG15" s="22" t="s">
        <v>136</v>
      </c>
      <c r="AH15" s="24">
        <v>1</v>
      </c>
      <c r="AI15" s="24">
        <v>3</v>
      </c>
      <c r="AJ15" s="22" t="s">
        <v>148</v>
      </c>
      <c r="AK15" s="24" t="s">
        <v>99</v>
      </c>
      <c r="AL15" s="22" t="s">
        <v>90</v>
      </c>
      <c r="AM15" s="24">
        <v>133403</v>
      </c>
      <c r="AN15" s="22" t="s">
        <v>140</v>
      </c>
      <c r="AO15" s="22"/>
      <c r="AP15" s="22" t="s">
        <v>92</v>
      </c>
      <c r="AQ15" s="24" t="s">
        <v>93</v>
      </c>
      <c r="AR15" s="22" t="s">
        <v>94</v>
      </c>
      <c r="AS15" s="22" t="s">
        <v>151</v>
      </c>
      <c r="AT15" s="28">
        <v>11851097.4</v>
      </c>
      <c r="AU15" s="1" t="s">
        <v>142</v>
      </c>
      <c r="AV15" s="29"/>
      <c r="AW15" s="30">
        <f>SUMIF('No tocar'!A:A,AS15,'No tocar'!B:B)</f>
        <v>0</v>
      </c>
      <c r="AX15" s="30">
        <f t="shared" si="0"/>
        <v>11851097.4</v>
      </c>
      <c r="AY15" s="30">
        <f>SUMIF('No tocar'!A:A,AS15,'No tocar'!D:D)</f>
        <v>0</v>
      </c>
      <c r="AZ15" s="30"/>
      <c r="BA15" s="30" t="str">
        <f t="shared" si="1"/>
        <v/>
      </c>
      <c r="BB15" s="31" t="str">
        <f t="shared" si="2"/>
        <v/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</row>
    <row r="16" spans="1:74" ht="14.25" hidden="1" customHeight="1">
      <c r="A16" s="22" t="s">
        <v>66</v>
      </c>
      <c r="B16" s="22" t="s">
        <v>67</v>
      </c>
      <c r="C16" s="22" t="s">
        <v>68</v>
      </c>
      <c r="D16" s="23" t="s">
        <v>69</v>
      </c>
      <c r="E16" s="22" t="s">
        <v>70</v>
      </c>
      <c r="F16" s="24">
        <v>4599</v>
      </c>
      <c r="G16" s="22" t="s">
        <v>71</v>
      </c>
      <c r="H16" s="24" t="s">
        <v>72</v>
      </c>
      <c r="I16" s="22" t="s">
        <v>73</v>
      </c>
      <c r="J16" s="24">
        <v>1</v>
      </c>
      <c r="K16" s="22" t="s">
        <v>74</v>
      </c>
      <c r="L16" s="23" t="s">
        <v>124</v>
      </c>
      <c r="M16" s="22" t="s">
        <v>125</v>
      </c>
      <c r="N16" s="24" t="s">
        <v>126</v>
      </c>
      <c r="O16" s="22" t="s">
        <v>127</v>
      </c>
      <c r="P16" s="24">
        <v>1</v>
      </c>
      <c r="Q16" s="24" t="s">
        <v>128</v>
      </c>
      <c r="R16" s="22" t="s">
        <v>129</v>
      </c>
      <c r="S16" s="24" t="s">
        <v>130</v>
      </c>
      <c r="T16" s="22" t="s">
        <v>131</v>
      </c>
      <c r="U16" s="25">
        <v>1</v>
      </c>
      <c r="V16" s="26">
        <v>2022763640021</v>
      </c>
      <c r="W16" s="27" t="s">
        <v>132</v>
      </c>
      <c r="X16" s="24" t="s">
        <v>133</v>
      </c>
      <c r="Y16" s="22" t="s">
        <v>134</v>
      </c>
      <c r="Z16" s="24">
        <v>2023</v>
      </c>
      <c r="AA16" s="24">
        <v>2023</v>
      </c>
      <c r="AB16" s="24">
        <v>1</v>
      </c>
      <c r="AC16" s="24">
        <v>1</v>
      </c>
      <c r="AD16" s="24">
        <v>4599019</v>
      </c>
      <c r="AE16" s="22" t="s">
        <v>135</v>
      </c>
      <c r="AF16" s="24">
        <v>459901900</v>
      </c>
      <c r="AG16" s="22" t="s">
        <v>136</v>
      </c>
      <c r="AH16" s="24">
        <v>1</v>
      </c>
      <c r="AI16" s="24">
        <v>4</v>
      </c>
      <c r="AJ16" s="22" t="s">
        <v>152</v>
      </c>
      <c r="AK16" s="24" t="s">
        <v>99</v>
      </c>
      <c r="AL16" s="22" t="s">
        <v>90</v>
      </c>
      <c r="AM16" s="24">
        <v>133403</v>
      </c>
      <c r="AN16" s="22" t="s">
        <v>140</v>
      </c>
      <c r="AO16" s="22"/>
      <c r="AP16" s="22" t="s">
        <v>153</v>
      </c>
      <c r="AQ16" s="24" t="s">
        <v>93</v>
      </c>
      <c r="AR16" s="22" t="s">
        <v>94</v>
      </c>
      <c r="AS16" s="22" t="s">
        <v>154</v>
      </c>
      <c r="AT16" s="28">
        <v>20676114</v>
      </c>
      <c r="AU16" s="1" t="s">
        <v>142</v>
      </c>
      <c r="AV16" s="29"/>
      <c r="AW16" s="30">
        <f>SUMIF('No tocar'!A:A,AS16,'No tocar'!B:B)</f>
        <v>0</v>
      </c>
      <c r="AX16" s="30">
        <f t="shared" si="0"/>
        <v>20676114</v>
      </c>
      <c r="AY16" s="30">
        <f>SUMIF('No tocar'!A:A,AS16,'No tocar'!D:D)</f>
        <v>7615285</v>
      </c>
      <c r="AZ16" s="30"/>
      <c r="BA16" s="30" t="str">
        <f t="shared" si="1"/>
        <v/>
      </c>
      <c r="BB16" s="31" t="str">
        <f t="shared" si="2"/>
        <v/>
      </c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</row>
    <row r="17" spans="1:74" ht="14.25" hidden="1" customHeight="1">
      <c r="A17" s="12" t="s">
        <v>66</v>
      </c>
      <c r="B17" s="12" t="s">
        <v>67</v>
      </c>
      <c r="C17" s="12" t="s">
        <v>68</v>
      </c>
      <c r="D17" s="13" t="s">
        <v>69</v>
      </c>
      <c r="E17" s="12" t="s">
        <v>70</v>
      </c>
      <c r="F17" s="14">
        <v>4599</v>
      </c>
      <c r="G17" s="12" t="s">
        <v>71</v>
      </c>
      <c r="H17" s="14" t="s">
        <v>72</v>
      </c>
      <c r="I17" s="12" t="s">
        <v>73</v>
      </c>
      <c r="J17" s="14">
        <v>1</v>
      </c>
      <c r="K17" s="12" t="s">
        <v>74</v>
      </c>
      <c r="L17" s="13" t="s">
        <v>75</v>
      </c>
      <c r="M17" s="12" t="s">
        <v>76</v>
      </c>
      <c r="N17" s="14" t="s">
        <v>77</v>
      </c>
      <c r="O17" s="12" t="s">
        <v>78</v>
      </c>
      <c r="P17" s="14">
        <v>0.8</v>
      </c>
      <c r="Q17" s="14" t="s">
        <v>155</v>
      </c>
      <c r="R17" s="12" t="s">
        <v>156</v>
      </c>
      <c r="S17" s="14" t="s">
        <v>157</v>
      </c>
      <c r="T17" s="12" t="s">
        <v>158</v>
      </c>
      <c r="U17" s="15">
        <v>0.9</v>
      </c>
      <c r="V17" s="16">
        <v>2022763640019</v>
      </c>
      <c r="W17" s="17" t="s">
        <v>159</v>
      </c>
      <c r="X17" s="14" t="s">
        <v>160</v>
      </c>
      <c r="Y17" s="12" t="s">
        <v>161</v>
      </c>
      <c r="Z17" s="14">
        <v>2023</v>
      </c>
      <c r="AA17" s="14">
        <v>2023</v>
      </c>
      <c r="AB17" s="14">
        <v>1</v>
      </c>
      <c r="AC17" s="14">
        <v>1</v>
      </c>
      <c r="AD17" s="14">
        <v>4599033</v>
      </c>
      <c r="AE17" s="12" t="s">
        <v>162</v>
      </c>
      <c r="AF17" s="14">
        <v>459903300</v>
      </c>
      <c r="AG17" s="12" t="s">
        <v>163</v>
      </c>
      <c r="AH17" s="14">
        <v>7439</v>
      </c>
      <c r="AI17" s="14">
        <v>1</v>
      </c>
      <c r="AJ17" s="12" t="s">
        <v>164</v>
      </c>
      <c r="AK17" s="14" t="s">
        <v>89</v>
      </c>
      <c r="AL17" s="12" t="s">
        <v>90</v>
      </c>
      <c r="AM17" s="14">
        <v>121000</v>
      </c>
      <c r="AN17" s="12" t="s">
        <v>91</v>
      </c>
      <c r="AO17" s="12"/>
      <c r="AP17" s="12" t="s">
        <v>92</v>
      </c>
      <c r="AQ17" s="14" t="s">
        <v>93</v>
      </c>
      <c r="AR17" s="12" t="s">
        <v>94</v>
      </c>
      <c r="AS17" s="12" t="s">
        <v>165</v>
      </c>
      <c r="AT17" s="18">
        <v>32200000</v>
      </c>
      <c r="AU17" s="14"/>
      <c r="AV17" s="19"/>
      <c r="AW17" s="20">
        <f>SUMIF('No tocar'!A:A,AS17,'No tocar'!B:B)</f>
        <v>134609121</v>
      </c>
      <c r="AX17" s="20">
        <f t="shared" si="0"/>
        <v>32200000</v>
      </c>
      <c r="AY17" s="20">
        <f>SUMIF('No tocar'!A:A,AS17,'No tocar'!D:D)</f>
        <v>32200000</v>
      </c>
      <c r="AZ17" s="20"/>
      <c r="BA17" s="20" t="str">
        <f t="shared" si="1"/>
        <v/>
      </c>
      <c r="BB17" s="21" t="str">
        <f t="shared" si="2"/>
        <v/>
      </c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</row>
    <row r="18" spans="1:74" ht="14.25" hidden="1" customHeight="1">
      <c r="A18" s="12" t="s">
        <v>66</v>
      </c>
      <c r="B18" s="12" t="s">
        <v>67</v>
      </c>
      <c r="C18" s="12" t="s">
        <v>68</v>
      </c>
      <c r="D18" s="13" t="s">
        <v>69</v>
      </c>
      <c r="E18" s="12" t="s">
        <v>70</v>
      </c>
      <c r="F18" s="14">
        <v>4599</v>
      </c>
      <c r="G18" s="12" t="s">
        <v>71</v>
      </c>
      <c r="H18" s="14" t="s">
        <v>72</v>
      </c>
      <c r="I18" s="12" t="s">
        <v>73</v>
      </c>
      <c r="J18" s="14">
        <v>1</v>
      </c>
      <c r="K18" s="12" t="s">
        <v>74</v>
      </c>
      <c r="L18" s="13" t="s">
        <v>75</v>
      </c>
      <c r="M18" s="12" t="s">
        <v>76</v>
      </c>
      <c r="N18" s="14" t="s">
        <v>77</v>
      </c>
      <c r="O18" s="12" t="s">
        <v>78</v>
      </c>
      <c r="P18" s="14">
        <v>0.8</v>
      </c>
      <c r="Q18" s="14" t="s">
        <v>155</v>
      </c>
      <c r="R18" s="12" t="s">
        <v>156</v>
      </c>
      <c r="S18" s="14" t="s">
        <v>157</v>
      </c>
      <c r="T18" s="12" t="s">
        <v>158</v>
      </c>
      <c r="U18" s="15">
        <v>0.9</v>
      </c>
      <c r="V18" s="16">
        <v>2022763640019</v>
      </c>
      <c r="W18" s="17" t="s">
        <v>159</v>
      </c>
      <c r="X18" s="14" t="s">
        <v>160</v>
      </c>
      <c r="Y18" s="12" t="s">
        <v>161</v>
      </c>
      <c r="Z18" s="14">
        <v>2023</v>
      </c>
      <c r="AA18" s="14">
        <v>2023</v>
      </c>
      <c r="AB18" s="14">
        <v>1</v>
      </c>
      <c r="AC18" s="14">
        <v>1</v>
      </c>
      <c r="AD18" s="14">
        <v>4599033</v>
      </c>
      <c r="AE18" s="12" t="s">
        <v>162</v>
      </c>
      <c r="AF18" s="14">
        <v>459903300</v>
      </c>
      <c r="AG18" s="12" t="s">
        <v>163</v>
      </c>
      <c r="AH18" s="14">
        <v>7439</v>
      </c>
      <c r="AI18" s="14">
        <v>1</v>
      </c>
      <c r="AJ18" s="12" t="s">
        <v>164</v>
      </c>
      <c r="AK18" s="14" t="s">
        <v>89</v>
      </c>
      <c r="AL18" s="12" t="s">
        <v>166</v>
      </c>
      <c r="AM18" s="14">
        <v>133803</v>
      </c>
      <c r="AN18" s="12" t="s">
        <v>167</v>
      </c>
      <c r="AO18" s="12"/>
      <c r="AP18" s="12" t="s">
        <v>92</v>
      </c>
      <c r="AQ18" s="14" t="s">
        <v>93</v>
      </c>
      <c r="AR18" s="12" t="s">
        <v>94</v>
      </c>
      <c r="AS18" s="12" t="s">
        <v>168</v>
      </c>
      <c r="AT18" s="18">
        <v>156600000</v>
      </c>
      <c r="AU18" s="14" t="s">
        <v>142</v>
      </c>
      <c r="AV18" s="19"/>
      <c r="AW18" s="20">
        <f>SUMIF('No tocar'!A:A,AS18,'No tocar'!B:B)</f>
        <v>0</v>
      </c>
      <c r="AX18" s="20">
        <f t="shared" si="0"/>
        <v>156600000</v>
      </c>
      <c r="AY18" s="20">
        <f>SUMIF('No tocar'!A:A,AS18,'No tocar'!D:D)</f>
        <v>156000000</v>
      </c>
      <c r="AZ18" s="20"/>
      <c r="BA18" s="20" t="str">
        <f t="shared" si="1"/>
        <v/>
      </c>
      <c r="BB18" s="21" t="str">
        <f t="shared" si="2"/>
        <v/>
      </c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</row>
    <row r="19" spans="1:74" ht="14.25" hidden="1" customHeight="1">
      <c r="A19" s="12" t="s">
        <v>66</v>
      </c>
      <c r="B19" s="12" t="s">
        <v>67</v>
      </c>
      <c r="C19" s="12" t="s">
        <v>68</v>
      </c>
      <c r="D19" s="13" t="s">
        <v>69</v>
      </c>
      <c r="E19" s="12" t="s">
        <v>70</v>
      </c>
      <c r="F19" s="14">
        <v>4599</v>
      </c>
      <c r="G19" s="12" t="s">
        <v>71</v>
      </c>
      <c r="H19" s="14" t="s">
        <v>72</v>
      </c>
      <c r="I19" s="12" t="s">
        <v>73</v>
      </c>
      <c r="J19" s="14">
        <v>1</v>
      </c>
      <c r="K19" s="12" t="s">
        <v>74</v>
      </c>
      <c r="L19" s="13" t="s">
        <v>75</v>
      </c>
      <c r="M19" s="12" t="s">
        <v>76</v>
      </c>
      <c r="N19" s="14" t="s">
        <v>77</v>
      </c>
      <c r="O19" s="12" t="s">
        <v>78</v>
      </c>
      <c r="P19" s="14">
        <v>0.8</v>
      </c>
      <c r="Q19" s="14" t="s">
        <v>155</v>
      </c>
      <c r="R19" s="12" t="s">
        <v>156</v>
      </c>
      <c r="S19" s="14" t="s">
        <v>157</v>
      </c>
      <c r="T19" s="12" t="s">
        <v>158</v>
      </c>
      <c r="U19" s="15">
        <v>0.9</v>
      </c>
      <c r="V19" s="16">
        <v>2022763640019</v>
      </c>
      <c r="W19" s="17" t="s">
        <v>159</v>
      </c>
      <c r="X19" s="14" t="s">
        <v>160</v>
      </c>
      <c r="Y19" s="12" t="s">
        <v>161</v>
      </c>
      <c r="Z19" s="14">
        <v>2023</v>
      </c>
      <c r="AA19" s="14">
        <v>2023</v>
      </c>
      <c r="AB19" s="14">
        <v>1</v>
      </c>
      <c r="AC19" s="14">
        <v>1</v>
      </c>
      <c r="AD19" s="14">
        <v>4599033</v>
      </c>
      <c r="AE19" s="12" t="s">
        <v>162</v>
      </c>
      <c r="AF19" s="14">
        <v>459903300</v>
      </c>
      <c r="AG19" s="12" t="s">
        <v>163</v>
      </c>
      <c r="AH19" s="14">
        <v>7439</v>
      </c>
      <c r="AI19" s="14">
        <v>1</v>
      </c>
      <c r="AJ19" s="12" t="s">
        <v>164</v>
      </c>
      <c r="AK19" s="14" t="s">
        <v>89</v>
      </c>
      <c r="AL19" s="12" t="s">
        <v>166</v>
      </c>
      <c r="AM19" s="14">
        <v>124303</v>
      </c>
      <c r="AN19" s="12" t="s">
        <v>169</v>
      </c>
      <c r="AO19" s="12"/>
      <c r="AP19" s="12" t="s">
        <v>92</v>
      </c>
      <c r="AQ19" s="14" t="s">
        <v>93</v>
      </c>
      <c r="AR19" s="12" t="s">
        <v>94</v>
      </c>
      <c r="AS19" s="12" t="s">
        <v>170</v>
      </c>
      <c r="AT19" s="18">
        <v>26700000</v>
      </c>
      <c r="AU19" s="14"/>
      <c r="AV19" s="19"/>
      <c r="AW19" s="20">
        <f>SUMIF('No tocar'!A:A,AS19,'No tocar'!B:B)</f>
        <v>0</v>
      </c>
      <c r="AX19" s="20">
        <f t="shared" si="0"/>
        <v>26700000</v>
      </c>
      <c r="AY19" s="20">
        <f>SUMIF('No tocar'!A:A,AS19,'No tocar'!D:D)</f>
        <v>19500000</v>
      </c>
      <c r="AZ19" s="20"/>
      <c r="BA19" s="20" t="str">
        <f t="shared" si="1"/>
        <v/>
      </c>
      <c r="BB19" s="21" t="str">
        <f t="shared" si="2"/>
        <v/>
      </c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</row>
    <row r="20" spans="1:74" ht="14.25" hidden="1" customHeight="1">
      <c r="A20" s="12" t="s">
        <v>66</v>
      </c>
      <c r="B20" s="12" t="s">
        <v>67</v>
      </c>
      <c r="C20" s="12" t="s">
        <v>68</v>
      </c>
      <c r="D20" s="13" t="s">
        <v>69</v>
      </c>
      <c r="E20" s="12" t="s">
        <v>70</v>
      </c>
      <c r="F20" s="14">
        <v>4599</v>
      </c>
      <c r="G20" s="12" t="s">
        <v>71</v>
      </c>
      <c r="H20" s="14" t="s">
        <v>72</v>
      </c>
      <c r="I20" s="12" t="s">
        <v>73</v>
      </c>
      <c r="J20" s="14">
        <v>1</v>
      </c>
      <c r="K20" s="12" t="s">
        <v>74</v>
      </c>
      <c r="L20" s="13" t="s">
        <v>75</v>
      </c>
      <c r="M20" s="12" t="s">
        <v>76</v>
      </c>
      <c r="N20" s="14" t="s">
        <v>77</v>
      </c>
      <c r="O20" s="12" t="s">
        <v>78</v>
      </c>
      <c r="P20" s="14">
        <v>0.8</v>
      </c>
      <c r="Q20" s="14" t="s">
        <v>155</v>
      </c>
      <c r="R20" s="12" t="s">
        <v>156</v>
      </c>
      <c r="S20" s="14" t="s">
        <v>157</v>
      </c>
      <c r="T20" s="12" t="s">
        <v>158</v>
      </c>
      <c r="U20" s="15">
        <v>0.9</v>
      </c>
      <c r="V20" s="16">
        <v>2022763640019</v>
      </c>
      <c r="W20" s="17" t="s">
        <v>159</v>
      </c>
      <c r="X20" s="14" t="s">
        <v>160</v>
      </c>
      <c r="Y20" s="12" t="s">
        <v>161</v>
      </c>
      <c r="Z20" s="14">
        <v>2023</v>
      </c>
      <c r="AA20" s="14">
        <v>2023</v>
      </c>
      <c r="AB20" s="14">
        <v>1</v>
      </c>
      <c r="AC20" s="14">
        <v>1</v>
      </c>
      <c r="AD20" s="14">
        <v>4599033</v>
      </c>
      <c r="AE20" s="12" t="s">
        <v>162</v>
      </c>
      <c r="AF20" s="14">
        <v>459903300</v>
      </c>
      <c r="AG20" s="12" t="s">
        <v>163</v>
      </c>
      <c r="AH20" s="14">
        <v>7439</v>
      </c>
      <c r="AI20" s="14">
        <v>2</v>
      </c>
      <c r="AJ20" s="12" t="s">
        <v>171</v>
      </c>
      <c r="AK20" s="14" t="s">
        <v>99</v>
      </c>
      <c r="AL20" s="12" t="s">
        <v>90</v>
      </c>
      <c r="AM20" s="14">
        <v>121000</v>
      </c>
      <c r="AN20" s="12" t="s">
        <v>91</v>
      </c>
      <c r="AO20" s="12"/>
      <c r="AP20" s="12" t="s">
        <v>92</v>
      </c>
      <c r="AQ20" s="14" t="s">
        <v>172</v>
      </c>
      <c r="AR20" s="12" t="s">
        <v>173</v>
      </c>
      <c r="AS20" s="12" t="s">
        <v>174</v>
      </c>
      <c r="AT20" s="18">
        <v>0</v>
      </c>
      <c r="AU20" s="14"/>
      <c r="AV20" s="19"/>
      <c r="AW20" s="20">
        <f>SUMIF('No tocar'!A:A,AS20,'No tocar'!B:B)</f>
        <v>4000000</v>
      </c>
      <c r="AX20" s="20">
        <f t="shared" si="0"/>
        <v>0</v>
      </c>
      <c r="AY20" s="20">
        <f>SUMIF('No tocar'!A:A,AS20,'No tocar'!D:D)</f>
        <v>0</v>
      </c>
      <c r="AZ20" s="20"/>
      <c r="BA20" s="20" t="str">
        <f t="shared" si="1"/>
        <v/>
      </c>
      <c r="BB20" s="21" t="str">
        <f t="shared" si="2"/>
        <v/>
      </c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</row>
    <row r="21" spans="1:74" ht="14.25" hidden="1" customHeight="1">
      <c r="A21" s="12" t="s">
        <v>66</v>
      </c>
      <c r="B21" s="12" t="s">
        <v>67</v>
      </c>
      <c r="C21" s="12" t="s">
        <v>68</v>
      </c>
      <c r="D21" s="13" t="s">
        <v>69</v>
      </c>
      <c r="E21" s="12" t="s">
        <v>70</v>
      </c>
      <c r="F21" s="14">
        <v>4599</v>
      </c>
      <c r="G21" s="12" t="s">
        <v>71</v>
      </c>
      <c r="H21" s="14" t="s">
        <v>72</v>
      </c>
      <c r="I21" s="12" t="s">
        <v>73</v>
      </c>
      <c r="J21" s="14">
        <v>1</v>
      </c>
      <c r="K21" s="12" t="s">
        <v>74</v>
      </c>
      <c r="L21" s="13" t="s">
        <v>75</v>
      </c>
      <c r="M21" s="12" t="s">
        <v>76</v>
      </c>
      <c r="N21" s="14" t="s">
        <v>77</v>
      </c>
      <c r="O21" s="12" t="s">
        <v>78</v>
      </c>
      <c r="P21" s="14">
        <v>0.8</v>
      </c>
      <c r="Q21" s="14" t="s">
        <v>155</v>
      </c>
      <c r="R21" s="12" t="s">
        <v>156</v>
      </c>
      <c r="S21" s="14" t="s">
        <v>157</v>
      </c>
      <c r="T21" s="12" t="s">
        <v>158</v>
      </c>
      <c r="U21" s="15">
        <v>0.9</v>
      </c>
      <c r="V21" s="16">
        <v>2022763640019</v>
      </c>
      <c r="W21" s="17" t="s">
        <v>159</v>
      </c>
      <c r="X21" s="14" t="s">
        <v>160</v>
      </c>
      <c r="Y21" s="12" t="s">
        <v>161</v>
      </c>
      <c r="Z21" s="14">
        <v>2023</v>
      </c>
      <c r="AA21" s="14">
        <v>2023</v>
      </c>
      <c r="AB21" s="14">
        <v>1</v>
      </c>
      <c r="AC21" s="14">
        <v>1</v>
      </c>
      <c r="AD21" s="14">
        <v>4599033</v>
      </c>
      <c r="AE21" s="12" t="s">
        <v>162</v>
      </c>
      <c r="AF21" s="14">
        <v>459903300</v>
      </c>
      <c r="AG21" s="12" t="s">
        <v>163</v>
      </c>
      <c r="AH21" s="14">
        <v>7439</v>
      </c>
      <c r="AI21" s="14">
        <v>3</v>
      </c>
      <c r="AJ21" s="12" t="s">
        <v>175</v>
      </c>
      <c r="AK21" s="14" t="s">
        <v>99</v>
      </c>
      <c r="AL21" s="12" t="s">
        <v>90</v>
      </c>
      <c r="AM21" s="14">
        <v>121000</v>
      </c>
      <c r="AN21" s="12" t="s">
        <v>91</v>
      </c>
      <c r="AO21" s="12"/>
      <c r="AP21" s="12" t="s">
        <v>176</v>
      </c>
      <c r="AQ21" s="14">
        <v>91119</v>
      </c>
      <c r="AR21" s="12" t="s">
        <v>177</v>
      </c>
      <c r="AS21" s="12" t="s">
        <v>178</v>
      </c>
      <c r="AT21" s="18">
        <v>0</v>
      </c>
      <c r="AU21" s="14"/>
      <c r="AV21" s="19"/>
      <c r="AW21" s="20">
        <f>SUMIF('No tocar'!A:A,AS21,'No tocar'!B:B)</f>
        <v>1000000</v>
      </c>
      <c r="AX21" s="20">
        <f t="shared" si="0"/>
        <v>0</v>
      </c>
      <c r="AY21" s="20">
        <f>SUMIF('No tocar'!A:A,AS21,'No tocar'!D:D)</f>
        <v>0</v>
      </c>
      <c r="AZ21" s="20"/>
      <c r="BA21" s="20" t="str">
        <f t="shared" si="1"/>
        <v/>
      </c>
      <c r="BB21" s="21" t="str">
        <f t="shared" si="2"/>
        <v/>
      </c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</row>
    <row r="22" spans="1:74" ht="14.25" hidden="1" customHeight="1">
      <c r="A22" s="12" t="s">
        <v>66</v>
      </c>
      <c r="B22" s="12" t="s">
        <v>67</v>
      </c>
      <c r="C22" s="12" t="s">
        <v>68</v>
      </c>
      <c r="D22" s="13" t="s">
        <v>69</v>
      </c>
      <c r="E22" s="12" t="s">
        <v>70</v>
      </c>
      <c r="F22" s="14">
        <v>4599</v>
      </c>
      <c r="G22" s="12" t="s">
        <v>71</v>
      </c>
      <c r="H22" s="14" t="s">
        <v>72</v>
      </c>
      <c r="I22" s="12" t="s">
        <v>73</v>
      </c>
      <c r="J22" s="14">
        <v>1</v>
      </c>
      <c r="K22" s="12" t="s">
        <v>74</v>
      </c>
      <c r="L22" s="13" t="s">
        <v>75</v>
      </c>
      <c r="M22" s="12" t="s">
        <v>76</v>
      </c>
      <c r="N22" s="14" t="s">
        <v>77</v>
      </c>
      <c r="O22" s="12" t="s">
        <v>78</v>
      </c>
      <c r="P22" s="14">
        <v>0.8</v>
      </c>
      <c r="Q22" s="14" t="s">
        <v>155</v>
      </c>
      <c r="R22" s="12" t="s">
        <v>156</v>
      </c>
      <c r="S22" s="14" t="s">
        <v>157</v>
      </c>
      <c r="T22" s="12" t="s">
        <v>158</v>
      </c>
      <c r="U22" s="15">
        <v>0.9</v>
      </c>
      <c r="V22" s="16">
        <v>2022763640019</v>
      </c>
      <c r="W22" s="17" t="s">
        <v>159</v>
      </c>
      <c r="X22" s="14" t="s">
        <v>160</v>
      </c>
      <c r="Y22" s="12" t="s">
        <v>161</v>
      </c>
      <c r="Z22" s="14">
        <v>2023</v>
      </c>
      <c r="AA22" s="14">
        <v>2023</v>
      </c>
      <c r="AB22" s="14">
        <v>1</v>
      </c>
      <c r="AC22" s="14">
        <v>1</v>
      </c>
      <c r="AD22" s="14">
        <v>4599033</v>
      </c>
      <c r="AE22" s="12" t="s">
        <v>162</v>
      </c>
      <c r="AF22" s="14">
        <v>459903300</v>
      </c>
      <c r="AG22" s="12" t="s">
        <v>163</v>
      </c>
      <c r="AH22" s="14">
        <v>7439</v>
      </c>
      <c r="AI22" s="14">
        <v>4</v>
      </c>
      <c r="AJ22" s="12" t="s">
        <v>179</v>
      </c>
      <c r="AK22" s="14" t="s">
        <v>99</v>
      </c>
      <c r="AL22" s="12" t="s">
        <v>90</v>
      </c>
      <c r="AM22" s="14">
        <v>121000</v>
      </c>
      <c r="AN22" s="12" t="s">
        <v>91</v>
      </c>
      <c r="AO22" s="12"/>
      <c r="AP22" s="12" t="s">
        <v>108</v>
      </c>
      <c r="AQ22" s="14" t="s">
        <v>109</v>
      </c>
      <c r="AR22" s="12" t="s">
        <v>110</v>
      </c>
      <c r="AS22" s="12" t="s">
        <v>180</v>
      </c>
      <c r="AT22" s="18">
        <v>20000000</v>
      </c>
      <c r="AU22" s="14"/>
      <c r="AV22" s="19"/>
      <c r="AW22" s="20">
        <f>SUMIF('No tocar'!A:A,AS22,'No tocar'!B:B)</f>
        <v>20000000</v>
      </c>
      <c r="AX22" s="20">
        <f t="shared" si="0"/>
        <v>20000000</v>
      </c>
      <c r="AY22" s="20">
        <f>SUMIF('No tocar'!A:A,AS22,'No tocar'!D:D)</f>
        <v>20000000</v>
      </c>
      <c r="AZ22" s="20"/>
      <c r="BA22" s="20" t="str">
        <f t="shared" si="1"/>
        <v/>
      </c>
      <c r="BB22" s="21" t="str">
        <f t="shared" si="2"/>
        <v/>
      </c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</row>
    <row r="23" spans="1:74" ht="14.25" hidden="1" customHeight="1">
      <c r="A23" s="22" t="s">
        <v>66</v>
      </c>
      <c r="B23" s="22" t="s">
        <v>67</v>
      </c>
      <c r="C23" s="22" t="s">
        <v>68</v>
      </c>
      <c r="D23" s="23" t="s">
        <v>181</v>
      </c>
      <c r="E23" s="22" t="s">
        <v>70</v>
      </c>
      <c r="F23" s="24">
        <v>4599</v>
      </c>
      <c r="G23" s="22" t="s">
        <v>71</v>
      </c>
      <c r="H23" s="24" t="s">
        <v>182</v>
      </c>
      <c r="I23" s="22" t="s">
        <v>183</v>
      </c>
      <c r="J23" s="24">
        <v>5</v>
      </c>
      <c r="K23" s="22" t="s">
        <v>184</v>
      </c>
      <c r="L23" s="23" t="s">
        <v>185</v>
      </c>
      <c r="M23" s="22" t="s">
        <v>186</v>
      </c>
      <c r="N23" s="24" t="s">
        <v>187</v>
      </c>
      <c r="O23" s="22" t="s">
        <v>188</v>
      </c>
      <c r="P23" s="24">
        <v>1</v>
      </c>
      <c r="Q23" s="24" t="s">
        <v>189</v>
      </c>
      <c r="R23" s="22" t="s">
        <v>190</v>
      </c>
      <c r="S23" s="24" t="s">
        <v>191</v>
      </c>
      <c r="T23" s="22" t="s">
        <v>192</v>
      </c>
      <c r="U23" s="25">
        <v>1</v>
      </c>
      <c r="V23" s="26">
        <v>2022763640020</v>
      </c>
      <c r="W23" s="27" t="s">
        <v>193</v>
      </c>
      <c r="X23" s="24">
        <v>2304</v>
      </c>
      <c r="Y23" s="22" t="s">
        <v>194</v>
      </c>
      <c r="Z23" s="24">
        <v>2023</v>
      </c>
      <c r="AA23" s="24">
        <v>2023</v>
      </c>
      <c r="AB23" s="24">
        <v>1</v>
      </c>
      <c r="AC23" s="24">
        <v>1</v>
      </c>
      <c r="AD23" s="24">
        <v>4003006</v>
      </c>
      <c r="AE23" s="22" t="s">
        <v>135</v>
      </c>
      <c r="AF23" s="24">
        <v>400300600</v>
      </c>
      <c r="AG23" s="22" t="s">
        <v>195</v>
      </c>
      <c r="AH23" s="24">
        <v>1</v>
      </c>
      <c r="AI23" s="24">
        <v>1</v>
      </c>
      <c r="AJ23" s="22" t="s">
        <v>196</v>
      </c>
      <c r="AK23" s="24" t="s">
        <v>99</v>
      </c>
      <c r="AL23" s="22" t="s">
        <v>166</v>
      </c>
      <c r="AM23" s="24">
        <v>124600</v>
      </c>
      <c r="AN23" s="22" t="s">
        <v>197</v>
      </c>
      <c r="AO23" s="22"/>
      <c r="AP23" s="22" t="s">
        <v>105</v>
      </c>
      <c r="AQ23" s="24" t="s">
        <v>198</v>
      </c>
      <c r="AR23" s="22" t="s">
        <v>199</v>
      </c>
      <c r="AS23" s="22" t="s">
        <v>200</v>
      </c>
      <c r="AT23" s="28">
        <v>290865328.66999996</v>
      </c>
      <c r="AU23" s="31"/>
      <c r="AV23" s="29"/>
      <c r="AW23" s="30">
        <f>SUMIF('No tocar'!A:A,AS23,'No tocar'!B:B)</f>
        <v>229253143.66999999</v>
      </c>
      <c r="AX23" s="30">
        <f t="shared" si="0"/>
        <v>290865328.66999996</v>
      </c>
      <c r="AY23" s="30">
        <f>SUMIF('No tocar'!A:A,AS23,'No tocar'!D:D)</f>
        <v>192497515</v>
      </c>
      <c r="AZ23" s="30"/>
      <c r="BA23" s="30" t="str">
        <f t="shared" si="1"/>
        <v/>
      </c>
      <c r="BB23" s="31" t="str">
        <f t="shared" si="2"/>
        <v/>
      </c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</row>
    <row r="24" spans="1:74" ht="14.25" hidden="1" customHeight="1">
      <c r="A24" s="22" t="s">
        <v>66</v>
      </c>
      <c r="B24" s="22" t="s">
        <v>67</v>
      </c>
      <c r="C24" s="22" t="s">
        <v>68</v>
      </c>
      <c r="D24" s="23" t="s">
        <v>181</v>
      </c>
      <c r="E24" s="22" t="s">
        <v>70</v>
      </c>
      <c r="F24" s="24">
        <v>4599</v>
      </c>
      <c r="G24" s="22" t="s">
        <v>71</v>
      </c>
      <c r="H24" s="24" t="s">
        <v>182</v>
      </c>
      <c r="I24" s="22" t="s">
        <v>183</v>
      </c>
      <c r="J24" s="24">
        <v>5</v>
      </c>
      <c r="K24" s="22" t="s">
        <v>184</v>
      </c>
      <c r="L24" s="23" t="s">
        <v>185</v>
      </c>
      <c r="M24" s="22" t="s">
        <v>186</v>
      </c>
      <c r="N24" s="24" t="s">
        <v>187</v>
      </c>
      <c r="O24" s="22" t="s">
        <v>188</v>
      </c>
      <c r="P24" s="24">
        <v>1</v>
      </c>
      <c r="Q24" s="24" t="s">
        <v>189</v>
      </c>
      <c r="R24" s="22" t="s">
        <v>190</v>
      </c>
      <c r="S24" s="24" t="s">
        <v>191</v>
      </c>
      <c r="T24" s="22" t="s">
        <v>192</v>
      </c>
      <c r="U24" s="25">
        <v>1</v>
      </c>
      <c r="V24" s="26">
        <v>2022763640020</v>
      </c>
      <c r="W24" s="27" t="s">
        <v>193</v>
      </c>
      <c r="X24" s="24" t="s">
        <v>201</v>
      </c>
      <c r="Y24" s="22" t="s">
        <v>194</v>
      </c>
      <c r="Z24" s="24">
        <v>2023</v>
      </c>
      <c r="AA24" s="24">
        <v>2023</v>
      </c>
      <c r="AB24" s="24">
        <v>1</v>
      </c>
      <c r="AC24" s="24">
        <v>1</v>
      </c>
      <c r="AD24" s="24">
        <v>4003006</v>
      </c>
      <c r="AE24" s="22" t="s">
        <v>135</v>
      </c>
      <c r="AF24" s="24">
        <v>400300600</v>
      </c>
      <c r="AG24" s="22" t="s">
        <v>195</v>
      </c>
      <c r="AH24" s="24">
        <v>1</v>
      </c>
      <c r="AI24" s="24">
        <v>1</v>
      </c>
      <c r="AJ24" s="22" t="s">
        <v>196</v>
      </c>
      <c r="AK24" s="24" t="s">
        <v>99</v>
      </c>
      <c r="AL24" s="22" t="s">
        <v>166</v>
      </c>
      <c r="AM24" s="24">
        <v>124303</v>
      </c>
      <c r="AN24" s="22" t="s">
        <v>169</v>
      </c>
      <c r="AO24" s="22"/>
      <c r="AP24" s="22" t="s">
        <v>105</v>
      </c>
      <c r="AQ24" s="24" t="s">
        <v>198</v>
      </c>
      <c r="AR24" s="22" t="s">
        <v>199</v>
      </c>
      <c r="AS24" s="22" t="s">
        <v>202</v>
      </c>
      <c r="AT24" s="28">
        <v>0</v>
      </c>
      <c r="AU24" s="1"/>
      <c r="AV24" s="29"/>
      <c r="AW24" s="30">
        <f>SUMIF('No tocar'!A:A,AS24,'No tocar'!B:B)</f>
        <v>35484306.810000002</v>
      </c>
      <c r="AX24" s="30">
        <f t="shared" si="0"/>
        <v>0</v>
      </c>
      <c r="AY24" s="30">
        <f>SUMIF('No tocar'!A:A,AS24,'No tocar'!D:D)</f>
        <v>0</v>
      </c>
      <c r="AZ24" s="30"/>
      <c r="BA24" s="30" t="str">
        <f t="shared" si="1"/>
        <v/>
      </c>
      <c r="BB24" s="31" t="str">
        <f t="shared" si="2"/>
        <v/>
      </c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</row>
    <row r="25" spans="1:74" ht="14.25" hidden="1" customHeight="1">
      <c r="A25" s="22" t="s">
        <v>66</v>
      </c>
      <c r="B25" s="22" t="s">
        <v>67</v>
      </c>
      <c r="C25" s="22" t="s">
        <v>68</v>
      </c>
      <c r="D25" s="23" t="s">
        <v>181</v>
      </c>
      <c r="E25" s="22" t="s">
        <v>70</v>
      </c>
      <c r="F25" s="24">
        <v>4599</v>
      </c>
      <c r="G25" s="22" t="s">
        <v>71</v>
      </c>
      <c r="H25" s="24" t="s">
        <v>182</v>
      </c>
      <c r="I25" s="22" t="s">
        <v>183</v>
      </c>
      <c r="J25" s="24">
        <v>5</v>
      </c>
      <c r="K25" s="22" t="s">
        <v>184</v>
      </c>
      <c r="L25" s="23" t="s">
        <v>185</v>
      </c>
      <c r="M25" s="22" t="s">
        <v>186</v>
      </c>
      <c r="N25" s="24" t="s">
        <v>187</v>
      </c>
      <c r="O25" s="22" t="s">
        <v>188</v>
      </c>
      <c r="P25" s="24">
        <v>1</v>
      </c>
      <c r="Q25" s="24" t="s">
        <v>189</v>
      </c>
      <c r="R25" s="22" t="s">
        <v>190</v>
      </c>
      <c r="S25" s="24" t="s">
        <v>191</v>
      </c>
      <c r="T25" s="22" t="s">
        <v>192</v>
      </c>
      <c r="U25" s="25">
        <v>1</v>
      </c>
      <c r="V25" s="26">
        <v>2022763640020</v>
      </c>
      <c r="W25" s="27" t="s">
        <v>193</v>
      </c>
      <c r="X25" s="24" t="s">
        <v>201</v>
      </c>
      <c r="Y25" s="22" t="s">
        <v>194</v>
      </c>
      <c r="Z25" s="24">
        <v>2023</v>
      </c>
      <c r="AA25" s="24">
        <v>2023</v>
      </c>
      <c r="AB25" s="24">
        <v>1</v>
      </c>
      <c r="AC25" s="24">
        <v>1</v>
      </c>
      <c r="AD25" s="24">
        <v>4003006</v>
      </c>
      <c r="AE25" s="22" t="s">
        <v>135</v>
      </c>
      <c r="AF25" s="24">
        <v>400300600</v>
      </c>
      <c r="AG25" s="22" t="s">
        <v>195</v>
      </c>
      <c r="AH25" s="24">
        <v>1</v>
      </c>
      <c r="AI25" s="24">
        <v>1</v>
      </c>
      <c r="AJ25" s="22" t="s">
        <v>196</v>
      </c>
      <c r="AK25" s="24" t="s">
        <v>99</v>
      </c>
      <c r="AL25" s="22" t="s">
        <v>90</v>
      </c>
      <c r="AM25" s="24">
        <v>123117</v>
      </c>
      <c r="AN25" s="22" t="s">
        <v>203</v>
      </c>
      <c r="AO25" s="22"/>
      <c r="AP25" s="22" t="s">
        <v>105</v>
      </c>
      <c r="AQ25" s="24" t="s">
        <v>198</v>
      </c>
      <c r="AR25" s="22" t="s">
        <v>199</v>
      </c>
      <c r="AS25" s="22" t="s">
        <v>204</v>
      </c>
      <c r="AT25" s="28">
        <v>704366401.88999999</v>
      </c>
      <c r="AU25" s="1"/>
      <c r="AV25" s="29"/>
      <c r="AW25" s="30">
        <f>SUMIF('No tocar'!A:A,AS25,'No tocar'!B:B)</f>
        <v>704366401.88999999</v>
      </c>
      <c r="AX25" s="30">
        <f t="shared" si="0"/>
        <v>704366401.88999999</v>
      </c>
      <c r="AY25" s="30">
        <f>SUMIF('No tocar'!A:A,AS25,'No tocar'!D:D)</f>
        <v>180852424</v>
      </c>
      <c r="AZ25" s="30"/>
      <c r="BA25" s="30" t="str">
        <f t="shared" si="1"/>
        <v/>
      </c>
      <c r="BB25" s="31" t="str">
        <f t="shared" si="2"/>
        <v/>
      </c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</row>
    <row r="26" spans="1:74" ht="14.25" hidden="1" customHeight="1">
      <c r="A26" s="22" t="s">
        <v>66</v>
      </c>
      <c r="B26" s="22" t="s">
        <v>67</v>
      </c>
      <c r="C26" s="22" t="s">
        <v>68</v>
      </c>
      <c r="D26" s="23">
        <v>40</v>
      </c>
      <c r="E26" s="22" t="s">
        <v>70</v>
      </c>
      <c r="F26" s="24">
        <v>4599</v>
      </c>
      <c r="G26" s="22" t="s">
        <v>71</v>
      </c>
      <c r="H26" s="24" t="s">
        <v>182</v>
      </c>
      <c r="I26" s="22" t="s">
        <v>183</v>
      </c>
      <c r="J26" s="24">
        <v>5</v>
      </c>
      <c r="K26" s="22" t="s">
        <v>184</v>
      </c>
      <c r="L26" s="23" t="s">
        <v>185</v>
      </c>
      <c r="M26" s="22" t="s">
        <v>186</v>
      </c>
      <c r="N26" s="24" t="s">
        <v>187</v>
      </c>
      <c r="O26" s="22" t="s">
        <v>188</v>
      </c>
      <c r="P26" s="24">
        <v>1</v>
      </c>
      <c r="Q26" s="24" t="s">
        <v>189</v>
      </c>
      <c r="R26" s="22" t="s">
        <v>190</v>
      </c>
      <c r="S26" s="24" t="s">
        <v>191</v>
      </c>
      <c r="T26" s="22" t="s">
        <v>192</v>
      </c>
      <c r="U26" s="25">
        <v>1</v>
      </c>
      <c r="V26" s="26">
        <v>2022763640020</v>
      </c>
      <c r="W26" s="27" t="s">
        <v>193</v>
      </c>
      <c r="X26" s="24">
        <v>2304</v>
      </c>
      <c r="Y26" s="22" t="s">
        <v>194</v>
      </c>
      <c r="Z26" s="24">
        <v>2023</v>
      </c>
      <c r="AA26" s="24">
        <v>2023</v>
      </c>
      <c r="AB26" s="24">
        <v>1</v>
      </c>
      <c r="AC26" s="24">
        <v>1</v>
      </c>
      <c r="AD26" s="24">
        <v>4003006</v>
      </c>
      <c r="AE26" s="22" t="s">
        <v>135</v>
      </c>
      <c r="AF26" s="24">
        <v>400300600</v>
      </c>
      <c r="AG26" s="22" t="s">
        <v>195</v>
      </c>
      <c r="AH26" s="24">
        <v>1</v>
      </c>
      <c r="AI26" s="24">
        <v>1</v>
      </c>
      <c r="AJ26" s="22" t="s">
        <v>196</v>
      </c>
      <c r="AK26" s="24" t="s">
        <v>99</v>
      </c>
      <c r="AL26" s="22" t="s">
        <v>90</v>
      </c>
      <c r="AM26" s="24">
        <v>133318</v>
      </c>
      <c r="AN26" s="22" t="s">
        <v>205</v>
      </c>
      <c r="AO26" s="22"/>
      <c r="AP26" s="22" t="s">
        <v>105</v>
      </c>
      <c r="AQ26" s="24" t="s">
        <v>198</v>
      </c>
      <c r="AR26" s="22" t="s">
        <v>199</v>
      </c>
      <c r="AS26" s="22" t="s">
        <v>206</v>
      </c>
      <c r="AT26" s="28">
        <v>71874034.159999996</v>
      </c>
      <c r="AU26" s="1" t="s">
        <v>142</v>
      </c>
      <c r="AV26" s="29"/>
      <c r="AW26" s="30">
        <f>SUMIF('No tocar'!A:A,AS26,'No tocar'!B:B)</f>
        <v>0</v>
      </c>
      <c r="AX26" s="30">
        <f t="shared" si="0"/>
        <v>71874034.159999996</v>
      </c>
      <c r="AY26" s="30">
        <f>SUMIF('No tocar'!A:A,AS26,'No tocar'!D:D)</f>
        <v>0</v>
      </c>
      <c r="AZ26" s="30"/>
      <c r="BA26" s="30" t="str">
        <f t="shared" si="1"/>
        <v/>
      </c>
      <c r="BB26" s="31" t="str">
        <f t="shared" si="2"/>
        <v/>
      </c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</row>
    <row r="27" spans="1:74" ht="14.25" hidden="1" customHeight="1">
      <c r="A27" s="22" t="s">
        <v>66</v>
      </c>
      <c r="B27" s="22" t="s">
        <v>67</v>
      </c>
      <c r="C27" s="22" t="s">
        <v>68</v>
      </c>
      <c r="D27" s="23" t="s">
        <v>181</v>
      </c>
      <c r="E27" s="22" t="s">
        <v>70</v>
      </c>
      <c r="F27" s="24">
        <v>4599</v>
      </c>
      <c r="G27" s="22" t="s">
        <v>71</v>
      </c>
      <c r="H27" s="24" t="s">
        <v>182</v>
      </c>
      <c r="I27" s="22" t="s">
        <v>183</v>
      </c>
      <c r="J27" s="24">
        <v>5</v>
      </c>
      <c r="K27" s="22" t="s">
        <v>184</v>
      </c>
      <c r="L27" s="23" t="s">
        <v>185</v>
      </c>
      <c r="M27" s="22" t="s">
        <v>186</v>
      </c>
      <c r="N27" s="24" t="s">
        <v>187</v>
      </c>
      <c r="O27" s="22" t="s">
        <v>188</v>
      </c>
      <c r="P27" s="24">
        <v>1</v>
      </c>
      <c r="Q27" s="24" t="s">
        <v>189</v>
      </c>
      <c r="R27" s="22" t="s">
        <v>190</v>
      </c>
      <c r="S27" s="24" t="s">
        <v>191</v>
      </c>
      <c r="T27" s="22" t="s">
        <v>192</v>
      </c>
      <c r="U27" s="25">
        <v>1</v>
      </c>
      <c r="V27" s="26">
        <v>2022763640020</v>
      </c>
      <c r="W27" s="27" t="s">
        <v>193</v>
      </c>
      <c r="X27" s="24" t="s">
        <v>201</v>
      </c>
      <c r="Y27" s="22" t="s">
        <v>194</v>
      </c>
      <c r="Z27" s="24">
        <v>2023</v>
      </c>
      <c r="AA27" s="24">
        <v>2023</v>
      </c>
      <c r="AB27" s="24">
        <v>1</v>
      </c>
      <c r="AC27" s="24">
        <v>1</v>
      </c>
      <c r="AD27" s="24">
        <v>4003006</v>
      </c>
      <c r="AE27" s="22" t="s">
        <v>135</v>
      </c>
      <c r="AF27" s="24">
        <v>400300600</v>
      </c>
      <c r="AG27" s="22" t="s">
        <v>195</v>
      </c>
      <c r="AH27" s="24">
        <v>1</v>
      </c>
      <c r="AI27" s="24">
        <v>2</v>
      </c>
      <c r="AJ27" s="22" t="s">
        <v>207</v>
      </c>
      <c r="AK27" s="24" t="s">
        <v>99</v>
      </c>
      <c r="AL27" s="22" t="s">
        <v>166</v>
      </c>
      <c r="AM27" s="24">
        <v>124600</v>
      </c>
      <c r="AN27" s="22" t="s">
        <v>197</v>
      </c>
      <c r="AO27" s="22"/>
      <c r="AP27" s="22" t="s">
        <v>105</v>
      </c>
      <c r="AQ27" s="24" t="s">
        <v>198</v>
      </c>
      <c r="AR27" s="22" t="s">
        <v>199</v>
      </c>
      <c r="AS27" s="22" t="s">
        <v>208</v>
      </c>
      <c r="AT27" s="28">
        <v>364922668.12</v>
      </c>
      <c r="AU27" s="31"/>
      <c r="AV27" s="29"/>
      <c r="AW27" s="30">
        <f>SUMIF('No tocar'!A:A,AS27,'No tocar'!B:B)</f>
        <v>287623379.12</v>
      </c>
      <c r="AX27" s="30">
        <f t="shared" si="0"/>
        <v>364922668.12</v>
      </c>
      <c r="AY27" s="30">
        <f>SUMIF('No tocar'!A:A,AS27,'No tocar'!D:D)</f>
        <v>214751210</v>
      </c>
      <c r="AZ27" s="30"/>
      <c r="BA27" s="30" t="str">
        <f t="shared" si="1"/>
        <v/>
      </c>
      <c r="BB27" s="31" t="str">
        <f t="shared" si="2"/>
        <v/>
      </c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</row>
    <row r="28" spans="1:74" ht="14.25" hidden="1" customHeight="1">
      <c r="A28" s="22" t="s">
        <v>66</v>
      </c>
      <c r="B28" s="22" t="s">
        <v>67</v>
      </c>
      <c r="C28" s="22" t="s">
        <v>68</v>
      </c>
      <c r="D28" s="23" t="s">
        <v>181</v>
      </c>
      <c r="E28" s="22" t="s">
        <v>70</v>
      </c>
      <c r="F28" s="24">
        <v>4599</v>
      </c>
      <c r="G28" s="22" t="s">
        <v>71</v>
      </c>
      <c r="H28" s="24" t="s">
        <v>182</v>
      </c>
      <c r="I28" s="22" t="s">
        <v>183</v>
      </c>
      <c r="J28" s="24">
        <v>5</v>
      </c>
      <c r="K28" s="22" t="s">
        <v>184</v>
      </c>
      <c r="L28" s="23" t="s">
        <v>185</v>
      </c>
      <c r="M28" s="22" t="s">
        <v>186</v>
      </c>
      <c r="N28" s="24" t="s">
        <v>187</v>
      </c>
      <c r="O28" s="22" t="s">
        <v>188</v>
      </c>
      <c r="P28" s="24">
        <v>1</v>
      </c>
      <c r="Q28" s="24" t="s">
        <v>189</v>
      </c>
      <c r="R28" s="22" t="s">
        <v>190</v>
      </c>
      <c r="S28" s="24" t="s">
        <v>191</v>
      </c>
      <c r="T28" s="22" t="s">
        <v>192</v>
      </c>
      <c r="U28" s="25">
        <v>1</v>
      </c>
      <c r="V28" s="26">
        <v>2022763640020</v>
      </c>
      <c r="W28" s="27" t="s">
        <v>193</v>
      </c>
      <c r="X28" s="24" t="s">
        <v>201</v>
      </c>
      <c r="Y28" s="22" t="s">
        <v>194</v>
      </c>
      <c r="Z28" s="24">
        <v>2023</v>
      </c>
      <c r="AA28" s="24">
        <v>2023</v>
      </c>
      <c r="AB28" s="24">
        <v>1</v>
      </c>
      <c r="AC28" s="24">
        <v>1</v>
      </c>
      <c r="AD28" s="24">
        <v>4003006</v>
      </c>
      <c r="AE28" s="22" t="s">
        <v>135</v>
      </c>
      <c r="AF28" s="24">
        <v>400300600</v>
      </c>
      <c r="AG28" s="22" t="s">
        <v>195</v>
      </c>
      <c r="AH28" s="24">
        <v>1</v>
      </c>
      <c r="AI28" s="24">
        <v>2</v>
      </c>
      <c r="AJ28" s="22" t="s">
        <v>207</v>
      </c>
      <c r="AK28" s="24" t="s">
        <v>99</v>
      </c>
      <c r="AL28" s="22" t="s">
        <v>166</v>
      </c>
      <c r="AM28" s="24">
        <v>124303</v>
      </c>
      <c r="AN28" s="22" t="s">
        <v>169</v>
      </c>
      <c r="AO28" s="22"/>
      <c r="AP28" s="22" t="s">
        <v>105</v>
      </c>
      <c r="AQ28" s="24" t="s">
        <v>198</v>
      </c>
      <c r="AR28" s="22" t="s">
        <v>199</v>
      </c>
      <c r="AS28" s="22" t="s">
        <v>209</v>
      </c>
      <c r="AT28" s="28">
        <v>0</v>
      </c>
      <c r="AU28" s="1"/>
      <c r="AV28" s="29"/>
      <c r="AW28" s="30">
        <f>SUMIF('No tocar'!A:A,AS28,'No tocar'!B:B)</f>
        <v>44518980.490000002</v>
      </c>
      <c r="AX28" s="30">
        <f t="shared" si="0"/>
        <v>0</v>
      </c>
      <c r="AY28" s="30">
        <f>SUMIF('No tocar'!A:A,AS28,'No tocar'!D:D)</f>
        <v>0</v>
      </c>
      <c r="AZ28" s="30"/>
      <c r="BA28" s="30" t="str">
        <f t="shared" si="1"/>
        <v/>
      </c>
      <c r="BB28" s="31" t="str">
        <f t="shared" si="2"/>
        <v/>
      </c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</row>
    <row r="29" spans="1:74" ht="14.25" hidden="1" customHeight="1">
      <c r="A29" s="22" t="s">
        <v>66</v>
      </c>
      <c r="B29" s="22" t="s">
        <v>67</v>
      </c>
      <c r="C29" s="22" t="s">
        <v>68</v>
      </c>
      <c r="D29" s="23" t="s">
        <v>181</v>
      </c>
      <c r="E29" s="22" t="s">
        <v>70</v>
      </c>
      <c r="F29" s="24">
        <v>4599</v>
      </c>
      <c r="G29" s="22" t="s">
        <v>71</v>
      </c>
      <c r="H29" s="24" t="s">
        <v>182</v>
      </c>
      <c r="I29" s="22" t="s">
        <v>183</v>
      </c>
      <c r="J29" s="24">
        <v>5</v>
      </c>
      <c r="K29" s="22" t="s">
        <v>184</v>
      </c>
      <c r="L29" s="23" t="s">
        <v>185</v>
      </c>
      <c r="M29" s="22" t="s">
        <v>186</v>
      </c>
      <c r="N29" s="24" t="s">
        <v>187</v>
      </c>
      <c r="O29" s="22" t="s">
        <v>188</v>
      </c>
      <c r="P29" s="24">
        <v>1</v>
      </c>
      <c r="Q29" s="24" t="s">
        <v>189</v>
      </c>
      <c r="R29" s="22" t="s">
        <v>190</v>
      </c>
      <c r="S29" s="24" t="s">
        <v>191</v>
      </c>
      <c r="T29" s="22" t="s">
        <v>192</v>
      </c>
      <c r="U29" s="25">
        <v>1</v>
      </c>
      <c r="V29" s="26">
        <v>2022763640020</v>
      </c>
      <c r="W29" s="27" t="s">
        <v>193</v>
      </c>
      <c r="X29" s="24" t="s">
        <v>201</v>
      </c>
      <c r="Y29" s="22" t="s">
        <v>194</v>
      </c>
      <c r="Z29" s="24">
        <v>2023</v>
      </c>
      <c r="AA29" s="24">
        <v>2023</v>
      </c>
      <c r="AB29" s="24">
        <v>1</v>
      </c>
      <c r="AC29" s="24">
        <v>1</v>
      </c>
      <c r="AD29" s="24">
        <v>4003006</v>
      </c>
      <c r="AE29" s="22" t="s">
        <v>135</v>
      </c>
      <c r="AF29" s="24">
        <v>400300600</v>
      </c>
      <c r="AG29" s="22" t="s">
        <v>195</v>
      </c>
      <c r="AH29" s="24">
        <v>1</v>
      </c>
      <c r="AI29" s="24">
        <v>2</v>
      </c>
      <c r="AJ29" s="22" t="s">
        <v>207</v>
      </c>
      <c r="AK29" s="24" t="s">
        <v>99</v>
      </c>
      <c r="AL29" s="22" t="s">
        <v>90</v>
      </c>
      <c r="AM29" s="24">
        <v>123117</v>
      </c>
      <c r="AN29" s="22" t="s">
        <v>203</v>
      </c>
      <c r="AO29" s="22"/>
      <c r="AP29" s="22" t="s">
        <v>105</v>
      </c>
      <c r="AQ29" s="24" t="s">
        <v>198</v>
      </c>
      <c r="AR29" s="22" t="s">
        <v>199</v>
      </c>
      <c r="AS29" s="22" t="s">
        <v>210</v>
      </c>
      <c r="AT29" s="28">
        <v>502582226.11000001</v>
      </c>
      <c r="AU29" s="1"/>
      <c r="AV29" s="29"/>
      <c r="AW29" s="30">
        <f>SUMIF('No tocar'!A:A,AS29,'No tocar'!B:B)</f>
        <v>502582226.11000001</v>
      </c>
      <c r="AX29" s="30">
        <f t="shared" si="0"/>
        <v>502582226.11000001</v>
      </c>
      <c r="AY29" s="30">
        <f>SUMIF('No tocar'!A:A,AS29,'No tocar'!D:D)</f>
        <v>69611262</v>
      </c>
      <c r="AZ29" s="30"/>
      <c r="BA29" s="30" t="str">
        <f t="shared" si="1"/>
        <v/>
      </c>
      <c r="BB29" s="31" t="str">
        <f t="shared" si="2"/>
        <v/>
      </c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</row>
    <row r="30" spans="1:74" ht="14.25" hidden="1" customHeight="1">
      <c r="A30" s="22" t="s">
        <v>66</v>
      </c>
      <c r="B30" s="22" t="s">
        <v>67</v>
      </c>
      <c r="C30" s="22" t="s">
        <v>68</v>
      </c>
      <c r="D30" s="23">
        <v>40</v>
      </c>
      <c r="E30" s="22" t="s">
        <v>70</v>
      </c>
      <c r="F30" s="24">
        <v>4599</v>
      </c>
      <c r="G30" s="22" t="s">
        <v>71</v>
      </c>
      <c r="H30" s="24" t="s">
        <v>182</v>
      </c>
      <c r="I30" s="22" t="s">
        <v>183</v>
      </c>
      <c r="J30" s="24">
        <v>5</v>
      </c>
      <c r="K30" s="22" t="s">
        <v>184</v>
      </c>
      <c r="L30" s="23" t="s">
        <v>185</v>
      </c>
      <c r="M30" s="22" t="s">
        <v>186</v>
      </c>
      <c r="N30" s="24" t="s">
        <v>187</v>
      </c>
      <c r="O30" s="22" t="s">
        <v>188</v>
      </c>
      <c r="P30" s="24">
        <v>1</v>
      </c>
      <c r="Q30" s="24" t="s">
        <v>189</v>
      </c>
      <c r="R30" s="22" t="s">
        <v>190</v>
      </c>
      <c r="S30" s="24" t="s">
        <v>191</v>
      </c>
      <c r="T30" s="22" t="s">
        <v>192</v>
      </c>
      <c r="U30" s="25">
        <v>1</v>
      </c>
      <c r="V30" s="26">
        <v>2022763640020</v>
      </c>
      <c r="W30" s="27" t="s">
        <v>193</v>
      </c>
      <c r="X30" s="24">
        <v>2304</v>
      </c>
      <c r="Y30" s="22" t="s">
        <v>194</v>
      </c>
      <c r="Z30" s="24">
        <v>2023</v>
      </c>
      <c r="AA30" s="24">
        <v>2023</v>
      </c>
      <c r="AB30" s="24">
        <v>1</v>
      </c>
      <c r="AC30" s="24">
        <v>1</v>
      </c>
      <c r="AD30" s="24">
        <v>4003006</v>
      </c>
      <c r="AE30" s="22" t="s">
        <v>135</v>
      </c>
      <c r="AF30" s="24">
        <v>400300600</v>
      </c>
      <c r="AG30" s="22" t="s">
        <v>195</v>
      </c>
      <c r="AH30" s="24">
        <v>1</v>
      </c>
      <c r="AI30" s="24">
        <v>2</v>
      </c>
      <c r="AJ30" s="22" t="s">
        <v>207</v>
      </c>
      <c r="AK30" s="24" t="s">
        <v>99</v>
      </c>
      <c r="AL30" s="22" t="s">
        <v>90</v>
      </c>
      <c r="AM30" s="24">
        <v>133318</v>
      </c>
      <c r="AN30" s="22" t="s">
        <v>205</v>
      </c>
      <c r="AO30" s="22"/>
      <c r="AP30" s="22" t="s">
        <v>105</v>
      </c>
      <c r="AQ30" s="24" t="s">
        <v>198</v>
      </c>
      <c r="AR30" s="22" t="s">
        <v>199</v>
      </c>
      <c r="AS30" s="22" t="s">
        <v>211</v>
      </c>
      <c r="AT30" s="28">
        <v>61898634.399999999</v>
      </c>
      <c r="AU30" s="1" t="s">
        <v>142</v>
      </c>
      <c r="AV30" s="29"/>
      <c r="AW30" s="30">
        <f>SUMIF('No tocar'!A:A,AS30,'No tocar'!B:B)</f>
        <v>0</v>
      </c>
      <c r="AX30" s="30">
        <f t="shared" si="0"/>
        <v>61898634.399999999</v>
      </c>
      <c r="AY30" s="30">
        <f>SUMIF('No tocar'!A:A,AS30,'No tocar'!D:D)</f>
        <v>0</v>
      </c>
      <c r="AZ30" s="30"/>
      <c r="BA30" s="30" t="str">
        <f t="shared" si="1"/>
        <v/>
      </c>
      <c r="BB30" s="31" t="str">
        <f t="shared" si="2"/>
        <v/>
      </c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</row>
    <row r="31" spans="1:74" ht="14.25" hidden="1" customHeight="1">
      <c r="A31" s="22" t="s">
        <v>66</v>
      </c>
      <c r="B31" s="22" t="s">
        <v>67</v>
      </c>
      <c r="C31" s="22" t="s">
        <v>68</v>
      </c>
      <c r="D31" s="23" t="s">
        <v>181</v>
      </c>
      <c r="E31" s="22" t="s">
        <v>70</v>
      </c>
      <c r="F31" s="24">
        <v>4599</v>
      </c>
      <c r="G31" s="22" t="s">
        <v>71</v>
      </c>
      <c r="H31" s="24" t="s">
        <v>182</v>
      </c>
      <c r="I31" s="22" t="s">
        <v>183</v>
      </c>
      <c r="J31" s="24">
        <v>5</v>
      </c>
      <c r="K31" s="22" t="s">
        <v>184</v>
      </c>
      <c r="L31" s="23" t="s">
        <v>185</v>
      </c>
      <c r="M31" s="22" t="s">
        <v>186</v>
      </c>
      <c r="N31" s="24" t="s">
        <v>187</v>
      </c>
      <c r="O31" s="22" t="s">
        <v>188</v>
      </c>
      <c r="P31" s="24">
        <v>1</v>
      </c>
      <c r="Q31" s="24" t="s">
        <v>189</v>
      </c>
      <c r="R31" s="22" t="s">
        <v>190</v>
      </c>
      <c r="S31" s="24" t="s">
        <v>191</v>
      </c>
      <c r="T31" s="22" t="s">
        <v>192</v>
      </c>
      <c r="U31" s="25">
        <v>1</v>
      </c>
      <c r="V31" s="26">
        <v>2022763640020</v>
      </c>
      <c r="W31" s="27" t="s">
        <v>193</v>
      </c>
      <c r="X31" s="24" t="s">
        <v>201</v>
      </c>
      <c r="Y31" s="22" t="s">
        <v>194</v>
      </c>
      <c r="Z31" s="24">
        <v>2023</v>
      </c>
      <c r="AA31" s="24">
        <v>2023</v>
      </c>
      <c r="AB31" s="24">
        <v>1</v>
      </c>
      <c r="AC31" s="24">
        <v>1</v>
      </c>
      <c r="AD31" s="24">
        <v>4003006</v>
      </c>
      <c r="AE31" s="22" t="s">
        <v>135</v>
      </c>
      <c r="AF31" s="24">
        <v>400300600</v>
      </c>
      <c r="AG31" s="22" t="s">
        <v>195</v>
      </c>
      <c r="AH31" s="24">
        <v>1</v>
      </c>
      <c r="AI31" s="24">
        <v>3</v>
      </c>
      <c r="AJ31" s="22" t="s">
        <v>212</v>
      </c>
      <c r="AK31" s="24" t="s">
        <v>89</v>
      </c>
      <c r="AL31" s="22" t="s">
        <v>166</v>
      </c>
      <c r="AM31" s="24">
        <v>124600</v>
      </c>
      <c r="AN31" s="22" t="s">
        <v>197</v>
      </c>
      <c r="AO31" s="22"/>
      <c r="AP31" s="22" t="s">
        <v>105</v>
      </c>
      <c r="AQ31" s="24" t="s">
        <v>198</v>
      </c>
      <c r="AR31" s="22" t="s">
        <v>199</v>
      </c>
      <c r="AS31" s="22" t="s">
        <v>213</v>
      </c>
      <c r="AT31" s="28">
        <v>1803315942.6300001</v>
      </c>
      <c r="AU31" s="31"/>
      <c r="AV31" s="29"/>
      <c r="AW31" s="30">
        <f>SUMIF('No tocar'!A:A,AS31,'No tocar'!B:B)</f>
        <v>1421330794.21</v>
      </c>
      <c r="AX31" s="30">
        <f t="shared" si="0"/>
        <v>1803315942.6300001</v>
      </c>
      <c r="AY31" s="30">
        <f>SUMIF('No tocar'!A:A,AS31,'No tocar'!D:D)</f>
        <v>739837045</v>
      </c>
      <c r="AZ31" s="30"/>
      <c r="BA31" s="30" t="str">
        <f t="shared" si="1"/>
        <v/>
      </c>
      <c r="BB31" s="31" t="str">
        <f t="shared" si="2"/>
        <v/>
      </c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</row>
    <row r="32" spans="1:74" ht="14.25" hidden="1" customHeight="1">
      <c r="A32" s="22" t="s">
        <v>66</v>
      </c>
      <c r="B32" s="22" t="s">
        <v>67</v>
      </c>
      <c r="C32" s="22" t="s">
        <v>68</v>
      </c>
      <c r="D32" s="23" t="s">
        <v>181</v>
      </c>
      <c r="E32" s="22" t="s">
        <v>70</v>
      </c>
      <c r="F32" s="24">
        <v>4599</v>
      </c>
      <c r="G32" s="22" t="s">
        <v>71</v>
      </c>
      <c r="H32" s="24" t="s">
        <v>182</v>
      </c>
      <c r="I32" s="22" t="s">
        <v>183</v>
      </c>
      <c r="J32" s="24">
        <v>5</v>
      </c>
      <c r="K32" s="22" t="s">
        <v>184</v>
      </c>
      <c r="L32" s="23" t="s">
        <v>185</v>
      </c>
      <c r="M32" s="22" t="s">
        <v>186</v>
      </c>
      <c r="N32" s="24" t="s">
        <v>187</v>
      </c>
      <c r="O32" s="22" t="s">
        <v>188</v>
      </c>
      <c r="P32" s="24">
        <v>1</v>
      </c>
      <c r="Q32" s="24" t="s">
        <v>189</v>
      </c>
      <c r="R32" s="22" t="s">
        <v>190</v>
      </c>
      <c r="S32" s="24" t="s">
        <v>191</v>
      </c>
      <c r="T32" s="22" t="s">
        <v>192</v>
      </c>
      <c r="U32" s="25">
        <v>1</v>
      </c>
      <c r="V32" s="26">
        <v>2022763640020</v>
      </c>
      <c r="W32" s="27" t="s">
        <v>193</v>
      </c>
      <c r="X32" s="24" t="s">
        <v>201</v>
      </c>
      <c r="Y32" s="22" t="s">
        <v>194</v>
      </c>
      <c r="Z32" s="24">
        <v>2023</v>
      </c>
      <c r="AA32" s="24">
        <v>2023</v>
      </c>
      <c r="AB32" s="24">
        <v>1</v>
      </c>
      <c r="AC32" s="24">
        <v>1</v>
      </c>
      <c r="AD32" s="24">
        <v>4003006</v>
      </c>
      <c r="AE32" s="22" t="s">
        <v>135</v>
      </c>
      <c r="AF32" s="24">
        <v>400300600</v>
      </c>
      <c r="AG32" s="22" t="s">
        <v>195</v>
      </c>
      <c r="AH32" s="24">
        <v>1</v>
      </c>
      <c r="AI32" s="24">
        <v>3</v>
      </c>
      <c r="AJ32" s="22" t="s">
        <v>212</v>
      </c>
      <c r="AK32" s="24" t="s">
        <v>89</v>
      </c>
      <c r="AL32" s="22" t="s">
        <v>166</v>
      </c>
      <c r="AM32" s="24">
        <v>124303</v>
      </c>
      <c r="AN32" s="22" t="s">
        <v>169</v>
      </c>
      <c r="AO32" s="22"/>
      <c r="AP32" s="22" t="s">
        <v>105</v>
      </c>
      <c r="AQ32" s="24" t="s">
        <v>198</v>
      </c>
      <c r="AR32" s="22" t="s">
        <v>199</v>
      </c>
      <c r="AS32" s="22" t="s">
        <v>214</v>
      </c>
      <c r="AT32" s="28">
        <v>0</v>
      </c>
      <c r="AU32" s="1"/>
      <c r="AV32" s="29"/>
      <c r="AW32" s="30">
        <f>SUMIF('No tocar'!A:A,AS32,'No tocar'!B:B)</f>
        <v>219996712.69999999</v>
      </c>
      <c r="AX32" s="30">
        <f t="shared" si="0"/>
        <v>0</v>
      </c>
      <c r="AY32" s="30">
        <f>SUMIF('No tocar'!A:A,AS32,'No tocar'!D:D)</f>
        <v>0</v>
      </c>
      <c r="AZ32" s="30"/>
      <c r="BA32" s="30" t="str">
        <f t="shared" si="1"/>
        <v/>
      </c>
      <c r="BB32" s="31" t="str">
        <f t="shared" si="2"/>
        <v/>
      </c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</row>
    <row r="33" spans="1:74" ht="14.25" hidden="1" customHeight="1">
      <c r="A33" s="22" t="s">
        <v>66</v>
      </c>
      <c r="B33" s="22" t="s">
        <v>67</v>
      </c>
      <c r="C33" s="22" t="s">
        <v>68</v>
      </c>
      <c r="D33" s="23" t="s">
        <v>181</v>
      </c>
      <c r="E33" s="22" t="s">
        <v>70</v>
      </c>
      <c r="F33" s="24">
        <v>4599</v>
      </c>
      <c r="G33" s="22" t="s">
        <v>71</v>
      </c>
      <c r="H33" s="24" t="s">
        <v>182</v>
      </c>
      <c r="I33" s="22" t="s">
        <v>183</v>
      </c>
      <c r="J33" s="24">
        <v>5</v>
      </c>
      <c r="K33" s="22" t="s">
        <v>184</v>
      </c>
      <c r="L33" s="23" t="s">
        <v>185</v>
      </c>
      <c r="M33" s="22" t="s">
        <v>186</v>
      </c>
      <c r="N33" s="24" t="s">
        <v>187</v>
      </c>
      <c r="O33" s="22" t="s">
        <v>188</v>
      </c>
      <c r="P33" s="24">
        <v>1</v>
      </c>
      <c r="Q33" s="24" t="s">
        <v>189</v>
      </c>
      <c r="R33" s="22" t="s">
        <v>190</v>
      </c>
      <c r="S33" s="24" t="s">
        <v>191</v>
      </c>
      <c r="T33" s="22" t="s">
        <v>192</v>
      </c>
      <c r="U33" s="25">
        <v>1</v>
      </c>
      <c r="V33" s="26">
        <v>2022763640020</v>
      </c>
      <c r="W33" s="27" t="s">
        <v>193</v>
      </c>
      <c r="X33" s="24" t="s">
        <v>201</v>
      </c>
      <c r="Y33" s="22" t="s">
        <v>194</v>
      </c>
      <c r="Z33" s="24">
        <v>2023</v>
      </c>
      <c r="AA33" s="24">
        <v>2023</v>
      </c>
      <c r="AB33" s="24">
        <v>1</v>
      </c>
      <c r="AC33" s="24">
        <v>1</v>
      </c>
      <c r="AD33" s="24">
        <v>4003006</v>
      </c>
      <c r="AE33" s="22" t="s">
        <v>135</v>
      </c>
      <c r="AF33" s="24">
        <v>400300600</v>
      </c>
      <c r="AG33" s="22" t="s">
        <v>195</v>
      </c>
      <c r="AH33" s="24">
        <v>1</v>
      </c>
      <c r="AI33" s="24">
        <v>3</v>
      </c>
      <c r="AJ33" s="22" t="s">
        <v>212</v>
      </c>
      <c r="AK33" s="24" t="s">
        <v>89</v>
      </c>
      <c r="AL33" s="22" t="s">
        <v>90</v>
      </c>
      <c r="AM33" s="24">
        <v>123117</v>
      </c>
      <c r="AN33" s="22" t="s">
        <v>203</v>
      </c>
      <c r="AO33" s="22"/>
      <c r="AP33" s="22" t="s">
        <v>105</v>
      </c>
      <c r="AQ33" s="24" t="s">
        <v>198</v>
      </c>
      <c r="AR33" s="22" t="s">
        <v>199</v>
      </c>
      <c r="AS33" s="22" t="s">
        <v>215</v>
      </c>
      <c r="AT33" s="28">
        <v>500000</v>
      </c>
      <c r="AU33" s="1"/>
      <c r="AV33" s="29"/>
      <c r="AW33" s="30">
        <f>SUMIF('No tocar'!A:A,AS33,'No tocar'!B:B)</f>
        <v>500000</v>
      </c>
      <c r="AX33" s="30">
        <f t="shared" si="0"/>
        <v>500000</v>
      </c>
      <c r="AY33" s="30">
        <f>SUMIF('No tocar'!A:A,AS33,'No tocar'!D:D)</f>
        <v>0</v>
      </c>
      <c r="AZ33" s="30"/>
      <c r="BA33" s="30" t="str">
        <f t="shared" si="1"/>
        <v/>
      </c>
      <c r="BB33" s="31" t="str">
        <f t="shared" si="2"/>
        <v/>
      </c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</row>
    <row r="34" spans="1:74" ht="14.25" hidden="1" customHeight="1">
      <c r="A34" s="22" t="s">
        <v>66</v>
      </c>
      <c r="B34" s="22" t="s">
        <v>67</v>
      </c>
      <c r="C34" s="22" t="s">
        <v>68</v>
      </c>
      <c r="D34" s="23">
        <v>40</v>
      </c>
      <c r="E34" s="22" t="s">
        <v>70</v>
      </c>
      <c r="F34" s="24">
        <v>4599</v>
      </c>
      <c r="G34" s="22" t="s">
        <v>71</v>
      </c>
      <c r="H34" s="24" t="s">
        <v>182</v>
      </c>
      <c r="I34" s="22" t="s">
        <v>183</v>
      </c>
      <c r="J34" s="24">
        <v>5</v>
      </c>
      <c r="K34" s="22" t="s">
        <v>184</v>
      </c>
      <c r="L34" s="23" t="s">
        <v>185</v>
      </c>
      <c r="M34" s="22" t="s">
        <v>186</v>
      </c>
      <c r="N34" s="24" t="s">
        <v>187</v>
      </c>
      <c r="O34" s="22" t="s">
        <v>188</v>
      </c>
      <c r="P34" s="24">
        <v>1</v>
      </c>
      <c r="Q34" s="24" t="s">
        <v>189</v>
      </c>
      <c r="R34" s="22" t="s">
        <v>190</v>
      </c>
      <c r="S34" s="24" t="s">
        <v>191</v>
      </c>
      <c r="T34" s="22" t="s">
        <v>192</v>
      </c>
      <c r="U34" s="25">
        <v>1</v>
      </c>
      <c r="V34" s="26">
        <v>2022763640020</v>
      </c>
      <c r="W34" s="27" t="s">
        <v>193</v>
      </c>
      <c r="X34" s="24">
        <v>2304</v>
      </c>
      <c r="Y34" s="22" t="s">
        <v>194</v>
      </c>
      <c r="Z34" s="24">
        <v>2023</v>
      </c>
      <c r="AA34" s="24">
        <v>2023</v>
      </c>
      <c r="AB34" s="24">
        <v>1</v>
      </c>
      <c r="AC34" s="24">
        <v>1</v>
      </c>
      <c r="AD34" s="24">
        <v>4003006</v>
      </c>
      <c r="AE34" s="22" t="s">
        <v>135</v>
      </c>
      <c r="AF34" s="24">
        <v>400300600</v>
      </c>
      <c r="AG34" s="22" t="s">
        <v>195</v>
      </c>
      <c r="AH34" s="24">
        <v>1</v>
      </c>
      <c r="AI34" s="24">
        <v>3</v>
      </c>
      <c r="AJ34" s="22" t="s">
        <v>212</v>
      </c>
      <c r="AK34" s="24" t="s">
        <v>89</v>
      </c>
      <c r="AL34" s="22" t="s">
        <v>90</v>
      </c>
      <c r="AM34" s="24">
        <v>133318</v>
      </c>
      <c r="AN34" s="22" t="s">
        <v>205</v>
      </c>
      <c r="AO34" s="22"/>
      <c r="AP34" s="22" t="s">
        <v>105</v>
      </c>
      <c r="AQ34" s="24" t="s">
        <v>198</v>
      </c>
      <c r="AR34" s="22" t="s">
        <v>199</v>
      </c>
      <c r="AS34" s="22" t="s">
        <v>216</v>
      </c>
      <c r="AT34" s="28">
        <v>122006812.44</v>
      </c>
      <c r="AU34" s="1" t="s">
        <v>142</v>
      </c>
      <c r="AV34" s="29"/>
      <c r="AW34" s="30">
        <f>SUMIF('No tocar'!A:A,AS34,'No tocar'!B:B)</f>
        <v>0</v>
      </c>
      <c r="AX34" s="30">
        <f t="shared" si="0"/>
        <v>122006812.44</v>
      </c>
      <c r="AY34" s="30">
        <f>SUMIF('No tocar'!A:A,AS34,'No tocar'!D:D)</f>
        <v>0</v>
      </c>
      <c r="AZ34" s="30"/>
      <c r="BA34" s="30" t="str">
        <f t="shared" si="1"/>
        <v/>
      </c>
      <c r="BB34" s="31" t="str">
        <f t="shared" si="2"/>
        <v/>
      </c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</row>
    <row r="35" spans="1:74" ht="14.25" hidden="1" customHeight="1">
      <c r="A35" s="22" t="s">
        <v>66</v>
      </c>
      <c r="B35" s="22" t="s">
        <v>67</v>
      </c>
      <c r="C35" s="22" t="s">
        <v>68</v>
      </c>
      <c r="D35" s="23" t="s">
        <v>181</v>
      </c>
      <c r="E35" s="22" t="s">
        <v>70</v>
      </c>
      <c r="F35" s="24">
        <v>4599</v>
      </c>
      <c r="G35" s="22" t="s">
        <v>71</v>
      </c>
      <c r="H35" s="24" t="s">
        <v>182</v>
      </c>
      <c r="I35" s="22" t="s">
        <v>183</v>
      </c>
      <c r="J35" s="24">
        <v>5</v>
      </c>
      <c r="K35" s="22" t="s">
        <v>184</v>
      </c>
      <c r="L35" s="23" t="s">
        <v>185</v>
      </c>
      <c r="M35" s="22" t="s">
        <v>186</v>
      </c>
      <c r="N35" s="24" t="s">
        <v>187</v>
      </c>
      <c r="O35" s="22" t="s">
        <v>188</v>
      </c>
      <c r="P35" s="24">
        <v>1</v>
      </c>
      <c r="Q35" s="24" t="s">
        <v>189</v>
      </c>
      <c r="R35" s="22" t="s">
        <v>190</v>
      </c>
      <c r="S35" s="24" t="s">
        <v>191</v>
      </c>
      <c r="T35" s="22" t="s">
        <v>192</v>
      </c>
      <c r="U35" s="25">
        <v>1</v>
      </c>
      <c r="V35" s="26">
        <v>2022763640020</v>
      </c>
      <c r="W35" s="27" t="s">
        <v>193</v>
      </c>
      <c r="X35" s="24" t="s">
        <v>201</v>
      </c>
      <c r="Y35" s="22" t="s">
        <v>194</v>
      </c>
      <c r="Z35" s="24">
        <v>2023</v>
      </c>
      <c r="AA35" s="24">
        <v>2023</v>
      </c>
      <c r="AB35" s="24">
        <v>1</v>
      </c>
      <c r="AC35" s="24">
        <v>1</v>
      </c>
      <c r="AD35" s="24">
        <v>4003006</v>
      </c>
      <c r="AE35" s="22" t="s">
        <v>135</v>
      </c>
      <c r="AF35" s="24">
        <v>400300600</v>
      </c>
      <c r="AG35" s="22" t="s">
        <v>195</v>
      </c>
      <c r="AH35" s="24">
        <v>1</v>
      </c>
      <c r="AI35" s="24">
        <v>4</v>
      </c>
      <c r="AJ35" s="22" t="s">
        <v>217</v>
      </c>
      <c r="AK35" s="24" t="s">
        <v>99</v>
      </c>
      <c r="AL35" s="22" t="s">
        <v>90</v>
      </c>
      <c r="AM35" s="24">
        <v>121000</v>
      </c>
      <c r="AN35" s="22" t="s">
        <v>91</v>
      </c>
      <c r="AO35" s="22"/>
      <c r="AP35" s="22" t="s">
        <v>92</v>
      </c>
      <c r="AQ35" s="24" t="s">
        <v>218</v>
      </c>
      <c r="AR35" s="22" t="s">
        <v>219</v>
      </c>
      <c r="AS35" s="22" t="s">
        <v>220</v>
      </c>
      <c r="AT35" s="28">
        <v>0</v>
      </c>
      <c r="AU35" s="1"/>
      <c r="AV35" s="29"/>
      <c r="AW35" s="30">
        <f>SUMIF('No tocar'!A:A,AS35,'No tocar'!B:B)</f>
        <v>1000000</v>
      </c>
      <c r="AX35" s="30">
        <f t="shared" si="0"/>
        <v>0</v>
      </c>
      <c r="AY35" s="30">
        <f>SUMIF('No tocar'!A:A,AS35,'No tocar'!D:D)</f>
        <v>0</v>
      </c>
      <c r="AZ35" s="30"/>
      <c r="BA35" s="30" t="str">
        <f t="shared" si="1"/>
        <v/>
      </c>
      <c r="BB35" s="31" t="str">
        <f t="shared" si="2"/>
        <v/>
      </c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</row>
    <row r="36" spans="1:74" ht="14.25" hidden="1" customHeight="1">
      <c r="A36" s="22" t="s">
        <v>66</v>
      </c>
      <c r="B36" s="22" t="s">
        <v>67</v>
      </c>
      <c r="C36" s="22" t="s">
        <v>68</v>
      </c>
      <c r="D36" s="23" t="s">
        <v>181</v>
      </c>
      <c r="E36" s="22" t="s">
        <v>70</v>
      </c>
      <c r="F36" s="24">
        <v>4599</v>
      </c>
      <c r="G36" s="22" t="s">
        <v>71</v>
      </c>
      <c r="H36" s="24" t="s">
        <v>182</v>
      </c>
      <c r="I36" s="22" t="s">
        <v>183</v>
      </c>
      <c r="J36" s="24">
        <v>5</v>
      </c>
      <c r="K36" s="22" t="s">
        <v>184</v>
      </c>
      <c r="L36" s="23" t="s">
        <v>185</v>
      </c>
      <c r="M36" s="22" t="s">
        <v>186</v>
      </c>
      <c r="N36" s="24" t="s">
        <v>187</v>
      </c>
      <c r="O36" s="22" t="s">
        <v>188</v>
      </c>
      <c r="P36" s="24">
        <v>1</v>
      </c>
      <c r="Q36" s="24" t="s">
        <v>189</v>
      </c>
      <c r="R36" s="22" t="s">
        <v>190</v>
      </c>
      <c r="S36" s="24" t="s">
        <v>191</v>
      </c>
      <c r="T36" s="22" t="s">
        <v>192</v>
      </c>
      <c r="U36" s="25">
        <v>1</v>
      </c>
      <c r="V36" s="26">
        <v>2022763640020</v>
      </c>
      <c r="W36" s="27" t="s">
        <v>193</v>
      </c>
      <c r="X36" s="24" t="s">
        <v>201</v>
      </c>
      <c r="Y36" s="22" t="s">
        <v>194</v>
      </c>
      <c r="Z36" s="24">
        <v>2023</v>
      </c>
      <c r="AA36" s="24">
        <v>2023</v>
      </c>
      <c r="AB36" s="24">
        <v>1</v>
      </c>
      <c r="AC36" s="24">
        <v>1</v>
      </c>
      <c r="AD36" s="24">
        <v>4003006</v>
      </c>
      <c r="AE36" s="22" t="s">
        <v>135</v>
      </c>
      <c r="AF36" s="24">
        <v>400300600</v>
      </c>
      <c r="AG36" s="22" t="s">
        <v>195</v>
      </c>
      <c r="AH36" s="24">
        <v>1</v>
      </c>
      <c r="AI36" s="24">
        <v>4</v>
      </c>
      <c r="AJ36" s="22" t="s">
        <v>217</v>
      </c>
      <c r="AK36" s="24" t="s">
        <v>99</v>
      </c>
      <c r="AL36" s="22" t="s">
        <v>90</v>
      </c>
      <c r="AM36" s="24">
        <v>1331102</v>
      </c>
      <c r="AN36" s="22" t="s">
        <v>96</v>
      </c>
      <c r="AO36" s="22"/>
      <c r="AP36" s="22" t="s">
        <v>92</v>
      </c>
      <c r="AQ36" s="24" t="s">
        <v>218</v>
      </c>
      <c r="AR36" s="22" t="s">
        <v>219</v>
      </c>
      <c r="AS36" s="22" t="s">
        <v>221</v>
      </c>
      <c r="AT36" s="28">
        <v>10800000</v>
      </c>
      <c r="AU36" s="1"/>
      <c r="AV36" s="29"/>
      <c r="AW36" s="30">
        <f>SUMIF('No tocar'!A:A,AS36,'No tocar'!B:B)</f>
        <v>0</v>
      </c>
      <c r="AX36" s="30">
        <f t="shared" si="0"/>
        <v>10800000</v>
      </c>
      <c r="AY36" s="30">
        <f>SUMIF('No tocar'!A:A,AS36,'No tocar'!D:D)</f>
        <v>3600000</v>
      </c>
      <c r="AZ36" s="30"/>
      <c r="BA36" s="30" t="str">
        <f t="shared" si="1"/>
        <v/>
      </c>
      <c r="BB36" s="31" t="str">
        <f t="shared" si="2"/>
        <v/>
      </c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</row>
    <row r="37" spans="1:74" ht="14.25" hidden="1" customHeight="1">
      <c r="A37" s="22" t="s">
        <v>66</v>
      </c>
      <c r="B37" s="22" t="s">
        <v>67</v>
      </c>
      <c r="C37" s="22" t="s">
        <v>68</v>
      </c>
      <c r="D37" s="23">
        <v>40</v>
      </c>
      <c r="E37" s="32" t="s">
        <v>222</v>
      </c>
      <c r="F37" s="24">
        <v>4002</v>
      </c>
      <c r="G37" s="22" t="s">
        <v>223</v>
      </c>
      <c r="H37" s="24" t="s">
        <v>72</v>
      </c>
      <c r="I37" s="22" t="s">
        <v>73</v>
      </c>
      <c r="J37" s="24">
        <v>1</v>
      </c>
      <c r="K37" s="22" t="s">
        <v>74</v>
      </c>
      <c r="L37" s="23" t="s">
        <v>124</v>
      </c>
      <c r="M37" s="22" t="s">
        <v>125</v>
      </c>
      <c r="N37" s="24" t="s">
        <v>126</v>
      </c>
      <c r="O37" s="22" t="s">
        <v>224</v>
      </c>
      <c r="P37" s="24">
        <v>1</v>
      </c>
      <c r="Q37" s="24" t="s">
        <v>225</v>
      </c>
      <c r="R37" s="22" t="s">
        <v>226</v>
      </c>
      <c r="S37" s="24" t="s">
        <v>227</v>
      </c>
      <c r="T37" s="22" t="s">
        <v>228</v>
      </c>
      <c r="U37" s="25">
        <v>1</v>
      </c>
      <c r="V37" s="26">
        <v>2022763640022</v>
      </c>
      <c r="W37" s="27" t="s">
        <v>229</v>
      </c>
      <c r="X37" s="24" t="s">
        <v>230</v>
      </c>
      <c r="Y37" s="22" t="s">
        <v>231</v>
      </c>
      <c r="Z37" s="24">
        <v>2023</v>
      </c>
      <c r="AA37" s="24">
        <v>2023</v>
      </c>
      <c r="AB37" s="24">
        <v>1</v>
      </c>
      <c r="AC37" s="24">
        <v>1</v>
      </c>
      <c r="AD37" s="24">
        <v>4002016</v>
      </c>
      <c r="AE37" s="22" t="s">
        <v>195</v>
      </c>
      <c r="AF37" s="24">
        <v>400201601</v>
      </c>
      <c r="AG37" s="22" t="s">
        <v>232</v>
      </c>
      <c r="AH37" s="24">
        <v>1</v>
      </c>
      <c r="AI37" s="24">
        <v>1</v>
      </c>
      <c r="AJ37" s="22" t="s">
        <v>233</v>
      </c>
      <c r="AK37" s="24" t="s">
        <v>89</v>
      </c>
      <c r="AL37" s="22" t="s">
        <v>90</v>
      </c>
      <c r="AM37" s="24">
        <v>121000</v>
      </c>
      <c r="AN37" s="22" t="s">
        <v>91</v>
      </c>
      <c r="AO37" s="22"/>
      <c r="AP37" s="22" t="s">
        <v>92</v>
      </c>
      <c r="AQ37" s="24" t="s">
        <v>234</v>
      </c>
      <c r="AR37" s="22" t="s">
        <v>235</v>
      </c>
      <c r="AS37" s="22" t="s">
        <v>236</v>
      </c>
      <c r="AT37" s="28">
        <v>211000000</v>
      </c>
      <c r="AU37" s="1"/>
      <c r="AV37" s="29"/>
      <c r="AW37" s="30">
        <f>SUMIF('No tocar'!A:A,AS37,'No tocar'!B:B)</f>
        <v>60000000</v>
      </c>
      <c r="AX37" s="30">
        <f t="shared" si="0"/>
        <v>211000000</v>
      </c>
      <c r="AY37" s="30">
        <f>SUMIF('No tocar'!A:A,AS37,'No tocar'!D:D)</f>
        <v>134000000</v>
      </c>
      <c r="AZ37" s="30"/>
      <c r="BA37" s="30" t="str">
        <f t="shared" si="1"/>
        <v/>
      </c>
      <c r="BB37" s="31" t="str">
        <f t="shared" si="2"/>
        <v/>
      </c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</row>
    <row r="38" spans="1:74" ht="14.25" hidden="1" customHeight="1">
      <c r="A38" s="22" t="s">
        <v>66</v>
      </c>
      <c r="B38" s="22" t="s">
        <v>67</v>
      </c>
      <c r="C38" s="22" t="s">
        <v>68</v>
      </c>
      <c r="D38" s="23">
        <v>40</v>
      </c>
      <c r="E38" s="32" t="s">
        <v>222</v>
      </c>
      <c r="F38" s="24">
        <v>4002</v>
      </c>
      <c r="G38" s="22" t="s">
        <v>223</v>
      </c>
      <c r="H38" s="24" t="s">
        <v>72</v>
      </c>
      <c r="I38" s="22" t="s">
        <v>73</v>
      </c>
      <c r="J38" s="24">
        <v>1</v>
      </c>
      <c r="K38" s="22" t="s">
        <v>74</v>
      </c>
      <c r="L38" s="23" t="s">
        <v>124</v>
      </c>
      <c r="M38" s="22" t="s">
        <v>125</v>
      </c>
      <c r="N38" s="24" t="s">
        <v>126</v>
      </c>
      <c r="O38" s="22" t="s">
        <v>224</v>
      </c>
      <c r="P38" s="24">
        <v>1</v>
      </c>
      <c r="Q38" s="24" t="s">
        <v>225</v>
      </c>
      <c r="R38" s="22" t="s">
        <v>226</v>
      </c>
      <c r="S38" s="24" t="s">
        <v>227</v>
      </c>
      <c r="T38" s="22" t="s">
        <v>228</v>
      </c>
      <c r="U38" s="25">
        <v>1</v>
      </c>
      <c r="V38" s="26">
        <v>2022763640022</v>
      </c>
      <c r="W38" s="27" t="s">
        <v>229</v>
      </c>
      <c r="X38" s="24" t="s">
        <v>230</v>
      </c>
      <c r="Y38" s="22" t="s">
        <v>231</v>
      </c>
      <c r="Z38" s="24">
        <v>2023</v>
      </c>
      <c r="AA38" s="24">
        <v>2023</v>
      </c>
      <c r="AB38" s="24">
        <v>1</v>
      </c>
      <c r="AC38" s="24">
        <v>1</v>
      </c>
      <c r="AD38" s="24">
        <v>4002016</v>
      </c>
      <c r="AE38" s="22" t="s">
        <v>195</v>
      </c>
      <c r="AF38" s="24">
        <v>400201601</v>
      </c>
      <c r="AG38" s="22" t="s">
        <v>232</v>
      </c>
      <c r="AH38" s="24">
        <v>1</v>
      </c>
      <c r="AI38" s="24">
        <v>2</v>
      </c>
      <c r="AJ38" s="22" t="s">
        <v>237</v>
      </c>
      <c r="AK38" s="24" t="s">
        <v>99</v>
      </c>
      <c r="AL38" s="22" t="s">
        <v>90</v>
      </c>
      <c r="AM38" s="24">
        <v>121000</v>
      </c>
      <c r="AN38" s="22" t="s">
        <v>91</v>
      </c>
      <c r="AO38" s="22"/>
      <c r="AP38" s="22" t="s">
        <v>92</v>
      </c>
      <c r="AQ38" s="24" t="s">
        <v>234</v>
      </c>
      <c r="AR38" s="22" t="s">
        <v>235</v>
      </c>
      <c r="AS38" s="22" t="s">
        <v>238</v>
      </c>
      <c r="AT38" s="28">
        <v>0</v>
      </c>
      <c r="AU38" s="1"/>
      <c r="AV38" s="29"/>
      <c r="AW38" s="30">
        <f>SUMIF('No tocar'!A:A,AS38,'No tocar'!B:B)</f>
        <v>30000000</v>
      </c>
      <c r="AX38" s="30">
        <f t="shared" si="0"/>
        <v>0</v>
      </c>
      <c r="AY38" s="30">
        <f>SUMIF('No tocar'!A:A,AS38,'No tocar'!D:D)</f>
        <v>0</v>
      </c>
      <c r="AZ38" s="30"/>
      <c r="BA38" s="30" t="str">
        <f t="shared" si="1"/>
        <v/>
      </c>
      <c r="BB38" s="31" t="str">
        <f t="shared" si="2"/>
        <v/>
      </c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</row>
    <row r="39" spans="1:74" ht="14.25" hidden="1" customHeight="1">
      <c r="A39" s="22" t="s">
        <v>66</v>
      </c>
      <c r="B39" s="22" t="s">
        <v>67</v>
      </c>
      <c r="C39" s="22" t="s">
        <v>68</v>
      </c>
      <c r="D39" s="23">
        <v>40</v>
      </c>
      <c r="E39" s="32" t="s">
        <v>222</v>
      </c>
      <c r="F39" s="24">
        <v>4002</v>
      </c>
      <c r="G39" s="22" t="s">
        <v>223</v>
      </c>
      <c r="H39" s="24" t="s">
        <v>72</v>
      </c>
      <c r="I39" s="22" t="s">
        <v>73</v>
      </c>
      <c r="J39" s="24">
        <v>1</v>
      </c>
      <c r="K39" s="22" t="s">
        <v>74</v>
      </c>
      <c r="L39" s="23" t="s">
        <v>124</v>
      </c>
      <c r="M39" s="22" t="s">
        <v>125</v>
      </c>
      <c r="N39" s="24" t="s">
        <v>126</v>
      </c>
      <c r="O39" s="22" t="s">
        <v>224</v>
      </c>
      <c r="P39" s="24">
        <v>1</v>
      </c>
      <c r="Q39" s="24" t="s">
        <v>225</v>
      </c>
      <c r="R39" s="22" t="s">
        <v>226</v>
      </c>
      <c r="S39" s="24" t="s">
        <v>227</v>
      </c>
      <c r="T39" s="22" t="s">
        <v>228</v>
      </c>
      <c r="U39" s="25">
        <v>1</v>
      </c>
      <c r="V39" s="26">
        <v>2022763640022</v>
      </c>
      <c r="W39" s="27" t="s">
        <v>229</v>
      </c>
      <c r="X39" s="24" t="s">
        <v>230</v>
      </c>
      <c r="Y39" s="22" t="s">
        <v>231</v>
      </c>
      <c r="Z39" s="24">
        <v>2023</v>
      </c>
      <c r="AA39" s="24">
        <v>2023</v>
      </c>
      <c r="AB39" s="24">
        <v>1</v>
      </c>
      <c r="AC39" s="24">
        <v>1</v>
      </c>
      <c r="AD39" s="24">
        <v>4002016</v>
      </c>
      <c r="AE39" s="22" t="s">
        <v>195</v>
      </c>
      <c r="AF39" s="24">
        <v>400201601</v>
      </c>
      <c r="AG39" s="22" t="s">
        <v>232</v>
      </c>
      <c r="AH39" s="24">
        <v>1</v>
      </c>
      <c r="AI39" s="24">
        <v>3</v>
      </c>
      <c r="AJ39" s="22" t="s">
        <v>239</v>
      </c>
      <c r="AK39" s="24" t="s">
        <v>99</v>
      </c>
      <c r="AL39" s="22" t="s">
        <v>90</v>
      </c>
      <c r="AM39" s="24">
        <v>121000</v>
      </c>
      <c r="AN39" s="22" t="s">
        <v>91</v>
      </c>
      <c r="AO39" s="22"/>
      <c r="AP39" s="22" t="s">
        <v>92</v>
      </c>
      <c r="AQ39" s="24" t="s">
        <v>234</v>
      </c>
      <c r="AR39" s="22" t="s">
        <v>235</v>
      </c>
      <c r="AS39" s="22" t="s">
        <v>240</v>
      </c>
      <c r="AT39" s="28">
        <v>0</v>
      </c>
      <c r="AU39" s="1"/>
      <c r="AV39" s="29"/>
      <c r="AW39" s="30">
        <f>SUMIF('No tocar'!A:A,AS39,'No tocar'!B:B)</f>
        <v>40000000</v>
      </c>
      <c r="AX39" s="30">
        <f t="shared" si="0"/>
        <v>0</v>
      </c>
      <c r="AY39" s="30">
        <f>SUMIF('No tocar'!A:A,AS39,'No tocar'!D:D)</f>
        <v>0</v>
      </c>
      <c r="AZ39" s="30"/>
      <c r="BA39" s="30" t="str">
        <f t="shared" si="1"/>
        <v/>
      </c>
      <c r="BB39" s="31" t="str">
        <f t="shared" si="2"/>
        <v/>
      </c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</row>
    <row r="40" spans="1:74" ht="14.25" hidden="1" customHeight="1">
      <c r="A40" s="22" t="s">
        <v>66</v>
      </c>
      <c r="B40" s="22" t="s">
        <v>67</v>
      </c>
      <c r="C40" s="22" t="s">
        <v>68</v>
      </c>
      <c r="D40" s="23">
        <v>40</v>
      </c>
      <c r="E40" s="32" t="s">
        <v>222</v>
      </c>
      <c r="F40" s="24">
        <v>4002</v>
      </c>
      <c r="G40" s="22" t="s">
        <v>223</v>
      </c>
      <c r="H40" s="24" t="s">
        <v>72</v>
      </c>
      <c r="I40" s="22" t="s">
        <v>73</v>
      </c>
      <c r="J40" s="24">
        <v>1</v>
      </c>
      <c r="K40" s="22" t="s">
        <v>74</v>
      </c>
      <c r="L40" s="23" t="s">
        <v>124</v>
      </c>
      <c r="M40" s="22" t="s">
        <v>125</v>
      </c>
      <c r="N40" s="24" t="s">
        <v>126</v>
      </c>
      <c r="O40" s="22" t="s">
        <v>224</v>
      </c>
      <c r="P40" s="24">
        <v>1</v>
      </c>
      <c r="Q40" s="24" t="s">
        <v>225</v>
      </c>
      <c r="R40" s="22" t="s">
        <v>226</v>
      </c>
      <c r="S40" s="24" t="s">
        <v>227</v>
      </c>
      <c r="T40" s="22" t="s">
        <v>228</v>
      </c>
      <c r="U40" s="25">
        <v>1</v>
      </c>
      <c r="V40" s="26">
        <v>2022763640022</v>
      </c>
      <c r="W40" s="27" t="s">
        <v>229</v>
      </c>
      <c r="X40" s="24" t="s">
        <v>230</v>
      </c>
      <c r="Y40" s="22" t="s">
        <v>231</v>
      </c>
      <c r="Z40" s="24">
        <v>2023</v>
      </c>
      <c r="AA40" s="24">
        <v>2023</v>
      </c>
      <c r="AB40" s="24">
        <v>1</v>
      </c>
      <c r="AC40" s="24">
        <v>1</v>
      </c>
      <c r="AD40" s="24">
        <v>4002016</v>
      </c>
      <c r="AE40" s="22" t="s">
        <v>195</v>
      </c>
      <c r="AF40" s="24">
        <v>400201601</v>
      </c>
      <c r="AG40" s="22" t="s">
        <v>232</v>
      </c>
      <c r="AH40" s="24">
        <v>1</v>
      </c>
      <c r="AI40" s="24">
        <v>4</v>
      </c>
      <c r="AJ40" s="22" t="s">
        <v>241</v>
      </c>
      <c r="AK40" s="24" t="s">
        <v>99</v>
      </c>
      <c r="AL40" s="22" t="s">
        <v>90</v>
      </c>
      <c r="AM40" s="24">
        <v>121000</v>
      </c>
      <c r="AN40" s="22" t="s">
        <v>91</v>
      </c>
      <c r="AO40" s="22"/>
      <c r="AP40" s="22" t="s">
        <v>144</v>
      </c>
      <c r="AQ40" s="24">
        <v>91123</v>
      </c>
      <c r="AR40" s="22" t="s">
        <v>219</v>
      </c>
      <c r="AS40" s="22" t="s">
        <v>242</v>
      </c>
      <c r="AT40" s="28">
        <v>0</v>
      </c>
      <c r="AU40" s="1"/>
      <c r="AV40" s="29"/>
      <c r="AW40" s="30">
        <f>SUMIF('No tocar'!A:A,AS40,'No tocar'!B:B)</f>
        <v>1500000</v>
      </c>
      <c r="AX40" s="30">
        <f t="shared" si="0"/>
        <v>0</v>
      </c>
      <c r="AY40" s="30">
        <f>SUMIF('No tocar'!A:A,AS40,'No tocar'!D:D)</f>
        <v>0</v>
      </c>
      <c r="AZ40" s="30"/>
      <c r="BA40" s="30" t="str">
        <f t="shared" si="1"/>
        <v/>
      </c>
      <c r="BB40" s="31" t="str">
        <f t="shared" si="2"/>
        <v/>
      </c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</row>
    <row r="41" spans="1:74" ht="14.25" hidden="1" customHeight="1">
      <c r="A41" s="22" t="s">
        <v>66</v>
      </c>
      <c r="B41" s="22" t="s">
        <v>67</v>
      </c>
      <c r="C41" s="22" t="s">
        <v>68</v>
      </c>
      <c r="D41" s="23">
        <v>40</v>
      </c>
      <c r="E41" s="32" t="s">
        <v>222</v>
      </c>
      <c r="F41" s="24">
        <v>4002</v>
      </c>
      <c r="G41" s="22" t="s">
        <v>223</v>
      </c>
      <c r="H41" s="24" t="s">
        <v>72</v>
      </c>
      <c r="I41" s="22" t="s">
        <v>73</v>
      </c>
      <c r="J41" s="24">
        <v>1</v>
      </c>
      <c r="K41" s="22" t="s">
        <v>74</v>
      </c>
      <c r="L41" s="23" t="s">
        <v>124</v>
      </c>
      <c r="M41" s="22" t="s">
        <v>125</v>
      </c>
      <c r="N41" s="24" t="s">
        <v>126</v>
      </c>
      <c r="O41" s="22" t="s">
        <v>224</v>
      </c>
      <c r="P41" s="24">
        <v>1</v>
      </c>
      <c r="Q41" s="24" t="s">
        <v>225</v>
      </c>
      <c r="R41" s="22" t="s">
        <v>226</v>
      </c>
      <c r="S41" s="24" t="s">
        <v>227</v>
      </c>
      <c r="T41" s="22" t="s">
        <v>228</v>
      </c>
      <c r="U41" s="25">
        <v>1</v>
      </c>
      <c r="V41" s="26">
        <v>2022763640022</v>
      </c>
      <c r="W41" s="27" t="s">
        <v>229</v>
      </c>
      <c r="X41" s="23" t="s">
        <v>230</v>
      </c>
      <c r="Y41" s="22" t="s">
        <v>231</v>
      </c>
      <c r="Z41" s="24">
        <v>2023</v>
      </c>
      <c r="AA41" s="24">
        <v>2023</v>
      </c>
      <c r="AB41" s="24">
        <v>1</v>
      </c>
      <c r="AC41" s="24">
        <v>1</v>
      </c>
      <c r="AD41" s="24">
        <v>4002016</v>
      </c>
      <c r="AE41" s="22" t="s">
        <v>195</v>
      </c>
      <c r="AF41" s="24">
        <v>400201601</v>
      </c>
      <c r="AG41" s="22" t="s">
        <v>232</v>
      </c>
      <c r="AH41" s="24">
        <v>1</v>
      </c>
      <c r="AI41" s="24">
        <v>5</v>
      </c>
      <c r="AJ41" s="22" t="s">
        <v>243</v>
      </c>
      <c r="AK41" s="24" t="s">
        <v>99</v>
      </c>
      <c r="AL41" s="22" t="s">
        <v>90</v>
      </c>
      <c r="AM41" s="24">
        <v>121000</v>
      </c>
      <c r="AN41" s="22" t="s">
        <v>91</v>
      </c>
      <c r="AO41" s="22"/>
      <c r="AP41" s="22" t="s">
        <v>108</v>
      </c>
      <c r="AQ41" s="24" t="s">
        <v>109</v>
      </c>
      <c r="AR41" s="22" t="s">
        <v>110</v>
      </c>
      <c r="AS41" s="22" t="s">
        <v>244</v>
      </c>
      <c r="AT41" s="28">
        <v>9000000</v>
      </c>
      <c r="AU41" s="1"/>
      <c r="AV41" s="29"/>
      <c r="AW41" s="30">
        <f>SUMIF('No tocar'!A:A,AS41,'No tocar'!B:B)</f>
        <v>4000000</v>
      </c>
      <c r="AX41" s="30">
        <f t="shared" si="0"/>
        <v>9000000</v>
      </c>
      <c r="AY41" s="30">
        <f>SUMIF('No tocar'!A:A,AS41,'No tocar'!D:D)</f>
        <v>4000000</v>
      </c>
      <c r="AZ41" s="30"/>
      <c r="BA41" s="30" t="str">
        <f t="shared" si="1"/>
        <v/>
      </c>
      <c r="BB41" s="31" t="str">
        <f t="shared" si="2"/>
        <v/>
      </c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</row>
    <row r="42" spans="1:74" ht="14.25" hidden="1" customHeight="1">
      <c r="A42" s="22" t="s">
        <v>66</v>
      </c>
      <c r="B42" s="22" t="s">
        <v>67</v>
      </c>
      <c r="C42" s="22" t="s">
        <v>68</v>
      </c>
      <c r="D42" s="23" t="s">
        <v>69</v>
      </c>
      <c r="E42" s="22" t="s">
        <v>70</v>
      </c>
      <c r="F42" s="24">
        <v>4599</v>
      </c>
      <c r="G42" s="22" t="s">
        <v>71</v>
      </c>
      <c r="H42" s="24" t="s">
        <v>72</v>
      </c>
      <c r="I42" s="22" t="s">
        <v>73</v>
      </c>
      <c r="J42" s="24">
        <v>1</v>
      </c>
      <c r="K42" s="22" t="s">
        <v>74</v>
      </c>
      <c r="L42" s="23" t="s">
        <v>124</v>
      </c>
      <c r="M42" s="22" t="s">
        <v>125</v>
      </c>
      <c r="N42" s="24" t="s">
        <v>126</v>
      </c>
      <c r="O42" s="22" t="s">
        <v>224</v>
      </c>
      <c r="P42" s="24">
        <v>1</v>
      </c>
      <c r="Q42" s="24" t="s">
        <v>128</v>
      </c>
      <c r="R42" s="22" t="s">
        <v>129</v>
      </c>
      <c r="S42" s="24" t="s">
        <v>245</v>
      </c>
      <c r="T42" s="22" t="s">
        <v>246</v>
      </c>
      <c r="U42" s="25">
        <v>0.9</v>
      </c>
      <c r="V42" s="26">
        <v>2022763640022</v>
      </c>
      <c r="W42" s="27" t="s">
        <v>229</v>
      </c>
      <c r="X42" s="23" t="s">
        <v>230</v>
      </c>
      <c r="Y42" s="22" t="s">
        <v>231</v>
      </c>
      <c r="Z42" s="24">
        <v>2023</v>
      </c>
      <c r="AA42" s="24">
        <v>2023</v>
      </c>
      <c r="AB42" s="24">
        <v>1</v>
      </c>
      <c r="AC42" s="24">
        <v>1</v>
      </c>
      <c r="AD42" s="24">
        <v>4599021</v>
      </c>
      <c r="AE42" s="22" t="s">
        <v>247</v>
      </c>
      <c r="AF42" s="24">
        <v>459902100</v>
      </c>
      <c r="AG42" s="22" t="s">
        <v>248</v>
      </c>
      <c r="AH42" s="24">
        <v>1</v>
      </c>
      <c r="AI42" s="24">
        <v>6</v>
      </c>
      <c r="AJ42" s="22" t="s">
        <v>249</v>
      </c>
      <c r="AK42" s="24" t="s">
        <v>89</v>
      </c>
      <c r="AL42" s="22" t="s">
        <v>90</v>
      </c>
      <c r="AM42" s="24">
        <v>121000</v>
      </c>
      <c r="AN42" s="22" t="s">
        <v>91</v>
      </c>
      <c r="AO42" s="22"/>
      <c r="AP42" s="22" t="s">
        <v>92</v>
      </c>
      <c r="AQ42" s="24" t="s">
        <v>234</v>
      </c>
      <c r="AR42" s="22" t="s">
        <v>235</v>
      </c>
      <c r="AS42" s="22" t="s">
        <v>250</v>
      </c>
      <c r="AT42" s="28">
        <v>515559964</v>
      </c>
      <c r="AU42" s="1"/>
      <c r="AV42" s="29"/>
      <c r="AW42" s="30">
        <f>SUMIF('No tocar'!A:A,AS42,'No tocar'!B:B)</f>
        <v>720033840</v>
      </c>
      <c r="AX42" s="30">
        <f t="shared" si="0"/>
        <v>515559964</v>
      </c>
      <c r="AY42" s="30">
        <f>SUMIF('No tocar'!A:A,AS42,'No tocar'!D:D)</f>
        <v>481000000</v>
      </c>
      <c r="AZ42" s="30"/>
      <c r="BA42" s="30" t="str">
        <f t="shared" si="1"/>
        <v/>
      </c>
      <c r="BB42" s="31" t="str">
        <f t="shared" si="2"/>
        <v/>
      </c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</row>
    <row r="43" spans="1:74" ht="14.25" hidden="1" customHeight="1">
      <c r="A43" s="22" t="s">
        <v>66</v>
      </c>
      <c r="B43" s="22" t="s">
        <v>67</v>
      </c>
      <c r="C43" s="22" t="s">
        <v>68</v>
      </c>
      <c r="D43" s="23" t="s">
        <v>69</v>
      </c>
      <c r="E43" s="22" t="s">
        <v>70</v>
      </c>
      <c r="F43" s="24">
        <v>4599</v>
      </c>
      <c r="G43" s="22" t="s">
        <v>71</v>
      </c>
      <c r="H43" s="24" t="s">
        <v>72</v>
      </c>
      <c r="I43" s="22" t="s">
        <v>73</v>
      </c>
      <c r="J43" s="24">
        <v>1</v>
      </c>
      <c r="K43" s="22" t="s">
        <v>74</v>
      </c>
      <c r="L43" s="23" t="s">
        <v>124</v>
      </c>
      <c r="M43" s="22" t="s">
        <v>125</v>
      </c>
      <c r="N43" s="24" t="s">
        <v>126</v>
      </c>
      <c r="O43" s="22" t="s">
        <v>224</v>
      </c>
      <c r="P43" s="24">
        <v>1</v>
      </c>
      <c r="Q43" s="24" t="s">
        <v>128</v>
      </c>
      <c r="R43" s="22" t="s">
        <v>129</v>
      </c>
      <c r="S43" s="24" t="s">
        <v>245</v>
      </c>
      <c r="T43" s="22" t="s">
        <v>246</v>
      </c>
      <c r="U43" s="25">
        <v>0.9</v>
      </c>
      <c r="V43" s="26">
        <v>2022763640022</v>
      </c>
      <c r="W43" s="27" t="s">
        <v>229</v>
      </c>
      <c r="X43" s="23" t="s">
        <v>230</v>
      </c>
      <c r="Y43" s="22" t="s">
        <v>231</v>
      </c>
      <c r="Z43" s="24">
        <v>2023</v>
      </c>
      <c r="AA43" s="24">
        <v>2023</v>
      </c>
      <c r="AB43" s="24">
        <v>1</v>
      </c>
      <c r="AC43" s="24">
        <v>1</v>
      </c>
      <c r="AD43" s="24">
        <v>4599021</v>
      </c>
      <c r="AE43" s="22" t="s">
        <v>247</v>
      </c>
      <c r="AF43" s="24">
        <v>459902100</v>
      </c>
      <c r="AG43" s="22" t="s">
        <v>248</v>
      </c>
      <c r="AH43" s="24">
        <v>1</v>
      </c>
      <c r="AI43" s="24">
        <v>6</v>
      </c>
      <c r="AJ43" s="22" t="s">
        <v>249</v>
      </c>
      <c r="AK43" s="24" t="s">
        <v>89</v>
      </c>
      <c r="AL43" s="22" t="s">
        <v>90</v>
      </c>
      <c r="AM43" s="24">
        <v>1331102</v>
      </c>
      <c r="AN43" s="22" t="s">
        <v>96</v>
      </c>
      <c r="AO43" s="22"/>
      <c r="AP43" s="22" t="s">
        <v>92</v>
      </c>
      <c r="AQ43" s="24" t="s">
        <v>234</v>
      </c>
      <c r="AR43" s="22" t="s">
        <v>235</v>
      </c>
      <c r="AS43" s="22" t="s">
        <v>251</v>
      </c>
      <c r="AT43" s="28">
        <v>149687038.69999999</v>
      </c>
      <c r="AU43" s="1"/>
      <c r="AV43" s="29"/>
      <c r="AW43" s="30">
        <f>SUMIF('No tocar'!A:A,AS43,'No tocar'!B:B)</f>
        <v>0</v>
      </c>
      <c r="AX43" s="30">
        <f t="shared" si="0"/>
        <v>149687038.69999999</v>
      </c>
      <c r="AY43" s="30">
        <f>SUMIF('No tocar'!A:A,AS43,'No tocar'!D:D)</f>
        <v>104000000</v>
      </c>
      <c r="AZ43" s="30"/>
      <c r="BA43" s="30" t="str">
        <f t="shared" si="1"/>
        <v/>
      </c>
      <c r="BB43" s="31" t="str">
        <f t="shared" si="2"/>
        <v/>
      </c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</row>
    <row r="44" spans="1:74" ht="14.25" hidden="1" customHeight="1">
      <c r="A44" s="22" t="s">
        <v>66</v>
      </c>
      <c r="B44" s="22" t="s">
        <v>67</v>
      </c>
      <c r="C44" s="22" t="s">
        <v>68</v>
      </c>
      <c r="D44" s="23" t="s">
        <v>69</v>
      </c>
      <c r="E44" s="22" t="s">
        <v>70</v>
      </c>
      <c r="F44" s="24">
        <v>4599</v>
      </c>
      <c r="G44" s="22" t="s">
        <v>71</v>
      </c>
      <c r="H44" s="24" t="s">
        <v>72</v>
      </c>
      <c r="I44" s="22" t="s">
        <v>73</v>
      </c>
      <c r="J44" s="24">
        <v>1</v>
      </c>
      <c r="K44" s="22" t="s">
        <v>74</v>
      </c>
      <c r="L44" s="23" t="s">
        <v>124</v>
      </c>
      <c r="M44" s="22" t="s">
        <v>125</v>
      </c>
      <c r="N44" s="24" t="s">
        <v>126</v>
      </c>
      <c r="O44" s="22" t="s">
        <v>224</v>
      </c>
      <c r="P44" s="24">
        <v>1</v>
      </c>
      <c r="Q44" s="24" t="s">
        <v>128</v>
      </c>
      <c r="R44" s="22" t="s">
        <v>129</v>
      </c>
      <c r="S44" s="24" t="s">
        <v>245</v>
      </c>
      <c r="T44" s="22" t="s">
        <v>246</v>
      </c>
      <c r="U44" s="25">
        <v>0.9</v>
      </c>
      <c r="V44" s="26">
        <v>2022763640022</v>
      </c>
      <c r="W44" s="27" t="s">
        <v>229</v>
      </c>
      <c r="X44" s="23" t="s">
        <v>230</v>
      </c>
      <c r="Y44" s="22" t="s">
        <v>231</v>
      </c>
      <c r="Z44" s="24">
        <v>2023</v>
      </c>
      <c r="AA44" s="24">
        <v>2023</v>
      </c>
      <c r="AB44" s="24">
        <v>1</v>
      </c>
      <c r="AC44" s="24">
        <v>1</v>
      </c>
      <c r="AD44" s="24">
        <v>4599021</v>
      </c>
      <c r="AE44" s="22" t="s">
        <v>247</v>
      </c>
      <c r="AF44" s="24">
        <v>459902100</v>
      </c>
      <c r="AG44" s="22" t="s">
        <v>248</v>
      </c>
      <c r="AH44" s="24">
        <v>1</v>
      </c>
      <c r="AI44" s="24">
        <v>6</v>
      </c>
      <c r="AJ44" s="22" t="s">
        <v>249</v>
      </c>
      <c r="AK44" s="24" t="s">
        <v>89</v>
      </c>
      <c r="AL44" s="22" t="s">
        <v>90</v>
      </c>
      <c r="AM44" s="24">
        <v>131111</v>
      </c>
      <c r="AN44" s="22" t="s">
        <v>252</v>
      </c>
      <c r="AO44" s="22"/>
      <c r="AP44" s="22" t="s">
        <v>92</v>
      </c>
      <c r="AQ44" s="24" t="s">
        <v>234</v>
      </c>
      <c r="AR44" s="22" t="s">
        <v>235</v>
      </c>
      <c r="AS44" s="22" t="s">
        <v>253</v>
      </c>
      <c r="AT44" s="28">
        <v>60636911</v>
      </c>
      <c r="AU44" s="1"/>
      <c r="AV44" s="29"/>
      <c r="AW44" s="30">
        <f>SUMIF('No tocar'!A:A,AS44,'No tocar'!B:B)</f>
        <v>0</v>
      </c>
      <c r="AX44" s="30">
        <f t="shared" si="0"/>
        <v>60636911</v>
      </c>
      <c r="AY44" s="30">
        <f>SUMIF('No tocar'!A:A,AS44,'No tocar'!D:D)</f>
        <v>0</v>
      </c>
      <c r="AZ44" s="30"/>
      <c r="BA44" s="30" t="str">
        <f t="shared" si="1"/>
        <v/>
      </c>
      <c r="BB44" s="31" t="str">
        <f t="shared" si="2"/>
        <v/>
      </c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</row>
    <row r="45" spans="1:74" ht="14.25" hidden="1" customHeight="1">
      <c r="A45" s="22" t="s">
        <v>66</v>
      </c>
      <c r="B45" s="22" t="s">
        <v>67</v>
      </c>
      <c r="C45" s="22" t="s">
        <v>68</v>
      </c>
      <c r="D45" s="23" t="s">
        <v>69</v>
      </c>
      <c r="E45" s="22" t="s">
        <v>70</v>
      </c>
      <c r="F45" s="24">
        <v>4599</v>
      </c>
      <c r="G45" s="22" t="s">
        <v>71</v>
      </c>
      <c r="H45" s="24" t="s">
        <v>72</v>
      </c>
      <c r="I45" s="22" t="s">
        <v>73</v>
      </c>
      <c r="J45" s="24">
        <v>1</v>
      </c>
      <c r="K45" s="22" t="s">
        <v>74</v>
      </c>
      <c r="L45" s="23" t="s">
        <v>124</v>
      </c>
      <c r="M45" s="22" t="s">
        <v>125</v>
      </c>
      <c r="N45" s="24" t="s">
        <v>126</v>
      </c>
      <c r="O45" s="22" t="s">
        <v>224</v>
      </c>
      <c r="P45" s="24">
        <v>1</v>
      </c>
      <c r="Q45" s="24" t="s">
        <v>128</v>
      </c>
      <c r="R45" s="22" t="s">
        <v>129</v>
      </c>
      <c r="S45" s="24" t="s">
        <v>245</v>
      </c>
      <c r="T45" s="22" t="s">
        <v>246</v>
      </c>
      <c r="U45" s="25">
        <v>0.9</v>
      </c>
      <c r="V45" s="26">
        <v>2022763640022</v>
      </c>
      <c r="W45" s="27" t="s">
        <v>229</v>
      </c>
      <c r="X45" s="23" t="s">
        <v>230</v>
      </c>
      <c r="Y45" s="22" t="s">
        <v>231</v>
      </c>
      <c r="Z45" s="24">
        <v>2023</v>
      </c>
      <c r="AA45" s="24">
        <v>2023</v>
      </c>
      <c r="AB45" s="24">
        <v>1</v>
      </c>
      <c r="AC45" s="24">
        <v>1</v>
      </c>
      <c r="AD45" s="24">
        <v>4599021</v>
      </c>
      <c r="AE45" s="22" t="s">
        <v>247</v>
      </c>
      <c r="AF45" s="24">
        <v>459902100</v>
      </c>
      <c r="AG45" s="22" t="s">
        <v>248</v>
      </c>
      <c r="AH45" s="24">
        <v>1</v>
      </c>
      <c r="AI45" s="24">
        <v>7</v>
      </c>
      <c r="AJ45" s="22" t="s">
        <v>254</v>
      </c>
      <c r="AK45" s="24" t="s">
        <v>99</v>
      </c>
      <c r="AL45" s="22" t="s">
        <v>90</v>
      </c>
      <c r="AM45" s="24">
        <v>121000</v>
      </c>
      <c r="AN45" s="22" t="s">
        <v>91</v>
      </c>
      <c r="AO45" s="22"/>
      <c r="AP45" s="22" t="s">
        <v>92</v>
      </c>
      <c r="AQ45" s="24" t="s">
        <v>234</v>
      </c>
      <c r="AR45" s="22" t="s">
        <v>235</v>
      </c>
      <c r="AS45" s="22" t="s">
        <v>255</v>
      </c>
      <c r="AT45" s="28">
        <v>3000000</v>
      </c>
      <c r="AU45" s="1"/>
      <c r="AV45" s="29"/>
      <c r="AW45" s="30">
        <f>SUMIF('No tocar'!A:A,AS45,'No tocar'!B:B)</f>
        <v>3000000</v>
      </c>
      <c r="AX45" s="30">
        <f t="shared" si="0"/>
        <v>3000000</v>
      </c>
      <c r="AY45" s="30">
        <f>SUMIF('No tocar'!A:A,AS45,'No tocar'!D:D)</f>
        <v>0</v>
      </c>
      <c r="AZ45" s="30"/>
      <c r="BA45" s="30" t="str">
        <f t="shared" si="1"/>
        <v/>
      </c>
      <c r="BB45" s="31" t="str">
        <f t="shared" si="2"/>
        <v/>
      </c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</row>
    <row r="46" spans="1:74" ht="14.25" hidden="1" customHeight="1">
      <c r="A46" s="22" t="s">
        <v>66</v>
      </c>
      <c r="B46" s="22" t="s">
        <v>67</v>
      </c>
      <c r="C46" s="22" t="s">
        <v>68</v>
      </c>
      <c r="D46" s="23" t="s">
        <v>69</v>
      </c>
      <c r="E46" s="22" t="s">
        <v>70</v>
      </c>
      <c r="F46" s="24">
        <v>4599</v>
      </c>
      <c r="G46" s="22" t="s">
        <v>71</v>
      </c>
      <c r="H46" s="24" t="s">
        <v>72</v>
      </c>
      <c r="I46" s="22" t="s">
        <v>73</v>
      </c>
      <c r="J46" s="24">
        <v>1</v>
      </c>
      <c r="K46" s="22" t="s">
        <v>74</v>
      </c>
      <c r="L46" s="23" t="s">
        <v>124</v>
      </c>
      <c r="M46" s="22" t="s">
        <v>125</v>
      </c>
      <c r="N46" s="24" t="s">
        <v>126</v>
      </c>
      <c r="O46" s="22" t="s">
        <v>224</v>
      </c>
      <c r="P46" s="24">
        <v>1</v>
      </c>
      <c r="Q46" s="24" t="s">
        <v>128</v>
      </c>
      <c r="R46" s="22" t="s">
        <v>129</v>
      </c>
      <c r="S46" s="24" t="s">
        <v>256</v>
      </c>
      <c r="T46" s="22" t="s">
        <v>257</v>
      </c>
      <c r="U46" s="25">
        <v>0.9</v>
      </c>
      <c r="V46" s="26">
        <v>2022763640022</v>
      </c>
      <c r="W46" s="27" t="s">
        <v>229</v>
      </c>
      <c r="X46" s="23" t="s">
        <v>230</v>
      </c>
      <c r="Y46" s="22" t="s">
        <v>231</v>
      </c>
      <c r="Z46" s="24">
        <v>2023</v>
      </c>
      <c r="AA46" s="24">
        <v>2023</v>
      </c>
      <c r="AB46" s="24">
        <v>1</v>
      </c>
      <c r="AC46" s="24">
        <v>2</v>
      </c>
      <c r="AD46" s="24">
        <v>4599018</v>
      </c>
      <c r="AE46" s="22" t="s">
        <v>258</v>
      </c>
      <c r="AF46" s="24">
        <v>459901800</v>
      </c>
      <c r="AG46" s="22" t="s">
        <v>259</v>
      </c>
      <c r="AH46" s="24">
        <v>1</v>
      </c>
      <c r="AI46" s="24">
        <v>8</v>
      </c>
      <c r="AJ46" s="22" t="s">
        <v>260</v>
      </c>
      <c r="AK46" s="24" t="s">
        <v>89</v>
      </c>
      <c r="AL46" s="22" t="s">
        <v>90</v>
      </c>
      <c r="AM46" s="24">
        <v>121000</v>
      </c>
      <c r="AN46" s="22" t="s">
        <v>91</v>
      </c>
      <c r="AO46" s="22"/>
      <c r="AP46" s="22" t="s">
        <v>92</v>
      </c>
      <c r="AQ46" s="24" t="s">
        <v>93</v>
      </c>
      <c r="AR46" s="22" t="s">
        <v>94</v>
      </c>
      <c r="AS46" s="22" t="s">
        <v>261</v>
      </c>
      <c r="AT46" s="28">
        <v>75587038.700000003</v>
      </c>
      <c r="AU46" s="1"/>
      <c r="AV46" s="29"/>
      <c r="AW46" s="30">
        <f>SUMIF('No tocar'!A:A,AS46,'No tocar'!B:B)</f>
        <v>27000000</v>
      </c>
      <c r="AX46" s="30">
        <f t="shared" si="0"/>
        <v>75587038.700000003</v>
      </c>
      <c r="AY46" s="30">
        <f>SUMIF('No tocar'!A:A,AS46,'No tocar'!D:D)</f>
        <v>60000000</v>
      </c>
      <c r="AZ46" s="30"/>
      <c r="BA46" s="30" t="str">
        <f t="shared" si="1"/>
        <v/>
      </c>
      <c r="BB46" s="31" t="str">
        <f t="shared" si="2"/>
        <v/>
      </c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</row>
    <row r="47" spans="1:74" ht="14.25" hidden="1" customHeight="1">
      <c r="A47" s="22" t="s">
        <v>66</v>
      </c>
      <c r="B47" s="22" t="s">
        <v>67</v>
      </c>
      <c r="C47" s="22" t="s">
        <v>68</v>
      </c>
      <c r="D47" s="23" t="s">
        <v>69</v>
      </c>
      <c r="E47" s="22" t="s">
        <v>70</v>
      </c>
      <c r="F47" s="24">
        <v>4599</v>
      </c>
      <c r="G47" s="22" t="s">
        <v>71</v>
      </c>
      <c r="H47" s="24" t="s">
        <v>72</v>
      </c>
      <c r="I47" s="22" t="s">
        <v>73</v>
      </c>
      <c r="J47" s="24">
        <v>1</v>
      </c>
      <c r="K47" s="22" t="s">
        <v>74</v>
      </c>
      <c r="L47" s="23" t="s">
        <v>124</v>
      </c>
      <c r="M47" s="22" t="s">
        <v>125</v>
      </c>
      <c r="N47" s="24" t="s">
        <v>126</v>
      </c>
      <c r="O47" s="22" t="s">
        <v>224</v>
      </c>
      <c r="P47" s="24">
        <v>1</v>
      </c>
      <c r="Q47" s="24" t="s">
        <v>128</v>
      </c>
      <c r="R47" s="22" t="s">
        <v>129</v>
      </c>
      <c r="S47" s="24" t="s">
        <v>256</v>
      </c>
      <c r="T47" s="22" t="s">
        <v>257</v>
      </c>
      <c r="U47" s="25">
        <v>0.9</v>
      </c>
      <c r="V47" s="26">
        <v>2022763640022</v>
      </c>
      <c r="W47" s="27" t="s">
        <v>229</v>
      </c>
      <c r="X47" s="23" t="s">
        <v>230</v>
      </c>
      <c r="Y47" s="22" t="s">
        <v>231</v>
      </c>
      <c r="Z47" s="24">
        <v>2023</v>
      </c>
      <c r="AA47" s="24">
        <v>2023</v>
      </c>
      <c r="AB47" s="24">
        <v>1</v>
      </c>
      <c r="AC47" s="24">
        <v>2</v>
      </c>
      <c r="AD47" s="24">
        <v>4599018</v>
      </c>
      <c r="AE47" s="22" t="s">
        <v>258</v>
      </c>
      <c r="AF47" s="24">
        <v>459901800</v>
      </c>
      <c r="AG47" s="22" t="s">
        <v>259</v>
      </c>
      <c r="AH47" s="24">
        <v>1</v>
      </c>
      <c r="AI47" s="24">
        <v>8</v>
      </c>
      <c r="AJ47" s="22" t="s">
        <v>260</v>
      </c>
      <c r="AK47" s="24" t="s">
        <v>89</v>
      </c>
      <c r="AL47" s="22" t="s">
        <v>90</v>
      </c>
      <c r="AM47" s="24">
        <v>1331102</v>
      </c>
      <c r="AN47" s="22" t="s">
        <v>96</v>
      </c>
      <c r="AO47" s="22"/>
      <c r="AP47" s="22" t="s">
        <v>92</v>
      </c>
      <c r="AQ47" s="24" t="s">
        <v>93</v>
      </c>
      <c r="AR47" s="22" t="s">
        <v>94</v>
      </c>
      <c r="AS47" s="22" t="s">
        <v>262</v>
      </c>
      <c r="AT47" s="28">
        <v>312961.3</v>
      </c>
      <c r="AU47" s="1"/>
      <c r="AV47" s="29"/>
      <c r="AW47" s="30">
        <f>SUMIF('No tocar'!A:A,AS47,'No tocar'!B:B)</f>
        <v>0</v>
      </c>
      <c r="AX47" s="30">
        <f t="shared" si="0"/>
        <v>312961.3</v>
      </c>
      <c r="AY47" s="30">
        <f>SUMIF('No tocar'!A:A,AS47,'No tocar'!D:D)</f>
        <v>0</v>
      </c>
      <c r="AZ47" s="30"/>
      <c r="BA47" s="30" t="str">
        <f t="shared" si="1"/>
        <v/>
      </c>
      <c r="BB47" s="31" t="str">
        <f t="shared" si="2"/>
        <v/>
      </c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</row>
    <row r="48" spans="1:74" ht="14.25" hidden="1" customHeight="1">
      <c r="A48" s="22" t="s">
        <v>66</v>
      </c>
      <c r="B48" s="22" t="s">
        <v>67</v>
      </c>
      <c r="C48" s="22" t="s">
        <v>68</v>
      </c>
      <c r="D48" s="23" t="s">
        <v>69</v>
      </c>
      <c r="E48" s="22" t="s">
        <v>70</v>
      </c>
      <c r="F48" s="24">
        <v>4599</v>
      </c>
      <c r="G48" s="22" t="s">
        <v>71</v>
      </c>
      <c r="H48" s="24" t="s">
        <v>72</v>
      </c>
      <c r="I48" s="22" t="s">
        <v>73</v>
      </c>
      <c r="J48" s="24">
        <v>1</v>
      </c>
      <c r="K48" s="22" t="s">
        <v>74</v>
      </c>
      <c r="L48" s="23" t="s">
        <v>124</v>
      </c>
      <c r="M48" s="22" t="s">
        <v>125</v>
      </c>
      <c r="N48" s="24" t="s">
        <v>126</v>
      </c>
      <c r="O48" s="22" t="s">
        <v>224</v>
      </c>
      <c r="P48" s="24">
        <v>1</v>
      </c>
      <c r="Q48" s="24" t="s">
        <v>128</v>
      </c>
      <c r="R48" s="22" t="s">
        <v>129</v>
      </c>
      <c r="S48" s="24" t="s">
        <v>256</v>
      </c>
      <c r="T48" s="22" t="s">
        <v>257</v>
      </c>
      <c r="U48" s="25">
        <v>0.9</v>
      </c>
      <c r="V48" s="26">
        <v>2022763640022</v>
      </c>
      <c r="W48" s="27" t="s">
        <v>229</v>
      </c>
      <c r="X48" s="23" t="s">
        <v>230</v>
      </c>
      <c r="Y48" s="22" t="s">
        <v>231</v>
      </c>
      <c r="Z48" s="24">
        <v>2023</v>
      </c>
      <c r="AA48" s="24">
        <v>2023</v>
      </c>
      <c r="AB48" s="24">
        <v>1</v>
      </c>
      <c r="AC48" s="24">
        <v>2</v>
      </c>
      <c r="AD48" s="24">
        <v>4599018</v>
      </c>
      <c r="AE48" s="22" t="s">
        <v>258</v>
      </c>
      <c r="AF48" s="24">
        <v>459901800</v>
      </c>
      <c r="AG48" s="22" t="s">
        <v>259</v>
      </c>
      <c r="AH48" s="24">
        <v>1</v>
      </c>
      <c r="AI48" s="24">
        <v>9</v>
      </c>
      <c r="AJ48" s="22" t="s">
        <v>263</v>
      </c>
      <c r="AK48" s="24" t="s">
        <v>99</v>
      </c>
      <c r="AL48" s="22" t="s">
        <v>90</v>
      </c>
      <c r="AM48" s="24">
        <v>121000</v>
      </c>
      <c r="AN48" s="22" t="s">
        <v>91</v>
      </c>
      <c r="AO48" s="22"/>
      <c r="AP48" s="22" t="s">
        <v>92</v>
      </c>
      <c r="AQ48" s="24" t="s">
        <v>93</v>
      </c>
      <c r="AR48" s="22" t="s">
        <v>94</v>
      </c>
      <c r="AS48" s="22" t="s">
        <v>264</v>
      </c>
      <c r="AT48" s="28">
        <v>3000000</v>
      </c>
      <c r="AU48" s="1"/>
      <c r="AV48" s="29"/>
      <c r="AW48" s="30">
        <f>SUMIF('No tocar'!A:A,AS48,'No tocar'!B:B)</f>
        <v>3000000</v>
      </c>
      <c r="AX48" s="30">
        <f t="shared" si="0"/>
        <v>3000000</v>
      </c>
      <c r="AY48" s="30">
        <f>SUMIF('No tocar'!A:A,AS48,'No tocar'!D:D)</f>
        <v>3000000</v>
      </c>
      <c r="AZ48" s="30"/>
      <c r="BA48" s="30" t="str">
        <f t="shared" si="1"/>
        <v/>
      </c>
      <c r="BB48" s="31" t="str">
        <f t="shared" si="2"/>
        <v/>
      </c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</row>
    <row r="49" spans="1:74" ht="14.25" hidden="1" customHeight="1">
      <c r="A49" s="22" t="s">
        <v>66</v>
      </c>
      <c r="B49" s="22" t="s">
        <v>67</v>
      </c>
      <c r="C49" s="22" t="s">
        <v>68</v>
      </c>
      <c r="D49" s="23">
        <v>24</v>
      </c>
      <c r="E49" s="22" t="s">
        <v>108</v>
      </c>
      <c r="F49" s="24">
        <v>2408</v>
      </c>
      <c r="G49" s="22" t="s">
        <v>265</v>
      </c>
      <c r="H49" s="24" t="s">
        <v>266</v>
      </c>
      <c r="I49" s="22" t="s">
        <v>108</v>
      </c>
      <c r="J49" s="24">
        <v>6</v>
      </c>
      <c r="K49" s="22" t="s">
        <v>267</v>
      </c>
      <c r="L49" s="23" t="s">
        <v>268</v>
      </c>
      <c r="M49" s="22" t="s">
        <v>269</v>
      </c>
      <c r="N49" s="24" t="s">
        <v>270</v>
      </c>
      <c r="O49" s="22" t="s">
        <v>271</v>
      </c>
      <c r="P49" s="24">
        <v>1</v>
      </c>
      <c r="Q49" s="24" t="s">
        <v>272</v>
      </c>
      <c r="R49" s="22" t="s">
        <v>273</v>
      </c>
      <c r="S49" s="24" t="s">
        <v>274</v>
      </c>
      <c r="T49" s="22" t="s">
        <v>275</v>
      </c>
      <c r="U49" s="25">
        <v>2</v>
      </c>
      <c r="V49" s="26">
        <v>2022763640024</v>
      </c>
      <c r="W49" s="27" t="s">
        <v>276</v>
      </c>
      <c r="X49" s="23" t="s">
        <v>277</v>
      </c>
      <c r="Y49" s="22" t="s">
        <v>278</v>
      </c>
      <c r="Z49" s="24">
        <v>2023</v>
      </c>
      <c r="AA49" s="24">
        <v>2023</v>
      </c>
      <c r="AB49" s="24">
        <v>1</v>
      </c>
      <c r="AC49" s="24">
        <v>1</v>
      </c>
      <c r="AD49" s="24">
        <v>2408036</v>
      </c>
      <c r="AE49" s="22" t="s">
        <v>279</v>
      </c>
      <c r="AF49" s="24">
        <v>2240803600</v>
      </c>
      <c r="AG49" s="22" t="s">
        <v>280</v>
      </c>
      <c r="AH49" s="24">
        <v>2</v>
      </c>
      <c r="AI49" s="24">
        <v>1</v>
      </c>
      <c r="AJ49" s="22" t="s">
        <v>281</v>
      </c>
      <c r="AK49" s="24" t="s">
        <v>89</v>
      </c>
      <c r="AL49" s="22" t="s">
        <v>90</v>
      </c>
      <c r="AM49" s="24">
        <v>121000</v>
      </c>
      <c r="AN49" s="22" t="s">
        <v>91</v>
      </c>
      <c r="AO49" s="22"/>
      <c r="AP49" s="22" t="s">
        <v>282</v>
      </c>
      <c r="AQ49" s="24" t="s">
        <v>283</v>
      </c>
      <c r="AR49" s="22" t="s">
        <v>284</v>
      </c>
      <c r="AS49" s="22" t="s">
        <v>285</v>
      </c>
      <c r="AT49" s="28">
        <v>42122200</v>
      </c>
      <c r="AU49" s="1"/>
      <c r="AV49" s="29"/>
      <c r="AW49" s="30">
        <f>SUMIF('No tocar'!A:A,AS49,'No tocar'!B:B)</f>
        <v>42122200</v>
      </c>
      <c r="AX49" s="30">
        <f t="shared" si="0"/>
        <v>42122200</v>
      </c>
      <c r="AY49" s="30">
        <f>SUMIF('No tocar'!A:A,AS49,'No tocar'!D:D)</f>
        <v>42122200</v>
      </c>
      <c r="AZ49" s="30"/>
      <c r="BA49" s="30" t="str">
        <f t="shared" si="1"/>
        <v/>
      </c>
      <c r="BB49" s="31" t="str">
        <f t="shared" si="2"/>
        <v/>
      </c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</row>
    <row r="50" spans="1:74" ht="14.25" hidden="1" customHeight="1">
      <c r="A50" s="22" t="s">
        <v>66</v>
      </c>
      <c r="B50" s="22" t="s">
        <v>67</v>
      </c>
      <c r="C50" s="22" t="s">
        <v>68</v>
      </c>
      <c r="D50" s="23">
        <v>24</v>
      </c>
      <c r="E50" s="22" t="s">
        <v>108</v>
      </c>
      <c r="F50" s="24">
        <v>2408</v>
      </c>
      <c r="G50" s="22" t="s">
        <v>265</v>
      </c>
      <c r="H50" s="24" t="s">
        <v>266</v>
      </c>
      <c r="I50" s="22" t="s">
        <v>108</v>
      </c>
      <c r="J50" s="24">
        <v>6</v>
      </c>
      <c r="K50" s="22" t="s">
        <v>267</v>
      </c>
      <c r="L50" s="23" t="s">
        <v>268</v>
      </c>
      <c r="M50" s="22" t="s">
        <v>269</v>
      </c>
      <c r="N50" s="24" t="s">
        <v>270</v>
      </c>
      <c r="O50" s="22" t="s">
        <v>271</v>
      </c>
      <c r="P50" s="24">
        <v>1</v>
      </c>
      <c r="Q50" s="24" t="s">
        <v>272</v>
      </c>
      <c r="R50" s="22" t="s">
        <v>273</v>
      </c>
      <c r="S50" s="24" t="s">
        <v>274</v>
      </c>
      <c r="T50" s="22" t="s">
        <v>275</v>
      </c>
      <c r="U50" s="25">
        <v>2</v>
      </c>
      <c r="V50" s="26">
        <v>2022763640024</v>
      </c>
      <c r="W50" s="27" t="s">
        <v>276</v>
      </c>
      <c r="X50" s="23" t="s">
        <v>277</v>
      </c>
      <c r="Y50" s="22" t="s">
        <v>278</v>
      </c>
      <c r="Z50" s="24">
        <v>2023</v>
      </c>
      <c r="AA50" s="24">
        <v>2023</v>
      </c>
      <c r="AB50" s="24">
        <v>1</v>
      </c>
      <c r="AC50" s="24">
        <v>1</v>
      </c>
      <c r="AD50" s="24">
        <v>2408036</v>
      </c>
      <c r="AE50" s="22" t="s">
        <v>279</v>
      </c>
      <c r="AF50" s="24">
        <v>2240803600</v>
      </c>
      <c r="AG50" s="22" t="s">
        <v>280</v>
      </c>
      <c r="AH50" s="24">
        <v>2</v>
      </c>
      <c r="AI50" s="24">
        <v>1</v>
      </c>
      <c r="AJ50" s="22" t="s">
        <v>281</v>
      </c>
      <c r="AK50" s="24" t="s">
        <v>89</v>
      </c>
      <c r="AL50" s="22" t="s">
        <v>90</v>
      </c>
      <c r="AM50" s="24">
        <v>1331102</v>
      </c>
      <c r="AN50" s="22" t="s">
        <v>96</v>
      </c>
      <c r="AO50" s="22"/>
      <c r="AP50" s="22" t="s">
        <v>282</v>
      </c>
      <c r="AQ50" s="24" t="s">
        <v>283</v>
      </c>
      <c r="AR50" s="22" t="s">
        <v>284</v>
      </c>
      <c r="AS50" s="22" t="s">
        <v>286</v>
      </c>
      <c r="AT50" s="28">
        <v>37877800</v>
      </c>
      <c r="AU50" s="1"/>
      <c r="AV50" s="29"/>
      <c r="AW50" s="30">
        <f>SUMIF('No tocar'!A:A,AS50,'No tocar'!B:B)</f>
        <v>0</v>
      </c>
      <c r="AX50" s="30">
        <f t="shared" si="0"/>
        <v>37877800</v>
      </c>
      <c r="AY50" s="30">
        <f>SUMIF('No tocar'!A:A,AS50,'No tocar'!D:D)</f>
        <v>37877800</v>
      </c>
      <c r="AZ50" s="30"/>
      <c r="BA50" s="30" t="str">
        <f t="shared" si="1"/>
        <v/>
      </c>
      <c r="BB50" s="31" t="str">
        <f t="shared" si="2"/>
        <v/>
      </c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</row>
    <row r="51" spans="1:74" ht="14.25" hidden="1" customHeight="1">
      <c r="A51" s="22" t="s">
        <v>66</v>
      </c>
      <c r="B51" s="22" t="s">
        <v>67</v>
      </c>
      <c r="C51" s="22" t="s">
        <v>68</v>
      </c>
      <c r="D51" s="23">
        <v>24</v>
      </c>
      <c r="E51" s="22" t="s">
        <v>108</v>
      </c>
      <c r="F51" s="24">
        <v>2408</v>
      </c>
      <c r="G51" s="22" t="s">
        <v>265</v>
      </c>
      <c r="H51" s="24" t="s">
        <v>266</v>
      </c>
      <c r="I51" s="22" t="s">
        <v>108</v>
      </c>
      <c r="J51" s="24">
        <v>6</v>
      </c>
      <c r="K51" s="22" t="s">
        <v>267</v>
      </c>
      <c r="L51" s="23" t="s">
        <v>268</v>
      </c>
      <c r="M51" s="22" t="s">
        <v>269</v>
      </c>
      <c r="N51" s="24" t="s">
        <v>270</v>
      </c>
      <c r="O51" s="22" t="s">
        <v>271</v>
      </c>
      <c r="P51" s="24">
        <v>1</v>
      </c>
      <c r="Q51" s="24" t="s">
        <v>272</v>
      </c>
      <c r="R51" s="22" t="s">
        <v>273</v>
      </c>
      <c r="S51" s="24" t="s">
        <v>274</v>
      </c>
      <c r="T51" s="22" t="s">
        <v>275</v>
      </c>
      <c r="U51" s="25">
        <v>2</v>
      </c>
      <c r="V51" s="26">
        <v>2022763640024</v>
      </c>
      <c r="W51" s="27" t="s">
        <v>276</v>
      </c>
      <c r="X51" s="23" t="s">
        <v>277</v>
      </c>
      <c r="Y51" s="22" t="s">
        <v>278</v>
      </c>
      <c r="Z51" s="24">
        <v>2023</v>
      </c>
      <c r="AA51" s="24">
        <v>2023</v>
      </c>
      <c r="AB51" s="24">
        <v>1</v>
      </c>
      <c r="AC51" s="24">
        <v>1</v>
      </c>
      <c r="AD51" s="24">
        <v>2408036</v>
      </c>
      <c r="AE51" s="22" t="s">
        <v>279</v>
      </c>
      <c r="AF51" s="24">
        <v>2240803600</v>
      </c>
      <c r="AG51" s="22" t="s">
        <v>280</v>
      </c>
      <c r="AH51" s="24">
        <v>2</v>
      </c>
      <c r="AI51" s="24">
        <v>2</v>
      </c>
      <c r="AJ51" s="22" t="s">
        <v>287</v>
      </c>
      <c r="AK51" s="24" t="s">
        <v>99</v>
      </c>
      <c r="AL51" s="22" t="s">
        <v>90</v>
      </c>
      <c r="AM51" s="24">
        <v>121000</v>
      </c>
      <c r="AN51" s="22" t="s">
        <v>91</v>
      </c>
      <c r="AO51" s="22"/>
      <c r="AP51" s="22" t="s">
        <v>282</v>
      </c>
      <c r="AQ51" s="24" t="s">
        <v>283</v>
      </c>
      <c r="AR51" s="22" t="s">
        <v>284</v>
      </c>
      <c r="AS51" s="22" t="s">
        <v>288</v>
      </c>
      <c r="AT51" s="28">
        <v>57877800</v>
      </c>
      <c r="AU51" s="1"/>
      <c r="AV51" s="29"/>
      <c r="AW51" s="30">
        <f>SUMIF('No tocar'!A:A,AS51,'No tocar'!B:B)</f>
        <v>57877800</v>
      </c>
      <c r="AX51" s="30">
        <f t="shared" si="0"/>
        <v>57877800</v>
      </c>
      <c r="AY51" s="30">
        <f>SUMIF('No tocar'!A:A,AS51,'No tocar'!D:D)</f>
        <v>57877800</v>
      </c>
      <c r="AZ51" s="30"/>
      <c r="BA51" s="30" t="str">
        <f t="shared" si="1"/>
        <v/>
      </c>
      <c r="BB51" s="31" t="str">
        <f t="shared" si="2"/>
        <v/>
      </c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</row>
    <row r="52" spans="1:74" ht="14.25" hidden="1" customHeight="1">
      <c r="A52" s="22" t="s">
        <v>66</v>
      </c>
      <c r="B52" s="22" t="s">
        <v>67</v>
      </c>
      <c r="C52" s="22" t="s">
        <v>68</v>
      </c>
      <c r="D52" s="23">
        <v>24</v>
      </c>
      <c r="E52" s="22" t="s">
        <v>108</v>
      </c>
      <c r="F52" s="24">
        <v>2408</v>
      </c>
      <c r="G52" s="22" t="s">
        <v>265</v>
      </c>
      <c r="H52" s="24" t="s">
        <v>266</v>
      </c>
      <c r="I52" s="22" t="s">
        <v>108</v>
      </c>
      <c r="J52" s="24">
        <v>6</v>
      </c>
      <c r="K52" s="22" t="s">
        <v>267</v>
      </c>
      <c r="L52" s="23" t="s">
        <v>268</v>
      </c>
      <c r="M52" s="22" t="s">
        <v>269</v>
      </c>
      <c r="N52" s="24" t="s">
        <v>270</v>
      </c>
      <c r="O52" s="22" t="s">
        <v>271</v>
      </c>
      <c r="P52" s="24">
        <v>1</v>
      </c>
      <c r="Q52" s="24" t="s">
        <v>272</v>
      </c>
      <c r="R52" s="22" t="s">
        <v>273</v>
      </c>
      <c r="S52" s="24" t="s">
        <v>274</v>
      </c>
      <c r="T52" s="22" t="s">
        <v>275</v>
      </c>
      <c r="U52" s="25">
        <v>2</v>
      </c>
      <c r="V52" s="26">
        <v>2022763640024</v>
      </c>
      <c r="W52" s="27" t="s">
        <v>276</v>
      </c>
      <c r="X52" s="23" t="s">
        <v>277</v>
      </c>
      <c r="Y52" s="22" t="s">
        <v>278</v>
      </c>
      <c r="Z52" s="24">
        <v>2023</v>
      </c>
      <c r="AA52" s="24">
        <v>2023</v>
      </c>
      <c r="AB52" s="24">
        <v>1</v>
      </c>
      <c r="AC52" s="24">
        <v>1</v>
      </c>
      <c r="AD52" s="24">
        <v>2408036</v>
      </c>
      <c r="AE52" s="22" t="s">
        <v>279</v>
      </c>
      <c r="AF52" s="24">
        <v>2240803600</v>
      </c>
      <c r="AG52" s="22" t="s">
        <v>280</v>
      </c>
      <c r="AH52" s="24">
        <v>2</v>
      </c>
      <c r="AI52" s="24">
        <v>2</v>
      </c>
      <c r="AJ52" s="22" t="s">
        <v>287</v>
      </c>
      <c r="AK52" s="24" t="s">
        <v>99</v>
      </c>
      <c r="AL52" s="22" t="s">
        <v>90</v>
      </c>
      <c r="AM52" s="24">
        <v>1331102</v>
      </c>
      <c r="AN52" s="22" t="s">
        <v>96</v>
      </c>
      <c r="AO52" s="22"/>
      <c r="AP52" s="22" t="s">
        <v>282</v>
      </c>
      <c r="AQ52" s="24" t="s">
        <v>283</v>
      </c>
      <c r="AR52" s="22" t="s">
        <v>284</v>
      </c>
      <c r="AS52" s="22" t="s">
        <v>289</v>
      </c>
      <c r="AT52" s="28">
        <v>122200</v>
      </c>
      <c r="AU52" s="1"/>
      <c r="AV52" s="29"/>
      <c r="AW52" s="30">
        <f>SUMIF('No tocar'!A:A,AS52,'No tocar'!B:B)</f>
        <v>0</v>
      </c>
      <c r="AX52" s="30">
        <f t="shared" si="0"/>
        <v>122200</v>
      </c>
      <c r="AY52" s="30">
        <f>SUMIF('No tocar'!A:A,AS52,'No tocar'!D:D)</f>
        <v>122200</v>
      </c>
      <c r="AZ52" s="30"/>
      <c r="BA52" s="30" t="str">
        <f t="shared" si="1"/>
        <v/>
      </c>
      <c r="BB52" s="31" t="str">
        <f t="shared" si="2"/>
        <v/>
      </c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</row>
    <row r="53" spans="1:74" ht="14.25" hidden="1" customHeight="1">
      <c r="A53" s="22" t="s">
        <v>66</v>
      </c>
      <c r="B53" s="22" t="s">
        <v>67</v>
      </c>
      <c r="C53" s="22" t="s">
        <v>68</v>
      </c>
      <c r="D53" s="23" t="s">
        <v>69</v>
      </c>
      <c r="E53" s="22" t="s">
        <v>70</v>
      </c>
      <c r="F53" s="24">
        <v>4599</v>
      </c>
      <c r="G53" s="22" t="s">
        <v>71</v>
      </c>
      <c r="H53" s="24" t="s">
        <v>72</v>
      </c>
      <c r="I53" s="22" t="s">
        <v>73</v>
      </c>
      <c r="J53" s="24">
        <v>1</v>
      </c>
      <c r="K53" s="22" t="s">
        <v>74</v>
      </c>
      <c r="L53" s="23" t="s">
        <v>290</v>
      </c>
      <c r="M53" s="22" t="s">
        <v>125</v>
      </c>
      <c r="N53" s="24" t="s">
        <v>126</v>
      </c>
      <c r="O53" s="22" t="s">
        <v>127</v>
      </c>
      <c r="P53" s="24">
        <v>1</v>
      </c>
      <c r="Q53" s="24" t="s">
        <v>128</v>
      </c>
      <c r="R53" s="22" t="s">
        <v>129</v>
      </c>
      <c r="S53" s="24" t="s">
        <v>130</v>
      </c>
      <c r="T53" s="22" t="s">
        <v>131</v>
      </c>
      <c r="U53" s="25">
        <v>1</v>
      </c>
      <c r="V53" s="26">
        <v>2023763640021</v>
      </c>
      <c r="W53" s="27" t="s">
        <v>291</v>
      </c>
      <c r="X53" s="23" t="s">
        <v>292</v>
      </c>
      <c r="Y53" s="22" t="s">
        <v>293</v>
      </c>
      <c r="Z53" s="24">
        <v>2023</v>
      </c>
      <c r="AA53" s="24">
        <v>2023</v>
      </c>
      <c r="AB53" s="24">
        <v>1</v>
      </c>
      <c r="AC53" s="24">
        <v>1</v>
      </c>
      <c r="AD53" s="24">
        <v>4599019</v>
      </c>
      <c r="AE53" s="22" t="s">
        <v>135</v>
      </c>
      <c r="AF53" s="24">
        <v>459901900</v>
      </c>
      <c r="AG53" s="22" t="s">
        <v>136</v>
      </c>
      <c r="AH53" s="24">
        <v>1</v>
      </c>
      <c r="AI53" s="24">
        <v>1</v>
      </c>
      <c r="AJ53" s="22" t="s">
        <v>294</v>
      </c>
      <c r="AK53" s="24" t="s">
        <v>99</v>
      </c>
      <c r="AL53" s="22" t="s">
        <v>90</v>
      </c>
      <c r="AM53" s="24">
        <v>1331102</v>
      </c>
      <c r="AN53" s="22" t="s">
        <v>295</v>
      </c>
      <c r="AO53" s="22"/>
      <c r="AP53" s="22" t="s">
        <v>92</v>
      </c>
      <c r="AQ53" s="24">
        <v>91114</v>
      </c>
      <c r="AR53" s="22" t="s">
        <v>94</v>
      </c>
      <c r="AS53" s="22" t="s">
        <v>296</v>
      </c>
      <c r="AT53" s="28">
        <v>34800000</v>
      </c>
      <c r="AU53" s="1"/>
      <c r="AV53" s="29"/>
      <c r="AW53" s="30">
        <f>SUMIF('No tocar'!A:A,AS53,'No tocar'!B:B)</f>
        <v>0</v>
      </c>
      <c r="AX53" s="30">
        <f t="shared" si="0"/>
        <v>34800000</v>
      </c>
      <c r="AY53" s="30">
        <f>SUMIF('No tocar'!A:A,AS53,'No tocar'!D:D)</f>
        <v>34800000</v>
      </c>
      <c r="AZ53" s="30"/>
      <c r="BA53" s="30" t="str">
        <f t="shared" si="1"/>
        <v/>
      </c>
      <c r="BB53" s="31" t="str">
        <f t="shared" si="2"/>
        <v/>
      </c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</row>
    <row r="54" spans="1:74" ht="14.25" hidden="1" customHeight="1">
      <c r="A54" s="22" t="s">
        <v>66</v>
      </c>
      <c r="B54" s="22" t="s">
        <v>67</v>
      </c>
      <c r="C54" s="22" t="s">
        <v>68</v>
      </c>
      <c r="D54" s="23" t="s">
        <v>69</v>
      </c>
      <c r="E54" s="22" t="s">
        <v>70</v>
      </c>
      <c r="F54" s="24">
        <v>4599</v>
      </c>
      <c r="G54" s="22" t="s">
        <v>71</v>
      </c>
      <c r="H54" s="24" t="s">
        <v>72</v>
      </c>
      <c r="I54" s="22" t="s">
        <v>73</v>
      </c>
      <c r="J54" s="24">
        <v>1</v>
      </c>
      <c r="K54" s="22" t="s">
        <v>74</v>
      </c>
      <c r="L54" s="23" t="s">
        <v>290</v>
      </c>
      <c r="M54" s="22" t="s">
        <v>125</v>
      </c>
      <c r="N54" s="24" t="s">
        <v>126</v>
      </c>
      <c r="O54" s="22" t="s">
        <v>127</v>
      </c>
      <c r="P54" s="24">
        <v>1</v>
      </c>
      <c r="Q54" s="24" t="s">
        <v>128</v>
      </c>
      <c r="R54" s="22" t="s">
        <v>129</v>
      </c>
      <c r="S54" s="24" t="s">
        <v>130</v>
      </c>
      <c r="T54" s="22" t="s">
        <v>131</v>
      </c>
      <c r="U54" s="25">
        <v>1</v>
      </c>
      <c r="V54" s="26">
        <v>2023763640021</v>
      </c>
      <c r="W54" s="27" t="s">
        <v>291</v>
      </c>
      <c r="X54" s="23" t="s">
        <v>292</v>
      </c>
      <c r="Y54" s="22" t="s">
        <v>293</v>
      </c>
      <c r="Z54" s="24">
        <v>2023</v>
      </c>
      <c r="AA54" s="24">
        <v>2023</v>
      </c>
      <c r="AB54" s="24">
        <v>1</v>
      </c>
      <c r="AC54" s="24">
        <v>1</v>
      </c>
      <c r="AD54" s="24">
        <v>4599019</v>
      </c>
      <c r="AE54" s="22" t="s">
        <v>135</v>
      </c>
      <c r="AF54" s="24">
        <v>459901900</v>
      </c>
      <c r="AG54" s="22" t="s">
        <v>136</v>
      </c>
      <c r="AH54" s="24">
        <v>1</v>
      </c>
      <c r="AI54" s="24">
        <v>1</v>
      </c>
      <c r="AJ54" s="22" t="s">
        <v>294</v>
      </c>
      <c r="AK54" s="24" t="s">
        <v>99</v>
      </c>
      <c r="AL54" s="22" t="s">
        <v>90</v>
      </c>
      <c r="AM54" s="24">
        <v>131111</v>
      </c>
      <c r="AN54" s="22" t="s">
        <v>252</v>
      </c>
      <c r="AO54" s="22"/>
      <c r="AP54" s="22" t="s">
        <v>92</v>
      </c>
      <c r="AQ54" s="24">
        <v>91114</v>
      </c>
      <c r="AR54" s="22" t="s">
        <v>94</v>
      </c>
      <c r="AS54" s="22" t="s">
        <v>297</v>
      </c>
      <c r="AT54" s="28">
        <v>9000000</v>
      </c>
      <c r="AU54" s="1"/>
      <c r="AV54" s="29"/>
      <c r="AW54" s="30">
        <f>SUMIF('No tocar'!A:A,AS54,'No tocar'!B:B)</f>
        <v>0</v>
      </c>
      <c r="AX54" s="30">
        <f t="shared" si="0"/>
        <v>9000000</v>
      </c>
      <c r="AY54" s="30">
        <f>SUMIF('No tocar'!A:A,AS54,'No tocar'!D:D)</f>
        <v>0</v>
      </c>
      <c r="AZ54" s="30"/>
      <c r="BA54" s="30" t="str">
        <f t="shared" si="1"/>
        <v/>
      </c>
      <c r="BB54" s="31" t="str">
        <f t="shared" si="2"/>
        <v/>
      </c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</row>
    <row r="55" spans="1:74" ht="14.25" hidden="1" customHeight="1">
      <c r="A55" s="22" t="s">
        <v>66</v>
      </c>
      <c r="B55" s="22" t="s">
        <v>67</v>
      </c>
      <c r="C55" s="22" t="s">
        <v>68</v>
      </c>
      <c r="D55" s="23" t="s">
        <v>69</v>
      </c>
      <c r="E55" s="22" t="s">
        <v>70</v>
      </c>
      <c r="F55" s="24">
        <v>4599</v>
      </c>
      <c r="G55" s="22" t="s">
        <v>71</v>
      </c>
      <c r="H55" s="24" t="s">
        <v>72</v>
      </c>
      <c r="I55" s="22" t="s">
        <v>73</v>
      </c>
      <c r="J55" s="24">
        <v>1</v>
      </c>
      <c r="K55" s="22" t="s">
        <v>74</v>
      </c>
      <c r="L55" s="23" t="s">
        <v>290</v>
      </c>
      <c r="M55" s="22" t="s">
        <v>125</v>
      </c>
      <c r="N55" s="24" t="s">
        <v>126</v>
      </c>
      <c r="O55" s="22" t="s">
        <v>127</v>
      </c>
      <c r="P55" s="24">
        <v>1</v>
      </c>
      <c r="Q55" s="24" t="s">
        <v>128</v>
      </c>
      <c r="R55" s="22" t="s">
        <v>129</v>
      </c>
      <c r="S55" s="24" t="s">
        <v>130</v>
      </c>
      <c r="T55" s="22" t="s">
        <v>131</v>
      </c>
      <c r="U55" s="25">
        <v>1</v>
      </c>
      <c r="V55" s="26">
        <v>2023763640021</v>
      </c>
      <c r="W55" s="27" t="s">
        <v>291</v>
      </c>
      <c r="X55" s="23" t="s">
        <v>292</v>
      </c>
      <c r="Y55" s="22" t="s">
        <v>293</v>
      </c>
      <c r="Z55" s="24">
        <v>2023</v>
      </c>
      <c r="AA55" s="24">
        <v>2023</v>
      </c>
      <c r="AB55" s="24">
        <v>1</v>
      </c>
      <c r="AC55" s="24">
        <v>1</v>
      </c>
      <c r="AD55" s="24">
        <v>4599019</v>
      </c>
      <c r="AE55" s="22" t="s">
        <v>135</v>
      </c>
      <c r="AF55" s="24">
        <v>459901900</v>
      </c>
      <c r="AG55" s="22" t="s">
        <v>136</v>
      </c>
      <c r="AH55" s="24">
        <v>1</v>
      </c>
      <c r="AI55" s="24">
        <v>2</v>
      </c>
      <c r="AJ55" s="22" t="s">
        <v>298</v>
      </c>
      <c r="AK55" s="24" t="s">
        <v>89</v>
      </c>
      <c r="AL55" s="22" t="s">
        <v>90</v>
      </c>
      <c r="AM55" s="24">
        <v>1331102</v>
      </c>
      <c r="AN55" s="22" t="s">
        <v>295</v>
      </c>
      <c r="AO55" s="22"/>
      <c r="AP55" s="22" t="s">
        <v>92</v>
      </c>
      <c r="AQ55" s="24">
        <v>91114</v>
      </c>
      <c r="AR55" s="22" t="s">
        <v>94</v>
      </c>
      <c r="AS55" s="22" t="s">
        <v>299</v>
      </c>
      <c r="AT55" s="28">
        <v>14400000</v>
      </c>
      <c r="AU55" s="1"/>
      <c r="AV55" s="29"/>
      <c r="AW55" s="30">
        <f>SUMIF('No tocar'!A:A,AS55,'No tocar'!B:B)</f>
        <v>0</v>
      </c>
      <c r="AX55" s="30">
        <f t="shared" si="0"/>
        <v>14400000</v>
      </c>
      <c r="AY55" s="30">
        <f>SUMIF('No tocar'!A:A,AS55,'No tocar'!D:D)</f>
        <v>14400000</v>
      </c>
      <c r="AZ55" s="30"/>
      <c r="BA55" s="30" t="str">
        <f t="shared" si="1"/>
        <v/>
      </c>
      <c r="BB55" s="31" t="str">
        <f t="shared" si="2"/>
        <v/>
      </c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</row>
    <row r="56" spans="1:74" ht="14.25" hidden="1" customHeight="1">
      <c r="A56" s="22" t="s">
        <v>66</v>
      </c>
      <c r="B56" s="22" t="s">
        <v>67</v>
      </c>
      <c r="C56" s="22" t="s">
        <v>68</v>
      </c>
      <c r="D56" s="23" t="s">
        <v>69</v>
      </c>
      <c r="E56" s="22" t="s">
        <v>70</v>
      </c>
      <c r="F56" s="24">
        <v>4599</v>
      </c>
      <c r="G56" s="22" t="s">
        <v>71</v>
      </c>
      <c r="H56" s="24" t="s">
        <v>72</v>
      </c>
      <c r="I56" s="22" t="s">
        <v>73</v>
      </c>
      <c r="J56" s="24">
        <v>1</v>
      </c>
      <c r="K56" s="22" t="s">
        <v>74</v>
      </c>
      <c r="L56" s="23" t="s">
        <v>290</v>
      </c>
      <c r="M56" s="22" t="s">
        <v>125</v>
      </c>
      <c r="N56" s="24" t="s">
        <v>126</v>
      </c>
      <c r="O56" s="22" t="s">
        <v>127</v>
      </c>
      <c r="P56" s="24">
        <v>1</v>
      </c>
      <c r="Q56" s="24" t="s">
        <v>128</v>
      </c>
      <c r="R56" s="22" t="s">
        <v>129</v>
      </c>
      <c r="S56" s="24" t="s">
        <v>130</v>
      </c>
      <c r="T56" s="22" t="s">
        <v>131</v>
      </c>
      <c r="U56" s="25">
        <v>1</v>
      </c>
      <c r="V56" s="26">
        <v>2023763640021</v>
      </c>
      <c r="W56" s="27" t="s">
        <v>291</v>
      </c>
      <c r="X56" s="23" t="s">
        <v>292</v>
      </c>
      <c r="Y56" s="22" t="s">
        <v>293</v>
      </c>
      <c r="Z56" s="24">
        <v>2023</v>
      </c>
      <c r="AA56" s="24">
        <v>2023</v>
      </c>
      <c r="AB56" s="24">
        <v>1</v>
      </c>
      <c r="AC56" s="24">
        <v>1</v>
      </c>
      <c r="AD56" s="24">
        <v>4599019</v>
      </c>
      <c r="AE56" s="22" t="s">
        <v>135</v>
      </c>
      <c r="AF56" s="24">
        <v>459901900</v>
      </c>
      <c r="AG56" s="22" t="s">
        <v>136</v>
      </c>
      <c r="AH56" s="24">
        <v>1</v>
      </c>
      <c r="AI56" s="24">
        <v>3</v>
      </c>
      <c r="AJ56" s="22" t="s">
        <v>300</v>
      </c>
      <c r="AK56" s="24" t="s">
        <v>89</v>
      </c>
      <c r="AL56" s="22" t="s">
        <v>90</v>
      </c>
      <c r="AM56" s="24">
        <v>131111</v>
      </c>
      <c r="AN56" s="22" t="s">
        <v>252</v>
      </c>
      <c r="AO56" s="22"/>
      <c r="AP56" s="22" t="s">
        <v>108</v>
      </c>
      <c r="AQ56" s="24">
        <v>91114</v>
      </c>
      <c r="AR56" s="22" t="s">
        <v>94</v>
      </c>
      <c r="AS56" s="22" t="s">
        <v>301</v>
      </c>
      <c r="AT56" s="28">
        <v>7000000</v>
      </c>
      <c r="AU56" s="1"/>
      <c r="AV56" s="29"/>
      <c r="AW56" s="30">
        <f>SUMIF('No tocar'!A:A,AS56,'No tocar'!B:B)</f>
        <v>0</v>
      </c>
      <c r="AX56" s="30">
        <f t="shared" si="0"/>
        <v>7000000</v>
      </c>
      <c r="AY56" s="30">
        <f>SUMIF('No tocar'!A:A,AS56,'No tocar'!D:D)</f>
        <v>0</v>
      </c>
      <c r="AZ56" s="30"/>
      <c r="BA56" s="30" t="str">
        <f t="shared" si="1"/>
        <v/>
      </c>
      <c r="BB56" s="31" t="str">
        <f t="shared" si="2"/>
        <v/>
      </c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</row>
    <row r="57" spans="1:74" ht="14.25" hidden="1" customHeight="1">
      <c r="A57" s="22" t="s">
        <v>66</v>
      </c>
      <c r="B57" s="22" t="s">
        <v>67</v>
      </c>
      <c r="C57" s="22" t="s">
        <v>68</v>
      </c>
      <c r="D57" s="23" t="s">
        <v>69</v>
      </c>
      <c r="E57" s="22" t="s">
        <v>70</v>
      </c>
      <c r="F57" s="24">
        <v>4599</v>
      </c>
      <c r="G57" s="22" t="s">
        <v>71</v>
      </c>
      <c r="H57" s="24" t="s">
        <v>72</v>
      </c>
      <c r="I57" s="22" t="s">
        <v>73</v>
      </c>
      <c r="J57" s="24">
        <v>1</v>
      </c>
      <c r="K57" s="22" t="s">
        <v>74</v>
      </c>
      <c r="L57" s="23" t="s">
        <v>302</v>
      </c>
      <c r="M57" s="22" t="s">
        <v>76</v>
      </c>
      <c r="N57" s="24" t="s">
        <v>77</v>
      </c>
      <c r="O57" s="22" t="s">
        <v>78</v>
      </c>
      <c r="P57" s="24" t="s">
        <v>303</v>
      </c>
      <c r="Q57" s="24" t="s">
        <v>155</v>
      </c>
      <c r="R57" s="22" t="s">
        <v>156</v>
      </c>
      <c r="S57" s="24" t="s">
        <v>157</v>
      </c>
      <c r="T57" s="22" t="s">
        <v>158</v>
      </c>
      <c r="U57" s="25" t="s">
        <v>304</v>
      </c>
      <c r="V57" s="26">
        <v>2023763640023</v>
      </c>
      <c r="W57" s="27" t="s">
        <v>305</v>
      </c>
      <c r="X57" s="23" t="s">
        <v>306</v>
      </c>
      <c r="Y57" s="22" t="s">
        <v>307</v>
      </c>
      <c r="Z57" s="24">
        <v>2023</v>
      </c>
      <c r="AA57" s="24">
        <v>2023</v>
      </c>
      <c r="AB57" s="24">
        <v>1</v>
      </c>
      <c r="AC57" s="24">
        <v>1</v>
      </c>
      <c r="AD57" s="24">
        <v>4599033</v>
      </c>
      <c r="AE57" s="22" t="s">
        <v>162</v>
      </c>
      <c r="AF57" s="24">
        <v>459903300</v>
      </c>
      <c r="AG57" s="22" t="s">
        <v>163</v>
      </c>
      <c r="AH57" s="24">
        <v>3561</v>
      </c>
      <c r="AI57" s="24">
        <v>1</v>
      </c>
      <c r="AJ57" s="22" t="s">
        <v>308</v>
      </c>
      <c r="AK57" s="24" t="s">
        <v>89</v>
      </c>
      <c r="AL57" s="22" t="s">
        <v>90</v>
      </c>
      <c r="AM57" s="24">
        <v>121000</v>
      </c>
      <c r="AN57" s="22" t="s">
        <v>309</v>
      </c>
      <c r="AO57" s="22"/>
      <c r="AP57" s="22" t="s">
        <v>153</v>
      </c>
      <c r="AQ57" s="24">
        <v>91114</v>
      </c>
      <c r="AR57" s="22" t="s">
        <v>94</v>
      </c>
      <c r="AS57" s="22" t="s">
        <v>310</v>
      </c>
      <c r="AT57" s="28">
        <v>78000000</v>
      </c>
      <c r="AU57" s="1"/>
      <c r="AV57" s="29"/>
      <c r="AW57" s="30">
        <f>SUMIF('No tocar'!A:A,AS57,'No tocar'!B:B)</f>
        <v>0</v>
      </c>
      <c r="AX57" s="30">
        <f t="shared" si="0"/>
        <v>78000000</v>
      </c>
      <c r="AY57" s="30">
        <f>SUMIF('No tocar'!A:A,AS57,'No tocar'!D:D)</f>
        <v>38025000</v>
      </c>
      <c r="AZ57" s="30"/>
      <c r="BA57" s="30" t="str">
        <f t="shared" si="1"/>
        <v/>
      </c>
      <c r="BB57" s="31" t="str">
        <f t="shared" si="2"/>
        <v/>
      </c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</row>
    <row r="58" spans="1:74" ht="14.25" hidden="1" customHeight="1">
      <c r="A58" s="22" t="s">
        <v>66</v>
      </c>
      <c r="B58" s="22" t="s">
        <v>67</v>
      </c>
      <c r="C58" s="22" t="s">
        <v>68</v>
      </c>
      <c r="D58" s="23" t="s">
        <v>69</v>
      </c>
      <c r="E58" s="22" t="s">
        <v>70</v>
      </c>
      <c r="F58" s="24">
        <v>4599</v>
      </c>
      <c r="G58" s="22" t="s">
        <v>71</v>
      </c>
      <c r="H58" s="24" t="s">
        <v>72</v>
      </c>
      <c r="I58" s="22" t="s">
        <v>73</v>
      </c>
      <c r="J58" s="24">
        <v>1</v>
      </c>
      <c r="K58" s="22" t="s">
        <v>74</v>
      </c>
      <c r="L58" s="23" t="s">
        <v>302</v>
      </c>
      <c r="M58" s="22" t="s">
        <v>76</v>
      </c>
      <c r="N58" s="24" t="s">
        <v>77</v>
      </c>
      <c r="O58" s="22" t="s">
        <v>78</v>
      </c>
      <c r="P58" s="24" t="s">
        <v>303</v>
      </c>
      <c r="Q58" s="24" t="s">
        <v>155</v>
      </c>
      <c r="R58" s="22" t="s">
        <v>156</v>
      </c>
      <c r="S58" s="24" t="s">
        <v>157</v>
      </c>
      <c r="T58" s="22" t="s">
        <v>158</v>
      </c>
      <c r="U58" s="25" t="s">
        <v>304</v>
      </c>
      <c r="V58" s="26">
        <v>2023763640023</v>
      </c>
      <c r="W58" s="27" t="s">
        <v>305</v>
      </c>
      <c r="X58" s="23" t="s">
        <v>306</v>
      </c>
      <c r="Y58" s="22" t="s">
        <v>307</v>
      </c>
      <c r="Z58" s="24">
        <v>2023</v>
      </c>
      <c r="AA58" s="24">
        <v>2023</v>
      </c>
      <c r="AB58" s="24">
        <v>1</v>
      </c>
      <c r="AC58" s="24">
        <v>1</v>
      </c>
      <c r="AD58" s="24">
        <v>4599033</v>
      </c>
      <c r="AE58" s="22" t="s">
        <v>162</v>
      </c>
      <c r="AF58" s="24">
        <v>459903300</v>
      </c>
      <c r="AG58" s="22" t="s">
        <v>163</v>
      </c>
      <c r="AH58" s="24">
        <v>3561</v>
      </c>
      <c r="AI58" s="24">
        <v>2</v>
      </c>
      <c r="AJ58" s="22" t="s">
        <v>311</v>
      </c>
      <c r="AK58" s="24" t="s">
        <v>99</v>
      </c>
      <c r="AL58" s="22" t="s">
        <v>90</v>
      </c>
      <c r="AM58" s="24">
        <v>121000</v>
      </c>
      <c r="AN58" s="22" t="s">
        <v>309</v>
      </c>
      <c r="AO58" s="22"/>
      <c r="AP58" s="22" t="s">
        <v>153</v>
      </c>
      <c r="AQ58" s="24">
        <v>91114</v>
      </c>
      <c r="AR58" s="22" t="s">
        <v>94</v>
      </c>
      <c r="AS58" s="22" t="s">
        <v>312</v>
      </c>
      <c r="AT58" s="28">
        <v>78000000</v>
      </c>
      <c r="AU58" s="1"/>
      <c r="AV58" s="29"/>
      <c r="AW58" s="30">
        <f>SUMIF('No tocar'!A:A,AS58,'No tocar'!B:B)</f>
        <v>0</v>
      </c>
      <c r="AX58" s="30">
        <f t="shared" si="0"/>
        <v>78000000</v>
      </c>
      <c r="AY58" s="30">
        <f>SUMIF('No tocar'!A:A,AS58,'No tocar'!D:D)</f>
        <v>32175000</v>
      </c>
      <c r="AZ58" s="30"/>
      <c r="BA58" s="30" t="str">
        <f t="shared" si="1"/>
        <v/>
      </c>
      <c r="BB58" s="31" t="str">
        <f t="shared" si="2"/>
        <v/>
      </c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</row>
    <row r="59" spans="1:74" ht="14.25" customHeight="1">
      <c r="A59" s="32" t="s">
        <v>313</v>
      </c>
      <c r="B59" s="32" t="s">
        <v>314</v>
      </c>
      <c r="C59" s="32" t="s">
        <v>315</v>
      </c>
      <c r="D59" s="33">
        <v>45</v>
      </c>
      <c r="E59" s="32" t="s">
        <v>70</v>
      </c>
      <c r="F59" s="34">
        <v>4599</v>
      </c>
      <c r="G59" s="32" t="s">
        <v>71</v>
      </c>
      <c r="H59" s="34" t="s">
        <v>316</v>
      </c>
      <c r="I59" s="32" t="s">
        <v>317</v>
      </c>
      <c r="J59" s="34">
        <v>2</v>
      </c>
      <c r="K59" s="32" t="s">
        <v>318</v>
      </c>
      <c r="L59" s="33" t="s">
        <v>319</v>
      </c>
      <c r="M59" s="32" t="s">
        <v>320</v>
      </c>
      <c r="N59" s="34" t="s">
        <v>321</v>
      </c>
      <c r="O59" s="32" t="s">
        <v>322</v>
      </c>
      <c r="P59" s="34">
        <v>0.9</v>
      </c>
      <c r="Q59" s="34" t="s">
        <v>323</v>
      </c>
      <c r="R59" s="32" t="s">
        <v>324</v>
      </c>
      <c r="S59" s="34" t="s">
        <v>325</v>
      </c>
      <c r="T59" s="32" t="s">
        <v>326</v>
      </c>
      <c r="U59" s="34">
        <v>9</v>
      </c>
      <c r="V59" s="35">
        <v>2023763640001</v>
      </c>
      <c r="W59" s="27" t="s">
        <v>327</v>
      </c>
      <c r="X59" s="23" t="s">
        <v>328</v>
      </c>
      <c r="Y59" s="32" t="s">
        <v>329</v>
      </c>
      <c r="Z59" s="34">
        <v>2023</v>
      </c>
      <c r="AA59" s="34">
        <v>2023</v>
      </c>
      <c r="AB59" s="34">
        <v>1</v>
      </c>
      <c r="AC59" s="34">
        <v>1</v>
      </c>
      <c r="AD59" s="34">
        <v>4599029</v>
      </c>
      <c r="AE59" s="32" t="s">
        <v>330</v>
      </c>
      <c r="AF59" s="34">
        <v>459902900</v>
      </c>
      <c r="AG59" s="32" t="s">
        <v>331</v>
      </c>
      <c r="AH59" s="34">
        <v>9</v>
      </c>
      <c r="AI59" s="34">
        <v>1</v>
      </c>
      <c r="AJ59" s="32" t="s">
        <v>332</v>
      </c>
      <c r="AK59" s="34" t="s">
        <v>89</v>
      </c>
      <c r="AL59" s="32" t="s">
        <v>166</v>
      </c>
      <c r="AM59" s="34">
        <v>124303</v>
      </c>
      <c r="AN59" s="32" t="s">
        <v>169</v>
      </c>
      <c r="AO59" s="32"/>
      <c r="AP59" s="22" t="s">
        <v>105</v>
      </c>
      <c r="AQ59" s="34" t="s">
        <v>333</v>
      </c>
      <c r="AR59" s="32" t="s">
        <v>334</v>
      </c>
      <c r="AS59" s="32" t="s">
        <v>335</v>
      </c>
      <c r="AT59" s="28">
        <v>0</v>
      </c>
      <c r="AU59" s="1"/>
      <c r="AV59" s="29"/>
      <c r="AW59" s="30">
        <f>SUMIF('No tocar'!A:A,AS59,'No tocar'!B:B)</f>
        <v>14100000</v>
      </c>
      <c r="AX59" s="30">
        <f t="shared" si="0"/>
        <v>0</v>
      </c>
      <c r="AY59" s="30">
        <f>SUMIF('No tocar'!A:A,AS59,'No tocar'!D:D)</f>
        <v>0</v>
      </c>
      <c r="AZ59" s="30"/>
      <c r="BA59" s="30" t="str">
        <f t="shared" si="1"/>
        <v/>
      </c>
      <c r="BB59" s="31" t="str">
        <f t="shared" si="2"/>
        <v/>
      </c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</row>
    <row r="60" spans="1:74" ht="14.25" customHeight="1">
      <c r="A60" s="32" t="s">
        <v>313</v>
      </c>
      <c r="B60" s="32" t="s">
        <v>314</v>
      </c>
      <c r="C60" s="32" t="s">
        <v>315</v>
      </c>
      <c r="D60" s="33">
        <v>45</v>
      </c>
      <c r="E60" s="32" t="s">
        <v>70</v>
      </c>
      <c r="F60" s="34">
        <v>4599</v>
      </c>
      <c r="G60" s="32" t="s">
        <v>71</v>
      </c>
      <c r="H60" s="34" t="s">
        <v>316</v>
      </c>
      <c r="I60" s="32" t="s">
        <v>317</v>
      </c>
      <c r="J60" s="34">
        <v>2</v>
      </c>
      <c r="K60" s="32" t="s">
        <v>318</v>
      </c>
      <c r="L60" s="33" t="s">
        <v>319</v>
      </c>
      <c r="M60" s="32" t="s">
        <v>320</v>
      </c>
      <c r="N60" s="34" t="s">
        <v>321</v>
      </c>
      <c r="O60" s="32" t="s">
        <v>322</v>
      </c>
      <c r="P60" s="34">
        <v>0.9</v>
      </c>
      <c r="Q60" s="34" t="s">
        <v>323</v>
      </c>
      <c r="R60" s="32" t="s">
        <v>324</v>
      </c>
      <c r="S60" s="34" t="s">
        <v>325</v>
      </c>
      <c r="T60" s="32" t="s">
        <v>326</v>
      </c>
      <c r="U60" s="34">
        <v>9</v>
      </c>
      <c r="V60" s="35">
        <v>2023763640001</v>
      </c>
      <c r="W60" s="27" t="s">
        <v>327</v>
      </c>
      <c r="X60" s="23" t="s">
        <v>328</v>
      </c>
      <c r="Y60" s="32" t="s">
        <v>329</v>
      </c>
      <c r="Z60" s="34">
        <v>2023</v>
      </c>
      <c r="AA60" s="34">
        <v>2023</v>
      </c>
      <c r="AB60" s="34">
        <v>1</v>
      </c>
      <c r="AC60" s="34">
        <v>1</v>
      </c>
      <c r="AD60" s="34">
        <v>4599029</v>
      </c>
      <c r="AE60" s="32" t="s">
        <v>330</v>
      </c>
      <c r="AF60" s="34">
        <v>459902900</v>
      </c>
      <c r="AG60" s="32" t="s">
        <v>331</v>
      </c>
      <c r="AH60" s="34">
        <v>9</v>
      </c>
      <c r="AI60" s="34">
        <v>1</v>
      </c>
      <c r="AJ60" s="32" t="s">
        <v>332</v>
      </c>
      <c r="AK60" s="34" t="s">
        <v>89</v>
      </c>
      <c r="AL60" s="32" t="s">
        <v>90</v>
      </c>
      <c r="AM60" s="34">
        <v>131111</v>
      </c>
      <c r="AN60" s="32" t="s">
        <v>252</v>
      </c>
      <c r="AO60" s="32"/>
      <c r="AP60" s="22" t="s">
        <v>105</v>
      </c>
      <c r="AQ60" s="34" t="s">
        <v>333</v>
      </c>
      <c r="AR60" s="32" t="s">
        <v>334</v>
      </c>
      <c r="AS60" s="32" t="s">
        <v>336</v>
      </c>
      <c r="AT60" s="28">
        <v>30000000</v>
      </c>
      <c r="AU60" s="1"/>
      <c r="AV60" s="29"/>
      <c r="AW60" s="30">
        <f>SUMIF('No tocar'!A:A,AS60,'No tocar'!B:B)</f>
        <v>0</v>
      </c>
      <c r="AX60" s="30">
        <f t="shared" si="0"/>
        <v>30000000</v>
      </c>
      <c r="AY60" s="30">
        <f>SUMIF('No tocar'!A:A,AS60,'No tocar'!D:D)</f>
        <v>0</v>
      </c>
      <c r="AZ60" s="30"/>
      <c r="BA60" s="30" t="str">
        <f t="shared" si="1"/>
        <v/>
      </c>
      <c r="BB60" s="31" t="str">
        <f t="shared" si="2"/>
        <v/>
      </c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</row>
    <row r="61" spans="1:74" ht="14.25" customHeight="1">
      <c r="A61" s="32" t="s">
        <v>313</v>
      </c>
      <c r="B61" s="32" t="s">
        <v>314</v>
      </c>
      <c r="C61" s="32" t="s">
        <v>315</v>
      </c>
      <c r="D61" s="33">
        <v>45</v>
      </c>
      <c r="E61" s="32" t="s">
        <v>70</v>
      </c>
      <c r="F61" s="34">
        <v>4599</v>
      </c>
      <c r="G61" s="32" t="s">
        <v>71</v>
      </c>
      <c r="H61" s="34" t="s">
        <v>316</v>
      </c>
      <c r="I61" s="32" t="s">
        <v>317</v>
      </c>
      <c r="J61" s="34">
        <v>2</v>
      </c>
      <c r="K61" s="32" t="s">
        <v>318</v>
      </c>
      <c r="L61" s="33" t="s">
        <v>319</v>
      </c>
      <c r="M61" s="32" t="s">
        <v>320</v>
      </c>
      <c r="N61" s="34" t="s">
        <v>321</v>
      </c>
      <c r="O61" s="32" t="s">
        <v>322</v>
      </c>
      <c r="P61" s="34">
        <v>0.9</v>
      </c>
      <c r="Q61" s="34" t="s">
        <v>323</v>
      </c>
      <c r="R61" s="32" t="s">
        <v>324</v>
      </c>
      <c r="S61" s="34" t="s">
        <v>325</v>
      </c>
      <c r="T61" s="32" t="s">
        <v>326</v>
      </c>
      <c r="U61" s="34">
        <v>9</v>
      </c>
      <c r="V61" s="35">
        <v>2023763640001</v>
      </c>
      <c r="W61" s="27" t="s">
        <v>327</v>
      </c>
      <c r="X61" s="23" t="s">
        <v>328</v>
      </c>
      <c r="Y61" s="32" t="s">
        <v>329</v>
      </c>
      <c r="Z61" s="34">
        <v>2023</v>
      </c>
      <c r="AA61" s="34">
        <v>2023</v>
      </c>
      <c r="AB61" s="34">
        <v>1</v>
      </c>
      <c r="AC61" s="34">
        <v>1</v>
      </c>
      <c r="AD61" s="34">
        <v>4599029</v>
      </c>
      <c r="AE61" s="32" t="s">
        <v>330</v>
      </c>
      <c r="AF61" s="34">
        <v>459902900</v>
      </c>
      <c r="AG61" s="32" t="s">
        <v>331</v>
      </c>
      <c r="AH61" s="34">
        <v>9</v>
      </c>
      <c r="AI61" s="34">
        <v>2</v>
      </c>
      <c r="AJ61" s="32" t="s">
        <v>337</v>
      </c>
      <c r="AK61" s="34" t="s">
        <v>89</v>
      </c>
      <c r="AL61" s="32" t="s">
        <v>166</v>
      </c>
      <c r="AM61" s="34">
        <v>124303</v>
      </c>
      <c r="AN61" s="32" t="s">
        <v>169</v>
      </c>
      <c r="AO61" s="32"/>
      <c r="AP61" s="22" t="s">
        <v>105</v>
      </c>
      <c r="AQ61" s="34" t="s">
        <v>333</v>
      </c>
      <c r="AR61" s="32" t="s">
        <v>334</v>
      </c>
      <c r="AS61" s="32" t="s">
        <v>338</v>
      </c>
      <c r="AT61" s="28">
        <v>151500000</v>
      </c>
      <c r="AU61" s="1"/>
      <c r="AV61" s="29"/>
      <c r="AW61" s="30">
        <f>SUMIF('No tocar'!A:A,AS61,'No tocar'!B:B)</f>
        <v>151500000</v>
      </c>
      <c r="AX61" s="30">
        <f t="shared" si="0"/>
        <v>151500000</v>
      </c>
      <c r="AY61" s="30">
        <f>SUMIF('No tocar'!A:A,AS61,'No tocar'!D:D)</f>
        <v>151500000</v>
      </c>
      <c r="AZ61" s="30"/>
      <c r="BA61" s="30" t="str">
        <f t="shared" si="1"/>
        <v/>
      </c>
      <c r="BB61" s="31" t="str">
        <f t="shared" si="2"/>
        <v/>
      </c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</row>
    <row r="62" spans="1:74" ht="14.25" customHeight="1">
      <c r="A62" s="32" t="s">
        <v>313</v>
      </c>
      <c r="B62" s="32" t="s">
        <v>314</v>
      </c>
      <c r="C62" s="32" t="s">
        <v>315</v>
      </c>
      <c r="D62" s="33">
        <v>45</v>
      </c>
      <c r="E62" s="32" t="s">
        <v>70</v>
      </c>
      <c r="F62" s="34">
        <v>4599</v>
      </c>
      <c r="G62" s="32" t="s">
        <v>71</v>
      </c>
      <c r="H62" s="34" t="s">
        <v>316</v>
      </c>
      <c r="I62" s="32" t="s">
        <v>317</v>
      </c>
      <c r="J62" s="34">
        <v>2</v>
      </c>
      <c r="K62" s="32" t="s">
        <v>318</v>
      </c>
      <c r="L62" s="33" t="s">
        <v>319</v>
      </c>
      <c r="M62" s="32" t="s">
        <v>320</v>
      </c>
      <c r="N62" s="34" t="s">
        <v>321</v>
      </c>
      <c r="O62" s="32" t="s">
        <v>322</v>
      </c>
      <c r="P62" s="34">
        <v>0.9</v>
      </c>
      <c r="Q62" s="34" t="s">
        <v>323</v>
      </c>
      <c r="R62" s="32" t="s">
        <v>324</v>
      </c>
      <c r="S62" s="34" t="s">
        <v>325</v>
      </c>
      <c r="T62" s="32" t="s">
        <v>326</v>
      </c>
      <c r="U62" s="34">
        <v>9</v>
      </c>
      <c r="V62" s="35">
        <v>2023763640001</v>
      </c>
      <c r="W62" s="27" t="s">
        <v>327</v>
      </c>
      <c r="X62" s="23" t="s">
        <v>328</v>
      </c>
      <c r="Y62" s="32" t="s">
        <v>329</v>
      </c>
      <c r="Z62" s="34">
        <v>2023</v>
      </c>
      <c r="AA62" s="34">
        <v>2023</v>
      </c>
      <c r="AB62" s="34">
        <v>1</v>
      </c>
      <c r="AC62" s="34">
        <v>1</v>
      </c>
      <c r="AD62" s="34">
        <v>4599029</v>
      </c>
      <c r="AE62" s="32" t="s">
        <v>330</v>
      </c>
      <c r="AF62" s="34">
        <v>459902900</v>
      </c>
      <c r="AG62" s="32" t="s">
        <v>331</v>
      </c>
      <c r="AH62" s="34">
        <v>9</v>
      </c>
      <c r="AI62" s="34">
        <v>2</v>
      </c>
      <c r="AJ62" s="32" t="s">
        <v>337</v>
      </c>
      <c r="AK62" s="34" t="s">
        <v>89</v>
      </c>
      <c r="AL62" s="22" t="s">
        <v>90</v>
      </c>
      <c r="AM62" s="34">
        <v>131111</v>
      </c>
      <c r="AN62" s="32" t="s">
        <v>252</v>
      </c>
      <c r="AO62" s="32"/>
      <c r="AP62" s="22" t="s">
        <v>105</v>
      </c>
      <c r="AQ62" s="34" t="s">
        <v>333</v>
      </c>
      <c r="AR62" s="32" t="s">
        <v>334</v>
      </c>
      <c r="AS62" s="32" t="s">
        <v>339</v>
      </c>
      <c r="AT62" s="28">
        <v>10000000</v>
      </c>
      <c r="AU62" s="1"/>
      <c r="AV62" s="29"/>
      <c r="AW62" s="30">
        <f>SUMIF('No tocar'!A:A,AS62,'No tocar'!B:B)</f>
        <v>0</v>
      </c>
      <c r="AX62" s="30">
        <f t="shared" si="0"/>
        <v>10000000</v>
      </c>
      <c r="AY62" s="30">
        <f>SUMIF('No tocar'!A:A,AS62,'No tocar'!D:D)</f>
        <v>0</v>
      </c>
      <c r="AZ62" s="30"/>
      <c r="BA62" s="30" t="str">
        <f t="shared" si="1"/>
        <v/>
      </c>
      <c r="BB62" s="31" t="str">
        <f t="shared" si="2"/>
        <v/>
      </c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</row>
    <row r="63" spans="1:74" ht="14.25" customHeight="1">
      <c r="A63" s="32" t="s">
        <v>313</v>
      </c>
      <c r="B63" s="32" t="s">
        <v>314</v>
      </c>
      <c r="C63" s="32" t="s">
        <v>315</v>
      </c>
      <c r="D63" s="33">
        <v>45</v>
      </c>
      <c r="E63" s="32" t="s">
        <v>70</v>
      </c>
      <c r="F63" s="34">
        <v>4599</v>
      </c>
      <c r="G63" s="32" t="s">
        <v>71</v>
      </c>
      <c r="H63" s="34" t="s">
        <v>316</v>
      </c>
      <c r="I63" s="32" t="s">
        <v>317</v>
      </c>
      <c r="J63" s="34">
        <v>2</v>
      </c>
      <c r="K63" s="32" t="s">
        <v>318</v>
      </c>
      <c r="L63" s="33" t="s">
        <v>319</v>
      </c>
      <c r="M63" s="32" t="s">
        <v>320</v>
      </c>
      <c r="N63" s="34" t="s">
        <v>321</v>
      </c>
      <c r="O63" s="32" t="s">
        <v>322</v>
      </c>
      <c r="P63" s="34">
        <v>0.9</v>
      </c>
      <c r="Q63" s="34" t="s">
        <v>340</v>
      </c>
      <c r="R63" s="32" t="s">
        <v>341</v>
      </c>
      <c r="S63" s="34" t="s">
        <v>342</v>
      </c>
      <c r="T63" s="32" t="s">
        <v>343</v>
      </c>
      <c r="U63" s="34">
        <v>0.3</v>
      </c>
      <c r="V63" s="35">
        <v>2023763640001</v>
      </c>
      <c r="W63" s="27" t="s">
        <v>327</v>
      </c>
      <c r="X63" s="23" t="s">
        <v>328</v>
      </c>
      <c r="Y63" s="32" t="s">
        <v>329</v>
      </c>
      <c r="Z63" s="34">
        <v>2023</v>
      </c>
      <c r="AA63" s="34">
        <v>2023</v>
      </c>
      <c r="AB63" s="34">
        <v>1</v>
      </c>
      <c r="AC63" s="34">
        <v>2</v>
      </c>
      <c r="AD63" s="34">
        <v>4599031</v>
      </c>
      <c r="AE63" s="32" t="s">
        <v>86</v>
      </c>
      <c r="AF63" s="34">
        <v>459903100</v>
      </c>
      <c r="AG63" s="32" t="s">
        <v>344</v>
      </c>
      <c r="AH63" s="34">
        <v>5.3</v>
      </c>
      <c r="AI63" s="34">
        <v>3</v>
      </c>
      <c r="AJ63" s="32" t="s">
        <v>345</v>
      </c>
      <c r="AK63" s="34" t="s">
        <v>89</v>
      </c>
      <c r="AL63" s="32" t="s">
        <v>166</v>
      </c>
      <c r="AM63" s="34">
        <v>124303</v>
      </c>
      <c r="AN63" s="32" t="s">
        <v>169</v>
      </c>
      <c r="AO63" s="32"/>
      <c r="AP63" s="22" t="s">
        <v>92</v>
      </c>
      <c r="AQ63" s="34" t="s">
        <v>346</v>
      </c>
      <c r="AR63" s="32" t="s">
        <v>347</v>
      </c>
      <c r="AS63" s="32" t="s">
        <v>348</v>
      </c>
      <c r="AT63" s="28">
        <v>13400000</v>
      </c>
      <c r="AU63" s="1"/>
      <c r="AV63" s="29"/>
      <c r="AW63" s="30">
        <f>SUMIF('No tocar'!A:A,AS63,'No tocar'!B:B)</f>
        <v>22000000</v>
      </c>
      <c r="AX63" s="30">
        <f t="shared" si="0"/>
        <v>13400000</v>
      </c>
      <c r="AY63" s="30">
        <f>SUMIF('No tocar'!A:A,AS63,'No tocar'!D:D)</f>
        <v>12000000</v>
      </c>
      <c r="AZ63" s="30"/>
      <c r="BA63" s="30" t="str">
        <f t="shared" si="1"/>
        <v/>
      </c>
      <c r="BB63" s="31" t="str">
        <f t="shared" si="2"/>
        <v/>
      </c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</row>
    <row r="64" spans="1:74" ht="14.25" customHeight="1">
      <c r="A64" s="32" t="s">
        <v>313</v>
      </c>
      <c r="B64" s="32" t="s">
        <v>314</v>
      </c>
      <c r="C64" s="32" t="s">
        <v>315</v>
      </c>
      <c r="D64" s="33">
        <v>45</v>
      </c>
      <c r="E64" s="32" t="s">
        <v>70</v>
      </c>
      <c r="F64" s="34">
        <v>4599</v>
      </c>
      <c r="G64" s="32" t="s">
        <v>71</v>
      </c>
      <c r="H64" s="34" t="s">
        <v>316</v>
      </c>
      <c r="I64" s="32" t="s">
        <v>317</v>
      </c>
      <c r="J64" s="34">
        <v>2</v>
      </c>
      <c r="K64" s="32" t="s">
        <v>318</v>
      </c>
      <c r="L64" s="33" t="s">
        <v>319</v>
      </c>
      <c r="M64" s="32" t="s">
        <v>320</v>
      </c>
      <c r="N64" s="34" t="s">
        <v>321</v>
      </c>
      <c r="O64" s="32" t="s">
        <v>322</v>
      </c>
      <c r="P64" s="34">
        <v>0.9</v>
      </c>
      <c r="Q64" s="34" t="s">
        <v>340</v>
      </c>
      <c r="R64" s="32" t="s">
        <v>341</v>
      </c>
      <c r="S64" s="34" t="s">
        <v>349</v>
      </c>
      <c r="T64" s="32" t="s">
        <v>343</v>
      </c>
      <c r="U64" s="34">
        <v>5</v>
      </c>
      <c r="V64" s="35">
        <v>2023763640001</v>
      </c>
      <c r="W64" s="27" t="s">
        <v>327</v>
      </c>
      <c r="X64" s="23" t="s">
        <v>328</v>
      </c>
      <c r="Y64" s="32" t="s">
        <v>329</v>
      </c>
      <c r="Z64" s="34">
        <v>2023</v>
      </c>
      <c r="AA64" s="34">
        <v>2023</v>
      </c>
      <c r="AB64" s="34">
        <v>1</v>
      </c>
      <c r="AC64" s="34">
        <v>2</v>
      </c>
      <c r="AD64" s="34">
        <v>4599031</v>
      </c>
      <c r="AE64" s="32" t="s">
        <v>86</v>
      </c>
      <c r="AF64" s="34">
        <v>459903100</v>
      </c>
      <c r="AG64" s="32" t="s">
        <v>344</v>
      </c>
      <c r="AH64" s="34">
        <v>5.3</v>
      </c>
      <c r="AI64" s="34">
        <v>4</v>
      </c>
      <c r="AJ64" s="32" t="s">
        <v>350</v>
      </c>
      <c r="AK64" s="34" t="s">
        <v>89</v>
      </c>
      <c r="AL64" s="32" t="s">
        <v>166</v>
      </c>
      <c r="AM64" s="34">
        <v>124303</v>
      </c>
      <c r="AN64" s="32" t="s">
        <v>169</v>
      </c>
      <c r="AO64" s="32"/>
      <c r="AP64" s="22" t="s">
        <v>92</v>
      </c>
      <c r="AQ64" s="34" t="s">
        <v>346</v>
      </c>
      <c r="AR64" s="32" t="s">
        <v>347</v>
      </c>
      <c r="AS64" s="32" t="s">
        <v>351</v>
      </c>
      <c r="AT64" s="28">
        <v>67000000</v>
      </c>
      <c r="AU64" s="1"/>
      <c r="AV64" s="29"/>
      <c r="AW64" s="30">
        <f>SUMIF('No tocar'!A:A,AS64,'No tocar'!B:B)</f>
        <v>162400000</v>
      </c>
      <c r="AX64" s="30">
        <f t="shared" si="0"/>
        <v>67000000</v>
      </c>
      <c r="AY64" s="30">
        <f>SUMIF('No tocar'!A:A,AS64,'No tocar'!D:D)</f>
        <v>67000000</v>
      </c>
      <c r="AZ64" s="30"/>
      <c r="BA64" s="30" t="str">
        <f t="shared" si="1"/>
        <v/>
      </c>
      <c r="BB64" s="31" t="str">
        <f t="shared" si="2"/>
        <v/>
      </c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</row>
    <row r="65" spans="1:74" ht="14.25" hidden="1" customHeight="1">
      <c r="A65" s="32" t="s">
        <v>352</v>
      </c>
      <c r="B65" s="32" t="s">
        <v>353</v>
      </c>
      <c r="C65" s="32" t="s">
        <v>68</v>
      </c>
      <c r="D65" s="33">
        <v>22</v>
      </c>
      <c r="E65" s="32" t="s">
        <v>354</v>
      </c>
      <c r="F65" s="34">
        <v>2201</v>
      </c>
      <c r="G65" s="32" t="s">
        <v>355</v>
      </c>
      <c r="H65" s="34" t="s">
        <v>356</v>
      </c>
      <c r="I65" s="32" t="s">
        <v>354</v>
      </c>
      <c r="J65" s="34">
        <v>3</v>
      </c>
      <c r="K65" s="32" t="s">
        <v>357</v>
      </c>
      <c r="L65" s="33" t="s">
        <v>358</v>
      </c>
      <c r="M65" s="32" t="s">
        <v>359</v>
      </c>
      <c r="N65" s="34" t="s">
        <v>360</v>
      </c>
      <c r="O65" s="32" t="s">
        <v>361</v>
      </c>
      <c r="P65" s="34">
        <v>260</v>
      </c>
      <c r="Q65" s="34" t="s">
        <v>362</v>
      </c>
      <c r="R65" s="32" t="s">
        <v>363</v>
      </c>
      <c r="S65" s="34" t="s">
        <v>364</v>
      </c>
      <c r="T65" s="32" t="s">
        <v>365</v>
      </c>
      <c r="U65" s="34">
        <v>1</v>
      </c>
      <c r="V65" s="36" t="s">
        <v>366</v>
      </c>
      <c r="W65" s="36" t="s">
        <v>367</v>
      </c>
      <c r="X65" s="33" t="s">
        <v>368</v>
      </c>
      <c r="Y65" s="32" t="s">
        <v>369</v>
      </c>
      <c r="Z65" s="34">
        <v>2022</v>
      </c>
      <c r="AA65" s="34">
        <v>2023</v>
      </c>
      <c r="AB65" s="34">
        <v>2</v>
      </c>
      <c r="AC65" s="34">
        <v>1</v>
      </c>
      <c r="AD65" s="34">
        <v>2201030</v>
      </c>
      <c r="AE65" s="32" t="s">
        <v>370</v>
      </c>
      <c r="AF65" s="34">
        <v>220103000</v>
      </c>
      <c r="AG65" s="32" t="s">
        <v>371</v>
      </c>
      <c r="AH65" s="34">
        <v>4200</v>
      </c>
      <c r="AI65" s="34">
        <v>1</v>
      </c>
      <c r="AJ65" s="32" t="s">
        <v>372</v>
      </c>
      <c r="AK65" s="34" t="s">
        <v>99</v>
      </c>
      <c r="AL65" s="32" t="s">
        <v>166</v>
      </c>
      <c r="AM65" s="34">
        <v>124101</v>
      </c>
      <c r="AN65" s="32" t="s">
        <v>373</v>
      </c>
      <c r="AO65" s="32"/>
      <c r="AP65" s="22" t="s">
        <v>92</v>
      </c>
      <c r="AQ65" s="34" t="s">
        <v>374</v>
      </c>
      <c r="AR65" s="32" t="s">
        <v>375</v>
      </c>
      <c r="AS65" s="32" t="s">
        <v>376</v>
      </c>
      <c r="AT65" s="37">
        <f>1209000000-1209000000</f>
        <v>0</v>
      </c>
      <c r="AU65" s="1"/>
      <c r="AV65" s="29"/>
      <c r="AW65" s="30">
        <f>SUMIF('No tocar'!A:A,AS65,'No tocar'!B:B)</f>
        <v>1209000000</v>
      </c>
      <c r="AX65" s="30">
        <f t="shared" si="0"/>
        <v>0</v>
      </c>
      <c r="AY65" s="30">
        <f>SUMIF('No tocar'!A:A,AS65,'No tocar'!D:D)</f>
        <v>0</v>
      </c>
      <c r="AZ65" s="30"/>
      <c r="BA65" s="30" t="str">
        <f t="shared" si="1"/>
        <v/>
      </c>
      <c r="BB65" s="31" t="str">
        <f t="shared" si="2"/>
        <v/>
      </c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</row>
    <row r="66" spans="1:74" ht="14.25" hidden="1" customHeight="1">
      <c r="A66" s="32" t="s">
        <v>352</v>
      </c>
      <c r="B66" s="32" t="s">
        <v>353</v>
      </c>
      <c r="C66" s="32" t="s">
        <v>68</v>
      </c>
      <c r="D66" s="33">
        <v>22</v>
      </c>
      <c r="E66" s="32" t="s">
        <v>354</v>
      </c>
      <c r="F66" s="34">
        <v>2201</v>
      </c>
      <c r="G66" s="32" t="s">
        <v>355</v>
      </c>
      <c r="H66" s="34" t="s">
        <v>377</v>
      </c>
      <c r="I66" s="32" t="s">
        <v>354</v>
      </c>
      <c r="J66" s="34">
        <v>3</v>
      </c>
      <c r="K66" s="32" t="s">
        <v>357</v>
      </c>
      <c r="L66" s="33" t="s">
        <v>358</v>
      </c>
      <c r="M66" s="32" t="s">
        <v>359</v>
      </c>
      <c r="N66" s="34" t="s">
        <v>360</v>
      </c>
      <c r="O66" s="32" t="s">
        <v>361</v>
      </c>
      <c r="P66" s="34">
        <v>260</v>
      </c>
      <c r="Q66" s="34" t="s">
        <v>362</v>
      </c>
      <c r="R66" s="32" t="s">
        <v>363</v>
      </c>
      <c r="S66" s="34" t="s">
        <v>364</v>
      </c>
      <c r="T66" s="32" t="s">
        <v>365</v>
      </c>
      <c r="U66" s="34">
        <v>1</v>
      </c>
      <c r="V66" s="36" t="s">
        <v>366</v>
      </c>
      <c r="W66" s="36" t="s">
        <v>367</v>
      </c>
      <c r="X66" s="33" t="s">
        <v>368</v>
      </c>
      <c r="Y66" s="32" t="s">
        <v>369</v>
      </c>
      <c r="Z66" s="34">
        <v>2022</v>
      </c>
      <c r="AA66" s="34">
        <v>2023</v>
      </c>
      <c r="AB66" s="34">
        <v>2</v>
      </c>
      <c r="AC66" s="34">
        <v>1</v>
      </c>
      <c r="AD66" s="34">
        <v>2201030</v>
      </c>
      <c r="AE66" s="32" t="s">
        <v>370</v>
      </c>
      <c r="AF66" s="34">
        <v>220103000</v>
      </c>
      <c r="AG66" s="32" t="s">
        <v>371</v>
      </c>
      <c r="AH66" s="34">
        <v>4200</v>
      </c>
      <c r="AI66" s="34">
        <v>2</v>
      </c>
      <c r="AJ66" s="32" t="s">
        <v>378</v>
      </c>
      <c r="AK66" s="34" t="s">
        <v>89</v>
      </c>
      <c r="AL66" s="32" t="s">
        <v>166</v>
      </c>
      <c r="AM66" s="34">
        <v>124101</v>
      </c>
      <c r="AN66" s="32" t="s">
        <v>373</v>
      </c>
      <c r="AO66" s="32"/>
      <c r="AP66" s="22" t="s">
        <v>92</v>
      </c>
      <c r="AQ66" s="34" t="s">
        <v>379</v>
      </c>
      <c r="AR66" s="32" t="s">
        <v>380</v>
      </c>
      <c r="AS66" s="32" t="s">
        <v>381</v>
      </c>
      <c r="AT66" s="37">
        <f>1737769665-1737769665</f>
        <v>0</v>
      </c>
      <c r="AU66" s="1"/>
      <c r="AV66" s="29"/>
      <c r="AW66" s="30">
        <f>SUMIF('No tocar'!A:A,AS66,'No tocar'!B:B)</f>
        <v>1737769665</v>
      </c>
      <c r="AX66" s="30">
        <f t="shared" si="0"/>
        <v>0</v>
      </c>
      <c r="AY66" s="30">
        <f>SUMIF('No tocar'!A:A,AS66,'No tocar'!D:D)</f>
        <v>0</v>
      </c>
      <c r="AZ66" s="30"/>
      <c r="BA66" s="30" t="str">
        <f t="shared" si="1"/>
        <v/>
      </c>
      <c r="BB66" s="31" t="str">
        <f t="shared" si="2"/>
        <v/>
      </c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</row>
    <row r="67" spans="1:74" ht="14.25" hidden="1" customHeight="1">
      <c r="A67" s="32" t="s">
        <v>352</v>
      </c>
      <c r="B67" s="32" t="s">
        <v>353</v>
      </c>
      <c r="C67" s="32" t="s">
        <v>68</v>
      </c>
      <c r="D67" s="33">
        <v>22</v>
      </c>
      <c r="E67" s="32" t="s">
        <v>354</v>
      </c>
      <c r="F67" s="34">
        <v>2201</v>
      </c>
      <c r="G67" s="32" t="s">
        <v>355</v>
      </c>
      <c r="H67" s="34" t="s">
        <v>182</v>
      </c>
      <c r="I67" s="32" t="s">
        <v>354</v>
      </c>
      <c r="J67" s="34">
        <v>3</v>
      </c>
      <c r="K67" s="32" t="s">
        <v>357</v>
      </c>
      <c r="L67" s="33" t="s">
        <v>358</v>
      </c>
      <c r="M67" s="32" t="s">
        <v>359</v>
      </c>
      <c r="N67" s="34" t="s">
        <v>360</v>
      </c>
      <c r="O67" s="32" t="s">
        <v>361</v>
      </c>
      <c r="P67" s="34">
        <v>260</v>
      </c>
      <c r="Q67" s="34" t="s">
        <v>362</v>
      </c>
      <c r="R67" s="32" t="s">
        <v>363</v>
      </c>
      <c r="S67" s="34" t="s">
        <v>364</v>
      </c>
      <c r="T67" s="32" t="s">
        <v>365</v>
      </c>
      <c r="U67" s="34">
        <v>1</v>
      </c>
      <c r="V67" s="36" t="s">
        <v>366</v>
      </c>
      <c r="W67" s="36" t="s">
        <v>367</v>
      </c>
      <c r="X67" s="33" t="s">
        <v>368</v>
      </c>
      <c r="Y67" s="32" t="s">
        <v>369</v>
      </c>
      <c r="Z67" s="34">
        <v>2022</v>
      </c>
      <c r="AA67" s="34">
        <v>2023</v>
      </c>
      <c r="AB67" s="34">
        <v>2</v>
      </c>
      <c r="AC67" s="34">
        <v>1</v>
      </c>
      <c r="AD67" s="34">
        <v>2201030</v>
      </c>
      <c r="AE67" s="32" t="s">
        <v>370</v>
      </c>
      <c r="AF67" s="34">
        <v>220103000</v>
      </c>
      <c r="AG67" s="32" t="s">
        <v>371</v>
      </c>
      <c r="AH67" s="34">
        <v>4200</v>
      </c>
      <c r="AI67" s="34">
        <v>3</v>
      </c>
      <c r="AJ67" s="32" t="s">
        <v>382</v>
      </c>
      <c r="AK67" s="34" t="s">
        <v>99</v>
      </c>
      <c r="AL67" s="32" t="s">
        <v>166</v>
      </c>
      <c r="AM67" s="34">
        <v>124101</v>
      </c>
      <c r="AN67" s="32" t="s">
        <v>373</v>
      </c>
      <c r="AO67" s="32"/>
      <c r="AP67" s="32" t="s">
        <v>144</v>
      </c>
      <c r="AQ67" s="34" t="s">
        <v>383</v>
      </c>
      <c r="AR67" s="32"/>
      <c r="AS67" s="32" t="s">
        <v>384</v>
      </c>
      <c r="AT67" s="37">
        <f>18436502-18436502</f>
        <v>0</v>
      </c>
      <c r="AU67" s="1"/>
      <c r="AV67" s="29"/>
      <c r="AW67" s="30">
        <f>SUMIF('No tocar'!A:A,AS67,'No tocar'!B:B)</f>
        <v>18436502</v>
      </c>
      <c r="AX67" s="30">
        <f t="shared" si="0"/>
        <v>0</v>
      </c>
      <c r="AY67" s="30">
        <f>SUMIF('No tocar'!A:A,AS67,'No tocar'!D:D)</f>
        <v>0</v>
      </c>
      <c r="AZ67" s="30"/>
      <c r="BA67" s="30" t="str">
        <f t="shared" si="1"/>
        <v/>
      </c>
      <c r="BB67" s="31" t="str">
        <f t="shared" si="2"/>
        <v/>
      </c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</row>
    <row r="68" spans="1:74" ht="14.25" hidden="1" customHeight="1">
      <c r="A68" s="32" t="s">
        <v>352</v>
      </c>
      <c r="B68" s="32" t="s">
        <v>353</v>
      </c>
      <c r="C68" s="32" t="s">
        <v>68</v>
      </c>
      <c r="D68" s="33">
        <v>22</v>
      </c>
      <c r="E68" s="32" t="s">
        <v>354</v>
      </c>
      <c r="F68" s="34">
        <v>2201</v>
      </c>
      <c r="G68" s="32" t="s">
        <v>355</v>
      </c>
      <c r="H68" s="34" t="s">
        <v>385</v>
      </c>
      <c r="I68" s="32" t="s">
        <v>354</v>
      </c>
      <c r="J68" s="34">
        <v>3</v>
      </c>
      <c r="K68" s="32" t="s">
        <v>357</v>
      </c>
      <c r="L68" s="33" t="s">
        <v>358</v>
      </c>
      <c r="M68" s="32" t="s">
        <v>359</v>
      </c>
      <c r="N68" s="34" t="s">
        <v>360</v>
      </c>
      <c r="O68" s="32" t="s">
        <v>361</v>
      </c>
      <c r="P68" s="34">
        <v>260</v>
      </c>
      <c r="Q68" s="34" t="s">
        <v>362</v>
      </c>
      <c r="R68" s="32" t="s">
        <v>363</v>
      </c>
      <c r="S68" s="34" t="s">
        <v>364</v>
      </c>
      <c r="T68" s="32" t="s">
        <v>365</v>
      </c>
      <c r="U68" s="34">
        <v>1</v>
      </c>
      <c r="V68" s="36" t="s">
        <v>366</v>
      </c>
      <c r="W68" s="36" t="s">
        <v>367</v>
      </c>
      <c r="X68" s="33" t="s">
        <v>368</v>
      </c>
      <c r="Y68" s="32" t="s">
        <v>369</v>
      </c>
      <c r="Z68" s="34">
        <v>2022</v>
      </c>
      <c r="AA68" s="34">
        <v>2023</v>
      </c>
      <c r="AB68" s="34">
        <v>2</v>
      </c>
      <c r="AC68" s="34">
        <v>2</v>
      </c>
      <c r="AD68" s="34">
        <v>2201074</v>
      </c>
      <c r="AE68" s="32" t="s">
        <v>386</v>
      </c>
      <c r="AF68" s="34">
        <v>220107400</v>
      </c>
      <c r="AG68" s="32" t="s">
        <v>387</v>
      </c>
      <c r="AH68" s="34">
        <v>63</v>
      </c>
      <c r="AI68" s="34">
        <v>4</v>
      </c>
      <c r="AJ68" s="32" t="s">
        <v>388</v>
      </c>
      <c r="AK68" s="34" t="s">
        <v>89</v>
      </c>
      <c r="AL68" s="32" t="s">
        <v>166</v>
      </c>
      <c r="AM68" s="34">
        <v>124101</v>
      </c>
      <c r="AN68" s="32" t="s">
        <v>373</v>
      </c>
      <c r="AO68" s="32"/>
      <c r="AP68" s="22" t="s">
        <v>92</v>
      </c>
      <c r="AQ68" s="34" t="s">
        <v>389</v>
      </c>
      <c r="AR68" s="32"/>
      <c r="AS68" s="32" t="s">
        <v>390</v>
      </c>
      <c r="AT68" s="37">
        <f>36873002-36873002</f>
        <v>0</v>
      </c>
      <c r="AU68" s="1"/>
      <c r="AV68" s="29"/>
      <c r="AW68" s="30">
        <f>SUMIF('No tocar'!A:A,AS68,'No tocar'!B:B)</f>
        <v>36873002</v>
      </c>
      <c r="AX68" s="30">
        <f t="shared" si="0"/>
        <v>0</v>
      </c>
      <c r="AY68" s="30">
        <f>SUMIF('No tocar'!A:A,AS68,'No tocar'!D:D)</f>
        <v>0</v>
      </c>
      <c r="AZ68" s="30"/>
      <c r="BA68" s="30" t="str">
        <f t="shared" si="1"/>
        <v/>
      </c>
      <c r="BB68" s="31" t="str">
        <f t="shared" si="2"/>
        <v/>
      </c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</row>
    <row r="69" spans="1:74" ht="14.25" hidden="1" customHeight="1">
      <c r="A69" s="32" t="s">
        <v>352</v>
      </c>
      <c r="B69" s="32" t="s">
        <v>353</v>
      </c>
      <c r="C69" s="32" t="s">
        <v>68</v>
      </c>
      <c r="D69" s="33">
        <v>22</v>
      </c>
      <c r="E69" s="32" t="s">
        <v>354</v>
      </c>
      <c r="F69" s="34">
        <v>2201</v>
      </c>
      <c r="G69" s="32" t="s">
        <v>355</v>
      </c>
      <c r="H69" s="34" t="s">
        <v>391</v>
      </c>
      <c r="I69" s="32" t="s">
        <v>354</v>
      </c>
      <c r="J69" s="34">
        <v>3</v>
      </c>
      <c r="K69" s="32" t="s">
        <v>357</v>
      </c>
      <c r="L69" s="33" t="s">
        <v>358</v>
      </c>
      <c r="M69" s="32" t="s">
        <v>359</v>
      </c>
      <c r="N69" s="34" t="s">
        <v>360</v>
      </c>
      <c r="O69" s="32" t="s">
        <v>361</v>
      </c>
      <c r="P69" s="34">
        <v>260</v>
      </c>
      <c r="Q69" s="34" t="s">
        <v>362</v>
      </c>
      <c r="R69" s="32" t="s">
        <v>363</v>
      </c>
      <c r="S69" s="34" t="s">
        <v>364</v>
      </c>
      <c r="T69" s="32" t="s">
        <v>365</v>
      </c>
      <c r="U69" s="34">
        <v>1</v>
      </c>
      <c r="V69" s="36" t="s">
        <v>366</v>
      </c>
      <c r="W69" s="36" t="s">
        <v>367</v>
      </c>
      <c r="X69" s="33" t="s">
        <v>368</v>
      </c>
      <c r="Y69" s="32" t="s">
        <v>369</v>
      </c>
      <c r="Z69" s="34">
        <v>2022</v>
      </c>
      <c r="AA69" s="34">
        <v>2023</v>
      </c>
      <c r="AB69" s="34">
        <v>2</v>
      </c>
      <c r="AC69" s="34">
        <v>2</v>
      </c>
      <c r="AD69" s="34">
        <v>2201074</v>
      </c>
      <c r="AE69" s="32" t="s">
        <v>386</v>
      </c>
      <c r="AF69" s="34">
        <v>220107400</v>
      </c>
      <c r="AG69" s="32" t="s">
        <v>387</v>
      </c>
      <c r="AH69" s="34">
        <v>63</v>
      </c>
      <c r="AI69" s="34">
        <v>5</v>
      </c>
      <c r="AJ69" s="32" t="s">
        <v>392</v>
      </c>
      <c r="AK69" s="34" t="s">
        <v>99</v>
      </c>
      <c r="AL69" s="32" t="s">
        <v>166</v>
      </c>
      <c r="AM69" s="34">
        <v>124101</v>
      </c>
      <c r="AN69" s="32" t="s">
        <v>373</v>
      </c>
      <c r="AO69" s="32"/>
      <c r="AP69" s="32" t="s">
        <v>144</v>
      </c>
      <c r="AQ69" s="34" t="s">
        <v>383</v>
      </c>
      <c r="AR69" s="32"/>
      <c r="AS69" s="32" t="s">
        <v>393</v>
      </c>
      <c r="AT69" s="37">
        <f t="shared" ref="AT69:AT70" si="3">9218250-9218250</f>
        <v>0</v>
      </c>
      <c r="AU69" s="1"/>
      <c r="AV69" s="29"/>
      <c r="AW69" s="30">
        <f>SUMIF('No tocar'!A:A,AS69,'No tocar'!B:B)</f>
        <v>9218250</v>
      </c>
      <c r="AX69" s="30">
        <f t="shared" si="0"/>
        <v>0</v>
      </c>
      <c r="AY69" s="30">
        <f>SUMIF('No tocar'!A:A,AS69,'No tocar'!D:D)</f>
        <v>0</v>
      </c>
      <c r="AZ69" s="30"/>
      <c r="BA69" s="30" t="str">
        <f t="shared" si="1"/>
        <v/>
      </c>
      <c r="BB69" s="31" t="str">
        <f t="shared" si="2"/>
        <v/>
      </c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</row>
    <row r="70" spans="1:74" ht="14.25" hidden="1" customHeight="1">
      <c r="A70" s="32" t="s">
        <v>352</v>
      </c>
      <c r="B70" s="32" t="s">
        <v>353</v>
      </c>
      <c r="C70" s="32" t="s">
        <v>68</v>
      </c>
      <c r="D70" s="33">
        <v>22</v>
      </c>
      <c r="E70" s="32" t="s">
        <v>354</v>
      </c>
      <c r="F70" s="34">
        <v>2201</v>
      </c>
      <c r="G70" s="32" t="s">
        <v>355</v>
      </c>
      <c r="H70" s="34" t="s">
        <v>394</v>
      </c>
      <c r="I70" s="32" t="s">
        <v>354</v>
      </c>
      <c r="J70" s="34">
        <v>3</v>
      </c>
      <c r="K70" s="32" t="s">
        <v>357</v>
      </c>
      <c r="L70" s="33" t="s">
        <v>358</v>
      </c>
      <c r="M70" s="32" t="s">
        <v>359</v>
      </c>
      <c r="N70" s="34" t="s">
        <v>360</v>
      </c>
      <c r="O70" s="32" t="s">
        <v>361</v>
      </c>
      <c r="P70" s="34">
        <v>260</v>
      </c>
      <c r="Q70" s="34" t="s">
        <v>362</v>
      </c>
      <c r="R70" s="32" t="s">
        <v>363</v>
      </c>
      <c r="S70" s="34" t="s">
        <v>364</v>
      </c>
      <c r="T70" s="32" t="s">
        <v>365</v>
      </c>
      <c r="U70" s="34">
        <v>1</v>
      </c>
      <c r="V70" s="36" t="s">
        <v>366</v>
      </c>
      <c r="W70" s="36" t="s">
        <v>367</v>
      </c>
      <c r="X70" s="33" t="s">
        <v>368</v>
      </c>
      <c r="Y70" s="32" t="s">
        <v>369</v>
      </c>
      <c r="Z70" s="34">
        <v>2022</v>
      </c>
      <c r="AA70" s="34">
        <v>2023</v>
      </c>
      <c r="AB70" s="34">
        <v>2</v>
      </c>
      <c r="AC70" s="34">
        <v>2</v>
      </c>
      <c r="AD70" s="34">
        <v>2201074</v>
      </c>
      <c r="AE70" s="32" t="s">
        <v>386</v>
      </c>
      <c r="AF70" s="34">
        <v>220107400</v>
      </c>
      <c r="AG70" s="32" t="s">
        <v>387</v>
      </c>
      <c r="AH70" s="34">
        <v>63</v>
      </c>
      <c r="AI70" s="34">
        <v>6</v>
      </c>
      <c r="AJ70" s="32" t="s">
        <v>395</v>
      </c>
      <c r="AK70" s="34" t="s">
        <v>99</v>
      </c>
      <c r="AL70" s="32" t="s">
        <v>166</v>
      </c>
      <c r="AM70" s="34">
        <v>124101</v>
      </c>
      <c r="AN70" s="32" t="s">
        <v>373</v>
      </c>
      <c r="AO70" s="32"/>
      <c r="AP70" s="32" t="s">
        <v>144</v>
      </c>
      <c r="AQ70" s="34" t="s">
        <v>383</v>
      </c>
      <c r="AR70" s="32"/>
      <c r="AS70" s="32" t="s">
        <v>396</v>
      </c>
      <c r="AT70" s="37">
        <f t="shared" si="3"/>
        <v>0</v>
      </c>
      <c r="AU70" s="1"/>
      <c r="AV70" s="29"/>
      <c r="AW70" s="30">
        <f>SUMIF('No tocar'!A:A,AS70,'No tocar'!B:B)</f>
        <v>9218250</v>
      </c>
      <c r="AX70" s="30">
        <f t="shared" si="0"/>
        <v>0</v>
      </c>
      <c r="AY70" s="30">
        <f>SUMIF('No tocar'!A:A,AS70,'No tocar'!D:D)</f>
        <v>0</v>
      </c>
      <c r="AZ70" s="30"/>
      <c r="BA70" s="30" t="str">
        <f t="shared" si="1"/>
        <v/>
      </c>
      <c r="BB70" s="31" t="str">
        <f t="shared" si="2"/>
        <v/>
      </c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</row>
    <row r="71" spans="1:74" ht="14.25" hidden="1" customHeight="1">
      <c r="A71" s="32" t="s">
        <v>352</v>
      </c>
      <c r="B71" s="32" t="s">
        <v>353</v>
      </c>
      <c r="C71" s="32" t="s">
        <v>68</v>
      </c>
      <c r="D71" s="33">
        <v>22</v>
      </c>
      <c r="E71" s="32" t="s">
        <v>354</v>
      </c>
      <c r="F71" s="34">
        <v>2201</v>
      </c>
      <c r="G71" s="32" t="s">
        <v>355</v>
      </c>
      <c r="H71" s="34" t="s">
        <v>356</v>
      </c>
      <c r="I71" s="32" t="s">
        <v>354</v>
      </c>
      <c r="J71" s="34">
        <v>3</v>
      </c>
      <c r="K71" s="32" t="s">
        <v>357</v>
      </c>
      <c r="L71" s="33" t="s">
        <v>358</v>
      </c>
      <c r="M71" s="32" t="s">
        <v>359</v>
      </c>
      <c r="N71" s="34" t="s">
        <v>360</v>
      </c>
      <c r="O71" s="32" t="s">
        <v>361</v>
      </c>
      <c r="P71" s="34">
        <v>260</v>
      </c>
      <c r="Q71" s="34" t="s">
        <v>397</v>
      </c>
      <c r="R71" s="32" t="s">
        <v>398</v>
      </c>
      <c r="S71" s="34" t="s">
        <v>399</v>
      </c>
      <c r="T71" s="32" t="s">
        <v>400</v>
      </c>
      <c r="U71" s="34">
        <v>16</v>
      </c>
      <c r="V71" s="36" t="s">
        <v>401</v>
      </c>
      <c r="W71" s="36" t="s">
        <v>402</v>
      </c>
      <c r="X71" s="33" t="s">
        <v>403</v>
      </c>
      <c r="Y71" s="32" t="s">
        <v>404</v>
      </c>
      <c r="Z71" s="34">
        <v>2022</v>
      </c>
      <c r="AA71" s="34">
        <v>2023</v>
      </c>
      <c r="AB71" s="34">
        <v>2</v>
      </c>
      <c r="AC71" s="34">
        <v>1</v>
      </c>
      <c r="AD71" s="34">
        <v>2201026</v>
      </c>
      <c r="AE71" s="32" t="s">
        <v>405</v>
      </c>
      <c r="AF71" s="34">
        <v>220102600</v>
      </c>
      <c r="AG71" s="32" t="s">
        <v>406</v>
      </c>
      <c r="AH71" s="34">
        <v>16</v>
      </c>
      <c r="AI71" s="34">
        <v>1</v>
      </c>
      <c r="AJ71" s="32" t="s">
        <v>407</v>
      </c>
      <c r="AK71" s="34" t="s">
        <v>89</v>
      </c>
      <c r="AL71" s="32" t="s">
        <v>166</v>
      </c>
      <c r="AM71" s="34">
        <v>124101</v>
      </c>
      <c r="AN71" s="32" t="s">
        <v>373</v>
      </c>
      <c r="AO71" s="32"/>
      <c r="AP71" s="22" t="s">
        <v>105</v>
      </c>
      <c r="AQ71" s="34" t="s">
        <v>408</v>
      </c>
      <c r="AR71" s="32" t="s">
        <v>409</v>
      </c>
      <c r="AS71" s="32" t="s">
        <v>410</v>
      </c>
      <c r="AT71" s="28">
        <v>505797894</v>
      </c>
      <c r="AU71" s="1"/>
      <c r="AV71" s="29"/>
      <c r="AW71" s="30">
        <f>SUMIF('No tocar'!A:A,AS71,'No tocar'!B:B)</f>
        <v>513750000</v>
      </c>
      <c r="AX71" s="30">
        <f t="shared" si="0"/>
        <v>505797894</v>
      </c>
      <c r="AY71" s="30">
        <f>SUMIF('No tocar'!A:A,AS71,'No tocar'!D:D)</f>
        <v>0</v>
      </c>
      <c r="AZ71" s="30"/>
      <c r="BA71" s="30" t="str">
        <f t="shared" si="1"/>
        <v/>
      </c>
      <c r="BB71" s="31" t="str">
        <f t="shared" si="2"/>
        <v/>
      </c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</row>
    <row r="72" spans="1:74" ht="14.25" hidden="1" customHeight="1">
      <c r="A72" s="32" t="s">
        <v>352</v>
      </c>
      <c r="B72" s="32" t="s">
        <v>353</v>
      </c>
      <c r="C72" s="32" t="s">
        <v>68</v>
      </c>
      <c r="D72" s="33">
        <v>22</v>
      </c>
      <c r="E72" s="32" t="s">
        <v>354</v>
      </c>
      <c r="F72" s="34">
        <v>2201</v>
      </c>
      <c r="G72" s="32" t="s">
        <v>355</v>
      </c>
      <c r="H72" s="34" t="s">
        <v>356</v>
      </c>
      <c r="I72" s="32" t="s">
        <v>354</v>
      </c>
      <c r="J72" s="34">
        <v>3</v>
      </c>
      <c r="K72" s="32" t="s">
        <v>357</v>
      </c>
      <c r="L72" s="33" t="s">
        <v>358</v>
      </c>
      <c r="M72" s="32" t="s">
        <v>359</v>
      </c>
      <c r="N72" s="34" t="s">
        <v>360</v>
      </c>
      <c r="O72" s="32" t="s">
        <v>361</v>
      </c>
      <c r="P72" s="34">
        <v>260</v>
      </c>
      <c r="Q72" s="34" t="s">
        <v>397</v>
      </c>
      <c r="R72" s="32" t="s">
        <v>398</v>
      </c>
      <c r="S72" s="34" t="s">
        <v>399</v>
      </c>
      <c r="T72" s="32" t="s">
        <v>400</v>
      </c>
      <c r="U72" s="34">
        <v>16</v>
      </c>
      <c r="V72" s="36" t="s">
        <v>401</v>
      </c>
      <c r="W72" s="36" t="s">
        <v>402</v>
      </c>
      <c r="X72" s="33" t="s">
        <v>403</v>
      </c>
      <c r="Y72" s="32" t="s">
        <v>404</v>
      </c>
      <c r="Z72" s="34">
        <v>2022</v>
      </c>
      <c r="AA72" s="34">
        <v>2023</v>
      </c>
      <c r="AB72" s="34">
        <v>2</v>
      </c>
      <c r="AC72" s="34">
        <v>1</v>
      </c>
      <c r="AD72" s="34">
        <v>2201026</v>
      </c>
      <c r="AE72" s="32" t="s">
        <v>405</v>
      </c>
      <c r="AF72" s="34">
        <v>220102600</v>
      </c>
      <c r="AG72" s="32" t="s">
        <v>406</v>
      </c>
      <c r="AH72" s="34">
        <v>16</v>
      </c>
      <c r="AI72" s="34">
        <v>2</v>
      </c>
      <c r="AJ72" s="32" t="s">
        <v>411</v>
      </c>
      <c r="AK72" s="34" t="s">
        <v>99</v>
      </c>
      <c r="AL72" s="32" t="s">
        <v>166</v>
      </c>
      <c r="AM72" s="34">
        <v>124103</v>
      </c>
      <c r="AN72" s="32" t="s">
        <v>412</v>
      </c>
      <c r="AO72" s="32"/>
      <c r="AP72" s="22" t="s">
        <v>105</v>
      </c>
      <c r="AQ72" s="34" t="s">
        <v>413</v>
      </c>
      <c r="AR72" s="32" t="s">
        <v>414</v>
      </c>
      <c r="AS72" s="32" t="s">
        <v>415</v>
      </c>
      <c r="AT72" s="28">
        <v>2000000</v>
      </c>
      <c r="AU72" s="1"/>
      <c r="AV72" s="29"/>
      <c r="AW72" s="30">
        <f>SUMIF('No tocar'!A:A,AS72,'No tocar'!B:B)</f>
        <v>2000000</v>
      </c>
      <c r="AX72" s="30">
        <f t="shared" si="0"/>
        <v>2000000</v>
      </c>
      <c r="AY72" s="30">
        <f>SUMIF('No tocar'!A:A,AS72,'No tocar'!D:D)</f>
        <v>0</v>
      </c>
      <c r="AZ72" s="30"/>
      <c r="BA72" s="30" t="str">
        <f t="shared" si="1"/>
        <v/>
      </c>
      <c r="BB72" s="31" t="str">
        <f t="shared" si="2"/>
        <v/>
      </c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</row>
    <row r="73" spans="1:74" ht="14.25" hidden="1" customHeight="1">
      <c r="A73" s="22" t="s">
        <v>352</v>
      </c>
      <c r="B73" s="22" t="s">
        <v>416</v>
      </c>
      <c r="C73" s="22" t="s">
        <v>68</v>
      </c>
      <c r="D73" s="23" t="s">
        <v>417</v>
      </c>
      <c r="E73" s="22" t="s">
        <v>354</v>
      </c>
      <c r="F73" s="24" t="s">
        <v>418</v>
      </c>
      <c r="G73" s="22" t="s">
        <v>355</v>
      </c>
      <c r="H73" s="24" t="s">
        <v>419</v>
      </c>
      <c r="I73" s="22" t="s">
        <v>354</v>
      </c>
      <c r="J73" s="24">
        <v>3</v>
      </c>
      <c r="K73" s="22" t="s">
        <v>357</v>
      </c>
      <c r="L73" s="23" t="s">
        <v>420</v>
      </c>
      <c r="M73" s="22" t="s">
        <v>421</v>
      </c>
      <c r="N73" s="24" t="s">
        <v>422</v>
      </c>
      <c r="O73" s="22" t="s">
        <v>423</v>
      </c>
      <c r="P73" s="24" t="s">
        <v>424</v>
      </c>
      <c r="Q73" s="24" t="s">
        <v>425</v>
      </c>
      <c r="R73" s="22" t="s">
        <v>426</v>
      </c>
      <c r="S73" s="24" t="s">
        <v>427</v>
      </c>
      <c r="T73" s="22" t="s">
        <v>428</v>
      </c>
      <c r="U73" s="24" t="s">
        <v>429</v>
      </c>
      <c r="V73" s="22" t="s">
        <v>401</v>
      </c>
      <c r="W73" s="27" t="s">
        <v>402</v>
      </c>
      <c r="X73" s="24" t="s">
        <v>403</v>
      </c>
      <c r="Y73" s="22" t="s">
        <v>404</v>
      </c>
      <c r="Z73" s="24">
        <v>2022</v>
      </c>
      <c r="AA73" s="24">
        <v>2023</v>
      </c>
      <c r="AB73" s="24">
        <v>2</v>
      </c>
      <c r="AC73" s="24">
        <v>2</v>
      </c>
      <c r="AD73" s="24" t="s">
        <v>430</v>
      </c>
      <c r="AE73" s="22" t="s">
        <v>431</v>
      </c>
      <c r="AF73" s="24" t="s">
        <v>432</v>
      </c>
      <c r="AG73" s="22" t="s">
        <v>433</v>
      </c>
      <c r="AH73" s="24">
        <v>16</v>
      </c>
      <c r="AI73" s="24">
        <v>3</v>
      </c>
      <c r="AJ73" s="22" t="s">
        <v>434</v>
      </c>
      <c r="AK73" s="24" t="s">
        <v>89</v>
      </c>
      <c r="AL73" s="22" t="s">
        <v>166</v>
      </c>
      <c r="AM73" s="34">
        <v>124103</v>
      </c>
      <c r="AN73" s="32" t="s">
        <v>412</v>
      </c>
      <c r="AO73" s="22"/>
      <c r="AP73" s="22" t="s">
        <v>144</v>
      </c>
      <c r="AQ73" s="24" t="s">
        <v>435</v>
      </c>
      <c r="AR73" s="22" t="s">
        <v>436</v>
      </c>
      <c r="AS73" s="22" t="s">
        <v>437</v>
      </c>
      <c r="AT73" s="28">
        <v>1000000</v>
      </c>
      <c r="AU73" s="1"/>
      <c r="AV73" s="29"/>
      <c r="AW73" s="30">
        <f>SUMIF('No tocar'!A:A,AS73,'No tocar'!B:B)</f>
        <v>1000000</v>
      </c>
      <c r="AX73" s="30">
        <f t="shared" si="0"/>
        <v>1000000</v>
      </c>
      <c r="AY73" s="30">
        <f>SUMIF('No tocar'!A:A,AS73,'No tocar'!D:D)</f>
        <v>0</v>
      </c>
      <c r="AZ73" s="30"/>
      <c r="BA73" s="30" t="str">
        <f t="shared" si="1"/>
        <v/>
      </c>
      <c r="BB73" s="31" t="str">
        <f t="shared" si="2"/>
        <v/>
      </c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</row>
    <row r="74" spans="1:74" ht="14.25" hidden="1" customHeight="1">
      <c r="A74" s="22" t="s">
        <v>352</v>
      </c>
      <c r="B74" s="22" t="s">
        <v>416</v>
      </c>
      <c r="C74" s="22" t="s">
        <v>68</v>
      </c>
      <c r="D74" s="23" t="s">
        <v>417</v>
      </c>
      <c r="E74" s="22" t="s">
        <v>354</v>
      </c>
      <c r="F74" s="24" t="s">
        <v>418</v>
      </c>
      <c r="G74" s="22" t="s">
        <v>355</v>
      </c>
      <c r="H74" s="24" t="s">
        <v>419</v>
      </c>
      <c r="I74" s="22" t="s">
        <v>354</v>
      </c>
      <c r="J74" s="24">
        <v>3</v>
      </c>
      <c r="K74" s="22" t="s">
        <v>357</v>
      </c>
      <c r="L74" s="23" t="s">
        <v>420</v>
      </c>
      <c r="M74" s="22" t="s">
        <v>421</v>
      </c>
      <c r="N74" s="24" t="s">
        <v>422</v>
      </c>
      <c r="O74" s="22" t="s">
        <v>423</v>
      </c>
      <c r="P74" s="24" t="s">
        <v>424</v>
      </c>
      <c r="Q74" s="24" t="s">
        <v>425</v>
      </c>
      <c r="R74" s="22" t="s">
        <v>426</v>
      </c>
      <c r="S74" s="24" t="s">
        <v>427</v>
      </c>
      <c r="T74" s="22" t="s">
        <v>428</v>
      </c>
      <c r="U74" s="24" t="s">
        <v>429</v>
      </c>
      <c r="V74" s="22" t="s">
        <v>401</v>
      </c>
      <c r="W74" s="22" t="s">
        <v>402</v>
      </c>
      <c r="X74" s="24" t="s">
        <v>403</v>
      </c>
      <c r="Y74" s="22" t="s">
        <v>404</v>
      </c>
      <c r="Z74" s="24">
        <v>2022</v>
      </c>
      <c r="AA74" s="24">
        <v>2023</v>
      </c>
      <c r="AB74" s="24">
        <v>2</v>
      </c>
      <c r="AC74" s="24">
        <v>2</v>
      </c>
      <c r="AD74" s="24" t="s">
        <v>430</v>
      </c>
      <c r="AE74" s="22" t="s">
        <v>431</v>
      </c>
      <c r="AF74" s="24" t="s">
        <v>432</v>
      </c>
      <c r="AG74" s="22" t="s">
        <v>433</v>
      </c>
      <c r="AH74" s="24">
        <v>16</v>
      </c>
      <c r="AI74" s="24">
        <v>4</v>
      </c>
      <c r="AJ74" s="22" t="s">
        <v>438</v>
      </c>
      <c r="AK74" s="24" t="s">
        <v>99</v>
      </c>
      <c r="AL74" s="22" t="s">
        <v>166</v>
      </c>
      <c r="AM74" s="34">
        <v>124103</v>
      </c>
      <c r="AN74" s="32" t="s">
        <v>412</v>
      </c>
      <c r="AO74" s="22"/>
      <c r="AP74" s="22" t="s">
        <v>105</v>
      </c>
      <c r="AQ74" s="24" t="s">
        <v>435</v>
      </c>
      <c r="AR74" s="22" t="s">
        <v>436</v>
      </c>
      <c r="AS74" s="22" t="s">
        <v>439</v>
      </c>
      <c r="AT74" s="28">
        <v>800000</v>
      </c>
      <c r="AU74" s="1"/>
      <c r="AV74" s="29"/>
      <c r="AW74" s="30">
        <f>SUMIF('No tocar'!A:A,AS74,'No tocar'!B:B)</f>
        <v>800000</v>
      </c>
      <c r="AX74" s="30">
        <f t="shared" si="0"/>
        <v>800000</v>
      </c>
      <c r="AY74" s="30">
        <f>SUMIF('No tocar'!A:A,AS74,'No tocar'!D:D)</f>
        <v>0</v>
      </c>
      <c r="AZ74" s="30"/>
      <c r="BA74" s="30" t="str">
        <f t="shared" si="1"/>
        <v/>
      </c>
      <c r="BB74" s="31" t="str">
        <f t="shared" si="2"/>
        <v/>
      </c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</row>
    <row r="75" spans="1:74" ht="14.25" hidden="1" customHeight="1">
      <c r="A75" s="22" t="s">
        <v>352</v>
      </c>
      <c r="B75" s="22" t="s">
        <v>416</v>
      </c>
      <c r="C75" s="22" t="s">
        <v>68</v>
      </c>
      <c r="D75" s="23" t="s">
        <v>417</v>
      </c>
      <c r="E75" s="22" t="s">
        <v>354</v>
      </c>
      <c r="F75" s="24" t="s">
        <v>418</v>
      </c>
      <c r="G75" s="22" t="s">
        <v>355</v>
      </c>
      <c r="H75" s="24" t="s">
        <v>356</v>
      </c>
      <c r="I75" s="22" t="s">
        <v>354</v>
      </c>
      <c r="J75" s="24">
        <v>3</v>
      </c>
      <c r="K75" s="22" t="s">
        <v>357</v>
      </c>
      <c r="L75" s="33" t="s">
        <v>358</v>
      </c>
      <c r="M75" s="22" t="s">
        <v>359</v>
      </c>
      <c r="N75" s="24" t="s">
        <v>360</v>
      </c>
      <c r="O75" s="22" t="s">
        <v>361</v>
      </c>
      <c r="P75" s="24">
        <v>260</v>
      </c>
      <c r="Q75" s="24" t="s">
        <v>440</v>
      </c>
      <c r="R75" s="22" t="s">
        <v>441</v>
      </c>
      <c r="S75" s="24" t="s">
        <v>442</v>
      </c>
      <c r="T75" s="22" t="s">
        <v>443</v>
      </c>
      <c r="U75" s="24" t="s">
        <v>444</v>
      </c>
      <c r="V75" s="22" t="s">
        <v>445</v>
      </c>
      <c r="W75" s="22" t="s">
        <v>446</v>
      </c>
      <c r="X75" s="33" t="s">
        <v>447</v>
      </c>
      <c r="Y75" s="22" t="s">
        <v>448</v>
      </c>
      <c r="Z75" s="24">
        <v>2022</v>
      </c>
      <c r="AA75" s="24">
        <v>2023</v>
      </c>
      <c r="AB75" s="24">
        <v>2</v>
      </c>
      <c r="AC75" s="24">
        <v>1</v>
      </c>
      <c r="AD75" s="24" t="s">
        <v>449</v>
      </c>
      <c r="AE75" s="22" t="s">
        <v>450</v>
      </c>
      <c r="AF75" s="24" t="s">
        <v>451</v>
      </c>
      <c r="AG75" s="22" t="s">
        <v>452</v>
      </c>
      <c r="AH75" s="24">
        <v>16</v>
      </c>
      <c r="AI75" s="24">
        <v>1</v>
      </c>
      <c r="AJ75" s="22" t="s">
        <v>453</v>
      </c>
      <c r="AK75" s="24" t="s">
        <v>99</v>
      </c>
      <c r="AL75" s="22" t="s">
        <v>166</v>
      </c>
      <c r="AM75" s="34">
        <v>124103</v>
      </c>
      <c r="AN75" s="32" t="s">
        <v>412</v>
      </c>
      <c r="AO75" s="22"/>
      <c r="AP75" s="22" t="s">
        <v>105</v>
      </c>
      <c r="AQ75" s="24" t="s">
        <v>389</v>
      </c>
      <c r="AR75" s="22" t="s">
        <v>454</v>
      </c>
      <c r="AS75" s="22" t="s">
        <v>455</v>
      </c>
      <c r="AT75" s="28">
        <v>4000000</v>
      </c>
      <c r="AU75" s="1"/>
      <c r="AV75" s="29"/>
      <c r="AW75" s="30">
        <f>SUMIF('No tocar'!A:A,AS75,'No tocar'!B:B)</f>
        <v>4000000</v>
      </c>
      <c r="AX75" s="30">
        <f t="shared" si="0"/>
        <v>4000000</v>
      </c>
      <c r="AY75" s="30">
        <f>SUMIF('No tocar'!A:A,AS75,'No tocar'!D:D)</f>
        <v>4000000</v>
      </c>
      <c r="AZ75" s="30"/>
      <c r="BA75" s="30" t="str">
        <f t="shared" si="1"/>
        <v/>
      </c>
      <c r="BB75" s="31" t="str">
        <f t="shared" si="2"/>
        <v/>
      </c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</row>
    <row r="76" spans="1:74" ht="14.25" hidden="1" customHeight="1">
      <c r="A76" s="22" t="s">
        <v>352</v>
      </c>
      <c r="B76" s="22" t="s">
        <v>416</v>
      </c>
      <c r="C76" s="22" t="s">
        <v>68</v>
      </c>
      <c r="D76" s="23" t="s">
        <v>417</v>
      </c>
      <c r="E76" s="22" t="s">
        <v>354</v>
      </c>
      <c r="F76" s="24" t="s">
        <v>418</v>
      </c>
      <c r="G76" s="22" t="s">
        <v>355</v>
      </c>
      <c r="H76" s="24" t="s">
        <v>356</v>
      </c>
      <c r="I76" s="22" t="s">
        <v>354</v>
      </c>
      <c r="J76" s="24">
        <v>3</v>
      </c>
      <c r="K76" s="22" t="s">
        <v>357</v>
      </c>
      <c r="L76" s="33" t="s">
        <v>358</v>
      </c>
      <c r="M76" s="22" t="s">
        <v>359</v>
      </c>
      <c r="N76" s="24" t="s">
        <v>360</v>
      </c>
      <c r="O76" s="22" t="s">
        <v>361</v>
      </c>
      <c r="P76" s="24">
        <v>260</v>
      </c>
      <c r="Q76" s="24" t="s">
        <v>440</v>
      </c>
      <c r="R76" s="22" t="s">
        <v>441</v>
      </c>
      <c r="S76" s="24" t="s">
        <v>442</v>
      </c>
      <c r="T76" s="22" t="s">
        <v>443</v>
      </c>
      <c r="U76" s="24" t="s">
        <v>444</v>
      </c>
      <c r="V76" s="22" t="s">
        <v>445</v>
      </c>
      <c r="W76" s="22" t="s">
        <v>446</v>
      </c>
      <c r="X76" s="23" t="s">
        <v>447</v>
      </c>
      <c r="Y76" s="22" t="s">
        <v>448</v>
      </c>
      <c r="Z76" s="24">
        <v>2022</v>
      </c>
      <c r="AA76" s="24">
        <v>2023</v>
      </c>
      <c r="AB76" s="24">
        <v>2</v>
      </c>
      <c r="AC76" s="24">
        <v>1</v>
      </c>
      <c r="AD76" s="24" t="s">
        <v>449</v>
      </c>
      <c r="AE76" s="22" t="s">
        <v>450</v>
      </c>
      <c r="AF76" s="24" t="s">
        <v>451</v>
      </c>
      <c r="AG76" s="22" t="s">
        <v>452</v>
      </c>
      <c r="AH76" s="24">
        <v>16</v>
      </c>
      <c r="AI76" s="24">
        <v>2</v>
      </c>
      <c r="AJ76" s="22" t="s">
        <v>456</v>
      </c>
      <c r="AK76" s="24" t="s">
        <v>89</v>
      </c>
      <c r="AL76" s="32" t="s">
        <v>90</v>
      </c>
      <c r="AM76" s="34">
        <v>121000</v>
      </c>
      <c r="AN76" s="32" t="s">
        <v>91</v>
      </c>
      <c r="AO76" s="22"/>
      <c r="AP76" s="22" t="s">
        <v>105</v>
      </c>
      <c r="AQ76" s="24" t="s">
        <v>389</v>
      </c>
      <c r="AR76" s="22" t="s">
        <v>454</v>
      </c>
      <c r="AS76" s="22" t="s">
        <v>457</v>
      </c>
      <c r="AT76" s="28">
        <v>400000</v>
      </c>
      <c r="AU76" s="1"/>
      <c r="AV76" s="29"/>
      <c r="AW76" s="30">
        <f>SUMIF('No tocar'!A:A,AS76,'No tocar'!B:B)</f>
        <v>40000000</v>
      </c>
      <c r="AX76" s="30">
        <f t="shared" si="0"/>
        <v>400000</v>
      </c>
      <c r="AY76" s="30">
        <f>SUMIF('No tocar'!A:A,AS76,'No tocar'!D:D)</f>
        <v>0</v>
      </c>
      <c r="AZ76" s="30"/>
      <c r="BA76" s="30" t="str">
        <f t="shared" si="1"/>
        <v/>
      </c>
      <c r="BB76" s="31" t="str">
        <f t="shared" si="2"/>
        <v/>
      </c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</row>
    <row r="77" spans="1:74" ht="14.25" hidden="1" customHeight="1">
      <c r="A77" s="32" t="s">
        <v>352</v>
      </c>
      <c r="B77" s="32" t="s">
        <v>353</v>
      </c>
      <c r="C77" s="32" t="s">
        <v>68</v>
      </c>
      <c r="D77" s="33">
        <v>22</v>
      </c>
      <c r="E77" s="32" t="s">
        <v>354</v>
      </c>
      <c r="F77" s="34">
        <v>2201</v>
      </c>
      <c r="G77" s="32" t="s">
        <v>355</v>
      </c>
      <c r="H77" s="34" t="s">
        <v>356</v>
      </c>
      <c r="I77" s="32" t="s">
        <v>354</v>
      </c>
      <c r="J77" s="34">
        <v>3</v>
      </c>
      <c r="K77" s="32" t="s">
        <v>357</v>
      </c>
      <c r="L77" s="33" t="s">
        <v>358</v>
      </c>
      <c r="M77" s="32" t="s">
        <v>359</v>
      </c>
      <c r="N77" s="34" t="s">
        <v>360</v>
      </c>
      <c r="O77" s="32" t="s">
        <v>361</v>
      </c>
      <c r="P77" s="34">
        <v>260</v>
      </c>
      <c r="Q77" s="24" t="s">
        <v>440</v>
      </c>
      <c r="R77" s="32" t="s">
        <v>441</v>
      </c>
      <c r="S77" s="34" t="s">
        <v>458</v>
      </c>
      <c r="T77" s="32" t="s">
        <v>459</v>
      </c>
      <c r="U77" s="34">
        <v>16</v>
      </c>
      <c r="V77" s="36" t="s">
        <v>445</v>
      </c>
      <c r="W77" s="36" t="s">
        <v>446</v>
      </c>
      <c r="X77" s="33" t="s">
        <v>447</v>
      </c>
      <c r="Y77" s="32" t="s">
        <v>448</v>
      </c>
      <c r="Z77" s="34">
        <v>2022</v>
      </c>
      <c r="AA77" s="34">
        <v>2023</v>
      </c>
      <c r="AB77" s="34">
        <v>2</v>
      </c>
      <c r="AC77" s="34">
        <v>3</v>
      </c>
      <c r="AD77" s="34">
        <v>2201005</v>
      </c>
      <c r="AE77" s="32" t="s">
        <v>258</v>
      </c>
      <c r="AF77" s="34">
        <v>220100500</v>
      </c>
      <c r="AG77" s="32" t="s">
        <v>460</v>
      </c>
      <c r="AH77" s="34">
        <v>16</v>
      </c>
      <c r="AI77" s="34">
        <v>3</v>
      </c>
      <c r="AJ77" s="32" t="s">
        <v>461</v>
      </c>
      <c r="AK77" s="34" t="s">
        <v>89</v>
      </c>
      <c r="AL77" s="32" t="s">
        <v>90</v>
      </c>
      <c r="AM77" s="34">
        <v>121000</v>
      </c>
      <c r="AN77" s="32" t="s">
        <v>91</v>
      </c>
      <c r="AO77" s="32"/>
      <c r="AP77" s="22" t="s">
        <v>105</v>
      </c>
      <c r="AQ77" s="34" t="s">
        <v>389</v>
      </c>
      <c r="AR77" s="32" t="s">
        <v>454</v>
      </c>
      <c r="AS77" s="32" t="s">
        <v>462</v>
      </c>
      <c r="AT77" s="28">
        <v>11400000</v>
      </c>
      <c r="AU77" s="1" t="s">
        <v>463</v>
      </c>
      <c r="AV77" s="29"/>
      <c r="AW77" s="30">
        <f>SUMIF('No tocar'!A:A,AS77,'No tocar'!B:B)</f>
        <v>41800000</v>
      </c>
      <c r="AX77" s="30">
        <f t="shared" si="0"/>
        <v>11400000</v>
      </c>
      <c r="AY77" s="30">
        <f>SUMIF('No tocar'!A:A,AS77,'No tocar'!D:D)</f>
        <v>11400000</v>
      </c>
      <c r="AZ77" s="30"/>
      <c r="BA77" s="30" t="str">
        <f t="shared" si="1"/>
        <v/>
      </c>
      <c r="BB77" s="31" t="str">
        <f t="shared" si="2"/>
        <v/>
      </c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</row>
    <row r="78" spans="1:74" ht="14.25" hidden="1" customHeight="1">
      <c r="A78" s="32" t="s">
        <v>352</v>
      </c>
      <c r="B78" s="32" t="s">
        <v>353</v>
      </c>
      <c r="C78" s="32" t="s">
        <v>68</v>
      </c>
      <c r="D78" s="33">
        <v>22</v>
      </c>
      <c r="E78" s="32" t="s">
        <v>354</v>
      </c>
      <c r="F78" s="34">
        <v>2201</v>
      </c>
      <c r="G78" s="32" t="s">
        <v>355</v>
      </c>
      <c r="H78" s="34" t="s">
        <v>356</v>
      </c>
      <c r="I78" s="32" t="s">
        <v>354</v>
      </c>
      <c r="J78" s="34">
        <v>3</v>
      </c>
      <c r="K78" s="32" t="s">
        <v>357</v>
      </c>
      <c r="L78" s="33" t="s">
        <v>358</v>
      </c>
      <c r="M78" s="32" t="s">
        <v>359</v>
      </c>
      <c r="N78" s="34" t="s">
        <v>360</v>
      </c>
      <c r="O78" s="32" t="s">
        <v>361</v>
      </c>
      <c r="P78" s="34">
        <v>260</v>
      </c>
      <c r="Q78" s="24" t="s">
        <v>440</v>
      </c>
      <c r="R78" s="32" t="s">
        <v>441</v>
      </c>
      <c r="S78" s="34" t="s">
        <v>458</v>
      </c>
      <c r="T78" s="32" t="s">
        <v>459</v>
      </c>
      <c r="U78" s="34">
        <v>16</v>
      </c>
      <c r="V78" s="36" t="s">
        <v>445</v>
      </c>
      <c r="W78" s="36" t="s">
        <v>446</v>
      </c>
      <c r="X78" s="33" t="s">
        <v>447</v>
      </c>
      <c r="Y78" s="32" t="s">
        <v>448</v>
      </c>
      <c r="Z78" s="34">
        <v>2022</v>
      </c>
      <c r="AA78" s="34">
        <v>2023</v>
      </c>
      <c r="AB78" s="34">
        <v>2</v>
      </c>
      <c r="AC78" s="34">
        <v>3</v>
      </c>
      <c r="AD78" s="34">
        <v>2201005</v>
      </c>
      <c r="AE78" s="32" t="s">
        <v>258</v>
      </c>
      <c r="AF78" s="34">
        <v>220100500</v>
      </c>
      <c r="AG78" s="32" t="s">
        <v>460</v>
      </c>
      <c r="AH78" s="34">
        <v>16</v>
      </c>
      <c r="AI78" s="34">
        <v>3</v>
      </c>
      <c r="AJ78" s="32" t="s">
        <v>461</v>
      </c>
      <c r="AK78" s="34" t="s">
        <v>89</v>
      </c>
      <c r="AL78" s="32" t="s">
        <v>90</v>
      </c>
      <c r="AM78" s="34">
        <v>131102</v>
      </c>
      <c r="AN78" s="32" t="s">
        <v>464</v>
      </c>
      <c r="AO78" s="32"/>
      <c r="AP78" s="22" t="s">
        <v>105</v>
      </c>
      <c r="AQ78" s="34" t="s">
        <v>389</v>
      </c>
      <c r="AR78" s="32" t="s">
        <v>454</v>
      </c>
      <c r="AS78" s="32" t="s">
        <v>465</v>
      </c>
      <c r="AT78" s="28">
        <v>15200000</v>
      </c>
      <c r="AU78" s="1"/>
      <c r="AV78" s="29"/>
      <c r="AW78" s="30">
        <f>SUMIF('No tocar'!A:A,AS78,'No tocar'!B:B)</f>
        <v>0</v>
      </c>
      <c r="AX78" s="30">
        <f t="shared" si="0"/>
        <v>15200000</v>
      </c>
      <c r="AY78" s="30">
        <f>SUMIF('No tocar'!A:A,AS78,'No tocar'!D:D)</f>
        <v>15200000</v>
      </c>
      <c r="AZ78" s="30"/>
      <c r="BA78" s="30" t="str">
        <f t="shared" si="1"/>
        <v/>
      </c>
      <c r="BB78" s="31" t="str">
        <f t="shared" si="2"/>
        <v/>
      </c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</row>
    <row r="79" spans="1:74" ht="14.25" hidden="1" customHeight="1">
      <c r="A79" s="38" t="s">
        <v>352</v>
      </c>
      <c r="B79" s="38" t="s">
        <v>353</v>
      </c>
      <c r="C79" s="38" t="s">
        <v>68</v>
      </c>
      <c r="D79" s="33">
        <v>22</v>
      </c>
      <c r="E79" s="38" t="s">
        <v>354</v>
      </c>
      <c r="F79" s="25">
        <v>2201</v>
      </c>
      <c r="G79" s="38" t="s">
        <v>355</v>
      </c>
      <c r="H79" s="25" t="s">
        <v>356</v>
      </c>
      <c r="I79" s="38" t="s">
        <v>354</v>
      </c>
      <c r="J79" s="25">
        <v>3</v>
      </c>
      <c r="K79" s="38" t="s">
        <v>357</v>
      </c>
      <c r="L79" s="33" t="s">
        <v>358</v>
      </c>
      <c r="M79" s="38" t="s">
        <v>359</v>
      </c>
      <c r="N79" s="25" t="s">
        <v>360</v>
      </c>
      <c r="O79" s="38" t="s">
        <v>361</v>
      </c>
      <c r="P79" s="25">
        <v>260</v>
      </c>
      <c r="Q79" s="24" t="s">
        <v>440</v>
      </c>
      <c r="R79" s="38" t="s">
        <v>441</v>
      </c>
      <c r="S79" s="25" t="s">
        <v>458</v>
      </c>
      <c r="T79" s="38" t="s">
        <v>459</v>
      </c>
      <c r="U79" s="25">
        <v>16</v>
      </c>
      <c r="V79" s="36" t="s">
        <v>445</v>
      </c>
      <c r="W79" s="36" t="s">
        <v>446</v>
      </c>
      <c r="X79" s="24" t="s">
        <v>447</v>
      </c>
      <c r="Y79" s="38" t="s">
        <v>448</v>
      </c>
      <c r="Z79" s="25">
        <v>2022</v>
      </c>
      <c r="AA79" s="25">
        <v>2023</v>
      </c>
      <c r="AB79" s="25">
        <v>2</v>
      </c>
      <c r="AC79" s="25">
        <v>3</v>
      </c>
      <c r="AD79" s="25">
        <v>2201005</v>
      </c>
      <c r="AE79" s="38" t="s">
        <v>258</v>
      </c>
      <c r="AF79" s="25">
        <v>220100500</v>
      </c>
      <c r="AG79" s="38" t="s">
        <v>460</v>
      </c>
      <c r="AH79" s="25">
        <v>16</v>
      </c>
      <c r="AI79" s="25">
        <v>4</v>
      </c>
      <c r="AJ79" s="38" t="s">
        <v>466</v>
      </c>
      <c r="AK79" s="25" t="s">
        <v>99</v>
      </c>
      <c r="AL79" s="38" t="s">
        <v>90</v>
      </c>
      <c r="AM79" s="25">
        <v>121000</v>
      </c>
      <c r="AN79" s="38" t="s">
        <v>91</v>
      </c>
      <c r="AO79" s="38"/>
      <c r="AP79" s="22" t="s">
        <v>105</v>
      </c>
      <c r="AQ79" s="25" t="s">
        <v>389</v>
      </c>
      <c r="AR79" s="38" t="s">
        <v>454</v>
      </c>
      <c r="AS79" s="38" t="s">
        <v>467</v>
      </c>
      <c r="AT79" s="39">
        <v>900000</v>
      </c>
      <c r="AU79" s="1"/>
      <c r="AV79" s="29"/>
      <c r="AW79" s="30">
        <f>SUMIF('No tocar'!A:A,AS79,'No tocar'!B:B)</f>
        <v>900000</v>
      </c>
      <c r="AX79" s="30">
        <f t="shared" si="0"/>
        <v>900000</v>
      </c>
      <c r="AY79" s="30">
        <f>SUMIF('No tocar'!A:A,AS79,'No tocar'!D:D)</f>
        <v>900000</v>
      </c>
      <c r="AZ79" s="30"/>
      <c r="BA79" s="30" t="str">
        <f t="shared" si="1"/>
        <v/>
      </c>
      <c r="BB79" s="31" t="str">
        <f t="shared" si="2"/>
        <v/>
      </c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</row>
    <row r="80" spans="1:74" ht="14.25" hidden="1" customHeight="1">
      <c r="A80" s="32" t="s">
        <v>352</v>
      </c>
      <c r="B80" s="32" t="s">
        <v>353</v>
      </c>
      <c r="C80" s="32" t="s">
        <v>68</v>
      </c>
      <c r="D80" s="33">
        <v>22</v>
      </c>
      <c r="E80" s="32" t="s">
        <v>354</v>
      </c>
      <c r="F80" s="34">
        <v>2201</v>
      </c>
      <c r="G80" s="32" t="s">
        <v>355</v>
      </c>
      <c r="H80" s="34" t="s">
        <v>356</v>
      </c>
      <c r="I80" s="32" t="s">
        <v>354</v>
      </c>
      <c r="J80" s="34">
        <v>3</v>
      </c>
      <c r="K80" s="32" t="s">
        <v>357</v>
      </c>
      <c r="L80" s="33" t="s">
        <v>468</v>
      </c>
      <c r="M80" s="32" t="s">
        <v>469</v>
      </c>
      <c r="N80" s="34" t="s">
        <v>470</v>
      </c>
      <c r="O80" s="32" t="s">
        <v>471</v>
      </c>
      <c r="P80" s="34">
        <v>0.55000000000000004</v>
      </c>
      <c r="Q80" s="34" t="s">
        <v>472</v>
      </c>
      <c r="R80" s="32" t="s">
        <v>473</v>
      </c>
      <c r="S80" s="34" t="s">
        <v>474</v>
      </c>
      <c r="T80" s="32" t="s">
        <v>475</v>
      </c>
      <c r="U80" s="34">
        <v>1</v>
      </c>
      <c r="V80" s="36" t="s">
        <v>445</v>
      </c>
      <c r="W80" s="36" t="s">
        <v>446</v>
      </c>
      <c r="X80" s="33" t="s">
        <v>447</v>
      </c>
      <c r="Y80" s="32" t="s">
        <v>448</v>
      </c>
      <c r="Z80" s="34">
        <v>2022</v>
      </c>
      <c r="AA80" s="34">
        <v>2023</v>
      </c>
      <c r="AB80" s="34">
        <v>2</v>
      </c>
      <c r="AC80" s="34">
        <v>2</v>
      </c>
      <c r="AD80" s="34">
        <v>2201085</v>
      </c>
      <c r="AE80" s="32" t="s">
        <v>476</v>
      </c>
      <c r="AF80" s="34">
        <v>220108500</v>
      </c>
      <c r="AG80" s="32" t="s">
        <v>477</v>
      </c>
      <c r="AH80" s="34">
        <v>1435</v>
      </c>
      <c r="AI80" s="34">
        <v>5</v>
      </c>
      <c r="AJ80" s="32" t="s">
        <v>478</v>
      </c>
      <c r="AK80" s="34" t="s">
        <v>89</v>
      </c>
      <c r="AL80" s="32" t="s">
        <v>90</v>
      </c>
      <c r="AM80" s="34">
        <v>121000</v>
      </c>
      <c r="AN80" s="32" t="s">
        <v>91</v>
      </c>
      <c r="AO80" s="32"/>
      <c r="AP80" s="22" t="s">
        <v>105</v>
      </c>
      <c r="AQ80" s="34" t="s">
        <v>389</v>
      </c>
      <c r="AR80" s="32" t="s">
        <v>454</v>
      </c>
      <c r="AS80" s="32" t="s">
        <v>479</v>
      </c>
      <c r="AT80" s="28">
        <v>80000000</v>
      </c>
      <c r="AU80" s="1"/>
      <c r="AV80" s="29"/>
      <c r="AW80" s="30">
        <f>SUMIF('No tocar'!A:A,AS80,'No tocar'!B:B)</f>
        <v>80000000</v>
      </c>
      <c r="AX80" s="30">
        <f t="shared" si="0"/>
        <v>80000000</v>
      </c>
      <c r="AY80" s="30">
        <f>SUMIF('No tocar'!A:A,AS80,'No tocar'!D:D)</f>
        <v>80000000</v>
      </c>
      <c r="AZ80" s="30"/>
      <c r="BA80" s="30" t="str">
        <f t="shared" si="1"/>
        <v/>
      </c>
      <c r="BB80" s="31" t="str">
        <f t="shared" si="2"/>
        <v/>
      </c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</row>
    <row r="81" spans="1:74" ht="14.25" hidden="1" customHeight="1">
      <c r="A81" s="32" t="s">
        <v>352</v>
      </c>
      <c r="B81" s="32" t="s">
        <v>353</v>
      </c>
      <c r="C81" s="32" t="s">
        <v>68</v>
      </c>
      <c r="D81" s="33">
        <v>22</v>
      </c>
      <c r="E81" s="32" t="s">
        <v>354</v>
      </c>
      <c r="F81" s="34">
        <v>2201</v>
      </c>
      <c r="G81" s="32" t="s">
        <v>355</v>
      </c>
      <c r="H81" s="34" t="s">
        <v>356</v>
      </c>
      <c r="I81" s="32" t="s">
        <v>354</v>
      </c>
      <c r="J81" s="34">
        <v>3</v>
      </c>
      <c r="K81" s="32" t="s">
        <v>357</v>
      </c>
      <c r="L81" s="33" t="s">
        <v>468</v>
      </c>
      <c r="M81" s="32" t="s">
        <v>469</v>
      </c>
      <c r="N81" s="34" t="s">
        <v>470</v>
      </c>
      <c r="O81" s="32" t="s">
        <v>471</v>
      </c>
      <c r="P81" s="34">
        <v>0.5</v>
      </c>
      <c r="Q81" s="34" t="s">
        <v>472</v>
      </c>
      <c r="R81" s="32" t="s">
        <v>473</v>
      </c>
      <c r="S81" s="34" t="s">
        <v>474</v>
      </c>
      <c r="T81" s="32" t="s">
        <v>475</v>
      </c>
      <c r="U81" s="34">
        <v>1</v>
      </c>
      <c r="V81" s="36" t="s">
        <v>445</v>
      </c>
      <c r="W81" s="36" t="s">
        <v>446</v>
      </c>
      <c r="X81" s="33" t="s">
        <v>447</v>
      </c>
      <c r="Y81" s="32" t="s">
        <v>448</v>
      </c>
      <c r="Z81" s="34">
        <v>2022</v>
      </c>
      <c r="AA81" s="34">
        <v>2023</v>
      </c>
      <c r="AB81" s="34">
        <v>2</v>
      </c>
      <c r="AC81" s="34">
        <v>2</v>
      </c>
      <c r="AD81" s="34">
        <v>2201085</v>
      </c>
      <c r="AE81" s="32" t="s">
        <v>476</v>
      </c>
      <c r="AF81" s="34">
        <v>220108500</v>
      </c>
      <c r="AG81" s="32" t="s">
        <v>477</v>
      </c>
      <c r="AH81" s="34">
        <v>1435</v>
      </c>
      <c r="AI81" s="34">
        <v>6</v>
      </c>
      <c r="AJ81" s="32" t="s">
        <v>480</v>
      </c>
      <c r="AK81" s="34" t="s">
        <v>99</v>
      </c>
      <c r="AL81" s="32" t="s">
        <v>90</v>
      </c>
      <c r="AM81" s="34">
        <v>121000</v>
      </c>
      <c r="AN81" s="32" t="s">
        <v>91</v>
      </c>
      <c r="AO81" s="32"/>
      <c r="AP81" s="22" t="s">
        <v>105</v>
      </c>
      <c r="AQ81" s="34" t="s">
        <v>389</v>
      </c>
      <c r="AR81" s="32" t="s">
        <v>454</v>
      </c>
      <c r="AS81" s="32" t="s">
        <v>481</v>
      </c>
      <c r="AT81" s="28">
        <v>10000000</v>
      </c>
      <c r="AU81" s="1"/>
      <c r="AV81" s="29"/>
      <c r="AW81" s="30">
        <f>SUMIF('No tocar'!A:A,AS81,'No tocar'!B:B)</f>
        <v>10000000</v>
      </c>
      <c r="AX81" s="30">
        <f t="shared" si="0"/>
        <v>10000000</v>
      </c>
      <c r="AY81" s="30">
        <f>SUMIF('No tocar'!A:A,AS81,'No tocar'!D:D)</f>
        <v>8730000</v>
      </c>
      <c r="AZ81" s="30"/>
      <c r="BA81" s="30" t="str">
        <f t="shared" si="1"/>
        <v/>
      </c>
      <c r="BB81" s="31" t="str">
        <f t="shared" si="2"/>
        <v/>
      </c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</row>
    <row r="82" spans="1:74" ht="14.25" hidden="1" customHeight="1">
      <c r="A82" s="38" t="s">
        <v>352</v>
      </c>
      <c r="B82" s="38" t="s">
        <v>353</v>
      </c>
      <c r="C82" s="38" t="s">
        <v>68</v>
      </c>
      <c r="D82" s="33">
        <v>22</v>
      </c>
      <c r="E82" s="38" t="s">
        <v>354</v>
      </c>
      <c r="F82" s="25">
        <v>2201</v>
      </c>
      <c r="G82" s="38" t="s">
        <v>355</v>
      </c>
      <c r="H82" s="25" t="s">
        <v>356</v>
      </c>
      <c r="I82" s="38" t="s">
        <v>354</v>
      </c>
      <c r="J82" s="25">
        <v>3</v>
      </c>
      <c r="K82" s="38" t="s">
        <v>357</v>
      </c>
      <c r="L82" s="33" t="s">
        <v>358</v>
      </c>
      <c r="M82" s="38" t="s">
        <v>359</v>
      </c>
      <c r="N82" s="25" t="s">
        <v>360</v>
      </c>
      <c r="O82" s="38" t="s">
        <v>361</v>
      </c>
      <c r="P82" s="25">
        <v>260</v>
      </c>
      <c r="Q82" s="25" t="s">
        <v>440</v>
      </c>
      <c r="R82" s="38" t="s">
        <v>441</v>
      </c>
      <c r="S82" s="25" t="s">
        <v>458</v>
      </c>
      <c r="T82" s="38" t="s">
        <v>459</v>
      </c>
      <c r="U82" s="25">
        <v>16</v>
      </c>
      <c r="V82" s="36" t="s">
        <v>445</v>
      </c>
      <c r="W82" s="36" t="s">
        <v>446</v>
      </c>
      <c r="X82" s="24" t="s">
        <v>447</v>
      </c>
      <c r="Y82" s="38" t="s">
        <v>448</v>
      </c>
      <c r="Z82" s="25">
        <v>2022</v>
      </c>
      <c r="AA82" s="25">
        <v>2023</v>
      </c>
      <c r="AB82" s="25">
        <v>2</v>
      </c>
      <c r="AC82" s="25">
        <v>3</v>
      </c>
      <c r="AD82" s="25">
        <v>2201005</v>
      </c>
      <c r="AE82" s="38" t="s">
        <v>258</v>
      </c>
      <c r="AF82" s="25">
        <v>220100500</v>
      </c>
      <c r="AG82" s="38" t="s">
        <v>460</v>
      </c>
      <c r="AH82" s="25">
        <v>16</v>
      </c>
      <c r="AI82" s="25">
        <v>7</v>
      </c>
      <c r="AJ82" s="38" t="s">
        <v>482</v>
      </c>
      <c r="AK82" s="25" t="s">
        <v>99</v>
      </c>
      <c r="AL82" s="38" t="s">
        <v>90</v>
      </c>
      <c r="AM82" s="25">
        <v>121000</v>
      </c>
      <c r="AN82" s="38" t="s">
        <v>91</v>
      </c>
      <c r="AO82" s="38"/>
      <c r="AP82" s="22" t="s">
        <v>105</v>
      </c>
      <c r="AQ82" s="25" t="s">
        <v>483</v>
      </c>
      <c r="AR82" s="38" t="s">
        <v>484</v>
      </c>
      <c r="AS82" s="38" t="s">
        <v>485</v>
      </c>
      <c r="AT82" s="39">
        <v>900000</v>
      </c>
      <c r="AU82" s="40"/>
      <c r="AV82" s="29"/>
      <c r="AW82" s="30">
        <f>SUMIF('No tocar'!A:A,AS82,'No tocar'!B:B)</f>
        <v>900000</v>
      </c>
      <c r="AX82" s="30">
        <f t="shared" si="0"/>
        <v>900000</v>
      </c>
      <c r="AY82" s="30">
        <f>SUMIF('No tocar'!A:A,AS82,'No tocar'!D:D)</f>
        <v>900000</v>
      </c>
      <c r="AZ82" s="30"/>
      <c r="BA82" s="30" t="str">
        <f t="shared" si="1"/>
        <v/>
      </c>
      <c r="BB82" s="31" t="str">
        <f t="shared" si="2"/>
        <v/>
      </c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</row>
    <row r="83" spans="1:74" ht="14.25" hidden="1" customHeight="1">
      <c r="A83" s="32" t="s">
        <v>352</v>
      </c>
      <c r="B83" s="32" t="s">
        <v>353</v>
      </c>
      <c r="C83" s="32" t="s">
        <v>68</v>
      </c>
      <c r="D83" s="33">
        <v>22</v>
      </c>
      <c r="E83" s="32" t="s">
        <v>354</v>
      </c>
      <c r="F83" s="34">
        <v>2201</v>
      </c>
      <c r="G83" s="32" t="s">
        <v>355</v>
      </c>
      <c r="H83" s="34" t="s">
        <v>356</v>
      </c>
      <c r="I83" s="32" t="s">
        <v>354</v>
      </c>
      <c r="J83" s="34">
        <v>3</v>
      </c>
      <c r="K83" s="32" t="s">
        <v>357</v>
      </c>
      <c r="L83" s="33" t="s">
        <v>468</v>
      </c>
      <c r="M83" s="32" t="s">
        <v>469</v>
      </c>
      <c r="N83" s="34" t="s">
        <v>470</v>
      </c>
      <c r="O83" s="32" t="s">
        <v>471</v>
      </c>
      <c r="P83" s="34">
        <v>55</v>
      </c>
      <c r="Q83" s="34" t="s">
        <v>472</v>
      </c>
      <c r="R83" s="32" t="s">
        <v>473</v>
      </c>
      <c r="S83" s="34" t="s">
        <v>474</v>
      </c>
      <c r="T83" s="32" t="s">
        <v>475</v>
      </c>
      <c r="U83" s="34">
        <v>1</v>
      </c>
      <c r="V83" s="36" t="s">
        <v>486</v>
      </c>
      <c r="W83" s="36" t="s">
        <v>487</v>
      </c>
      <c r="X83" s="33" t="s">
        <v>488</v>
      </c>
      <c r="Y83" s="32" t="s">
        <v>489</v>
      </c>
      <c r="Z83" s="34">
        <v>2022</v>
      </c>
      <c r="AA83" s="34">
        <v>2023</v>
      </c>
      <c r="AB83" s="34">
        <v>2</v>
      </c>
      <c r="AC83" s="34">
        <v>1</v>
      </c>
      <c r="AD83" s="34">
        <v>2201085</v>
      </c>
      <c r="AE83" s="32" t="s">
        <v>490</v>
      </c>
      <c r="AF83" s="34">
        <v>220108500</v>
      </c>
      <c r="AG83" s="32" t="s">
        <v>477</v>
      </c>
      <c r="AH83" s="34">
        <v>424</v>
      </c>
      <c r="AI83" s="34">
        <v>1</v>
      </c>
      <c r="AJ83" s="32" t="s">
        <v>491</v>
      </c>
      <c r="AK83" s="34" t="s">
        <v>89</v>
      </c>
      <c r="AL83" s="32" t="s">
        <v>166</v>
      </c>
      <c r="AM83" s="34">
        <v>124101</v>
      </c>
      <c r="AN83" s="32" t="s">
        <v>373</v>
      </c>
      <c r="AO83" s="32"/>
      <c r="AP83" s="22" t="s">
        <v>92</v>
      </c>
      <c r="AQ83" s="34" t="s">
        <v>492</v>
      </c>
      <c r="AR83" s="32" t="s">
        <v>493</v>
      </c>
      <c r="AS83" s="32" t="s">
        <v>494</v>
      </c>
      <c r="AT83" s="28">
        <v>143700000</v>
      </c>
      <c r="AU83" s="1"/>
      <c r="AV83" s="29"/>
      <c r="AW83" s="30">
        <f>SUMIF('No tocar'!A:A,AS83,'No tocar'!B:B)</f>
        <v>146000000</v>
      </c>
      <c r="AX83" s="30">
        <f t="shared" si="0"/>
        <v>143700000</v>
      </c>
      <c r="AY83" s="30">
        <f>SUMIF('No tocar'!A:A,AS83,'No tocar'!D:D)</f>
        <v>128400000</v>
      </c>
      <c r="AZ83" s="30"/>
      <c r="BA83" s="30" t="str">
        <f t="shared" si="1"/>
        <v/>
      </c>
      <c r="BB83" s="31" t="str">
        <f t="shared" si="2"/>
        <v/>
      </c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</row>
    <row r="84" spans="1:74" ht="14.25" hidden="1" customHeight="1">
      <c r="A84" s="32" t="s">
        <v>352</v>
      </c>
      <c r="B84" s="32" t="s">
        <v>353</v>
      </c>
      <c r="C84" s="32" t="s">
        <v>68</v>
      </c>
      <c r="D84" s="33">
        <v>22</v>
      </c>
      <c r="E84" s="32" t="s">
        <v>354</v>
      </c>
      <c r="F84" s="34">
        <v>2201</v>
      </c>
      <c r="G84" s="32" t="s">
        <v>355</v>
      </c>
      <c r="H84" s="34" t="s">
        <v>356</v>
      </c>
      <c r="I84" s="32" t="s">
        <v>354</v>
      </c>
      <c r="J84" s="34">
        <v>3</v>
      </c>
      <c r="K84" s="32" t="s">
        <v>357</v>
      </c>
      <c r="L84" s="33" t="s">
        <v>468</v>
      </c>
      <c r="M84" s="32" t="s">
        <v>469</v>
      </c>
      <c r="N84" s="34" t="s">
        <v>470</v>
      </c>
      <c r="O84" s="32" t="s">
        <v>471</v>
      </c>
      <c r="P84" s="34">
        <v>55</v>
      </c>
      <c r="Q84" s="34" t="s">
        <v>472</v>
      </c>
      <c r="R84" s="32" t="s">
        <v>473</v>
      </c>
      <c r="S84" s="34" t="s">
        <v>474</v>
      </c>
      <c r="T84" s="32" t="s">
        <v>475</v>
      </c>
      <c r="U84" s="34">
        <v>1</v>
      </c>
      <c r="V84" s="36" t="s">
        <v>486</v>
      </c>
      <c r="W84" s="36" t="s">
        <v>487</v>
      </c>
      <c r="X84" s="33" t="s">
        <v>488</v>
      </c>
      <c r="Y84" s="32" t="s">
        <v>489</v>
      </c>
      <c r="Z84" s="34">
        <v>2022</v>
      </c>
      <c r="AA84" s="34">
        <v>2023</v>
      </c>
      <c r="AB84" s="34">
        <v>2</v>
      </c>
      <c r="AC84" s="34">
        <v>1</v>
      </c>
      <c r="AD84" s="34">
        <v>2201085</v>
      </c>
      <c r="AE84" s="32" t="s">
        <v>490</v>
      </c>
      <c r="AF84" s="34">
        <v>220108500</v>
      </c>
      <c r="AG84" s="32" t="s">
        <v>477</v>
      </c>
      <c r="AH84" s="34">
        <v>424</v>
      </c>
      <c r="AI84" s="34">
        <v>2</v>
      </c>
      <c r="AJ84" s="32" t="s">
        <v>495</v>
      </c>
      <c r="AK84" s="34" t="s">
        <v>99</v>
      </c>
      <c r="AL84" s="32" t="s">
        <v>166</v>
      </c>
      <c r="AM84" s="34">
        <v>124101</v>
      </c>
      <c r="AN84" s="32" t="s">
        <v>373</v>
      </c>
      <c r="AO84" s="32"/>
      <c r="AP84" s="22" t="s">
        <v>92</v>
      </c>
      <c r="AQ84" s="34" t="s">
        <v>379</v>
      </c>
      <c r="AR84" s="32" t="s">
        <v>380</v>
      </c>
      <c r="AS84" s="32" t="s">
        <v>496</v>
      </c>
      <c r="AT84" s="28">
        <v>40590274</v>
      </c>
      <c r="AU84" s="1"/>
      <c r="AV84" s="29"/>
      <c r="AW84" s="30">
        <f>SUMIF('No tocar'!A:A,AS84,'No tocar'!B:B)</f>
        <v>32000000</v>
      </c>
      <c r="AX84" s="30">
        <f t="shared" si="0"/>
        <v>40590274</v>
      </c>
      <c r="AY84" s="30">
        <f>SUMIF('No tocar'!A:A,AS84,'No tocar'!D:D)</f>
        <v>0</v>
      </c>
      <c r="AZ84" s="30"/>
      <c r="BA84" s="30" t="str">
        <f t="shared" si="1"/>
        <v/>
      </c>
      <c r="BB84" s="31" t="str">
        <f t="shared" si="2"/>
        <v/>
      </c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</row>
    <row r="85" spans="1:74" ht="14.25" hidden="1" customHeight="1">
      <c r="A85" s="32" t="s">
        <v>352</v>
      </c>
      <c r="B85" s="32" t="s">
        <v>353</v>
      </c>
      <c r="C85" s="32" t="s">
        <v>68</v>
      </c>
      <c r="D85" s="33">
        <v>22</v>
      </c>
      <c r="E85" s="32" t="s">
        <v>354</v>
      </c>
      <c r="F85" s="34">
        <v>2201</v>
      </c>
      <c r="G85" s="32" t="s">
        <v>355</v>
      </c>
      <c r="H85" s="34" t="s">
        <v>356</v>
      </c>
      <c r="I85" s="32" t="s">
        <v>354</v>
      </c>
      <c r="J85" s="34">
        <v>3</v>
      </c>
      <c r="K85" s="32" t="s">
        <v>357</v>
      </c>
      <c r="L85" s="33" t="s">
        <v>468</v>
      </c>
      <c r="M85" s="32" t="s">
        <v>469</v>
      </c>
      <c r="N85" s="34" t="s">
        <v>470</v>
      </c>
      <c r="O85" s="32" t="s">
        <v>471</v>
      </c>
      <c r="P85" s="34">
        <v>55</v>
      </c>
      <c r="Q85" s="34" t="s">
        <v>472</v>
      </c>
      <c r="R85" s="32" t="s">
        <v>473</v>
      </c>
      <c r="S85" s="34" t="s">
        <v>474</v>
      </c>
      <c r="T85" s="32" t="s">
        <v>475</v>
      </c>
      <c r="U85" s="34">
        <v>1</v>
      </c>
      <c r="V85" s="36" t="s">
        <v>486</v>
      </c>
      <c r="W85" s="36" t="s">
        <v>487</v>
      </c>
      <c r="X85" s="33" t="s">
        <v>488</v>
      </c>
      <c r="Y85" s="32" t="s">
        <v>489</v>
      </c>
      <c r="Z85" s="34">
        <v>2022</v>
      </c>
      <c r="AA85" s="34">
        <v>2023</v>
      </c>
      <c r="AB85" s="34">
        <v>2</v>
      </c>
      <c r="AC85" s="34">
        <v>2</v>
      </c>
      <c r="AD85" s="34">
        <v>2201084</v>
      </c>
      <c r="AE85" s="32" t="s">
        <v>476</v>
      </c>
      <c r="AF85" s="34">
        <v>220108400</v>
      </c>
      <c r="AG85" s="32" t="s">
        <v>497</v>
      </c>
      <c r="AH85" s="34">
        <v>16</v>
      </c>
      <c r="AI85" s="34">
        <v>3</v>
      </c>
      <c r="AJ85" s="32" t="s">
        <v>498</v>
      </c>
      <c r="AK85" s="34" t="s">
        <v>99</v>
      </c>
      <c r="AL85" s="32" t="s">
        <v>166</v>
      </c>
      <c r="AM85" s="34">
        <v>124101</v>
      </c>
      <c r="AN85" s="32" t="s">
        <v>373</v>
      </c>
      <c r="AO85" s="32"/>
      <c r="AP85" s="22" t="s">
        <v>176</v>
      </c>
      <c r="AQ85" s="34">
        <v>3222002</v>
      </c>
      <c r="AR85" s="32"/>
      <c r="AS85" s="32" t="s">
        <v>499</v>
      </c>
      <c r="AT85" s="28">
        <v>10647367</v>
      </c>
      <c r="AU85" s="1"/>
      <c r="AV85" s="29"/>
      <c r="AW85" s="30">
        <f>SUMIF('No tocar'!A:A,AS85,'No tocar'!B:B)</f>
        <v>21327250</v>
      </c>
      <c r="AX85" s="30">
        <f t="shared" si="0"/>
        <v>10647367</v>
      </c>
      <c r="AY85" s="30">
        <f>SUMIF('No tocar'!A:A,AS85,'No tocar'!D:D)</f>
        <v>0</v>
      </c>
      <c r="AZ85" s="30"/>
      <c r="BA85" s="30" t="str">
        <f t="shared" si="1"/>
        <v/>
      </c>
      <c r="BB85" s="31" t="str">
        <f t="shared" si="2"/>
        <v/>
      </c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</row>
    <row r="86" spans="1:74" ht="14.25" hidden="1" customHeight="1">
      <c r="A86" s="32" t="s">
        <v>352</v>
      </c>
      <c r="B86" s="32" t="s">
        <v>353</v>
      </c>
      <c r="C86" s="32" t="s">
        <v>68</v>
      </c>
      <c r="D86" s="33">
        <v>22</v>
      </c>
      <c r="E86" s="32" t="s">
        <v>354</v>
      </c>
      <c r="F86" s="34">
        <v>2201</v>
      </c>
      <c r="G86" s="32" t="s">
        <v>355</v>
      </c>
      <c r="H86" s="34" t="s">
        <v>356</v>
      </c>
      <c r="I86" s="32" t="s">
        <v>354</v>
      </c>
      <c r="J86" s="34">
        <v>3</v>
      </c>
      <c r="K86" s="32" t="s">
        <v>357</v>
      </c>
      <c r="L86" s="33" t="s">
        <v>468</v>
      </c>
      <c r="M86" s="32" t="s">
        <v>469</v>
      </c>
      <c r="N86" s="34" t="s">
        <v>470</v>
      </c>
      <c r="O86" s="32" t="s">
        <v>471</v>
      </c>
      <c r="P86" s="34">
        <v>55</v>
      </c>
      <c r="Q86" s="34" t="s">
        <v>472</v>
      </c>
      <c r="R86" s="32" t="s">
        <v>473</v>
      </c>
      <c r="S86" s="34" t="s">
        <v>474</v>
      </c>
      <c r="T86" s="32" t="s">
        <v>475</v>
      </c>
      <c r="U86" s="34">
        <v>1</v>
      </c>
      <c r="V86" s="36" t="s">
        <v>486</v>
      </c>
      <c r="W86" s="36" t="s">
        <v>487</v>
      </c>
      <c r="X86" s="33" t="s">
        <v>488</v>
      </c>
      <c r="Y86" s="32" t="s">
        <v>489</v>
      </c>
      <c r="Z86" s="34">
        <v>2022</v>
      </c>
      <c r="AA86" s="34">
        <v>2023</v>
      </c>
      <c r="AB86" s="34">
        <v>2</v>
      </c>
      <c r="AC86" s="34">
        <v>2</v>
      </c>
      <c r="AD86" s="34">
        <v>2201084</v>
      </c>
      <c r="AE86" s="32" t="s">
        <v>476</v>
      </c>
      <c r="AF86" s="34">
        <v>220108400</v>
      </c>
      <c r="AG86" s="32" t="s">
        <v>497</v>
      </c>
      <c r="AH86" s="34">
        <v>16</v>
      </c>
      <c r="AI86" s="34">
        <v>4</v>
      </c>
      <c r="AJ86" s="32" t="s">
        <v>500</v>
      </c>
      <c r="AK86" s="34" t="s">
        <v>89</v>
      </c>
      <c r="AL86" s="32" t="s">
        <v>166</v>
      </c>
      <c r="AM86" s="34">
        <v>124101</v>
      </c>
      <c r="AN86" s="32" t="s">
        <v>373</v>
      </c>
      <c r="AO86" s="32"/>
      <c r="AP86" s="22" t="s">
        <v>176</v>
      </c>
      <c r="AQ86" s="34">
        <v>3222002</v>
      </c>
      <c r="AR86" s="32"/>
      <c r="AS86" s="32" t="s">
        <v>501</v>
      </c>
      <c r="AT86" s="28">
        <v>12947367</v>
      </c>
      <c r="AU86" s="1"/>
      <c r="AV86" s="29"/>
      <c r="AW86" s="30">
        <f>SUMIF('No tocar'!A:A,AS86,'No tocar'!B:B)</f>
        <v>39607750</v>
      </c>
      <c r="AX86" s="30">
        <f t="shared" si="0"/>
        <v>12947367</v>
      </c>
      <c r="AY86" s="30">
        <f>SUMIF('No tocar'!A:A,AS86,'No tocar'!D:D)</f>
        <v>0</v>
      </c>
      <c r="AZ86" s="30"/>
      <c r="BA86" s="30" t="str">
        <f t="shared" si="1"/>
        <v/>
      </c>
      <c r="BB86" s="31" t="str">
        <f t="shared" si="2"/>
        <v/>
      </c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</row>
    <row r="87" spans="1:74" ht="14.25" hidden="1" customHeight="1">
      <c r="A87" s="22" t="s">
        <v>352</v>
      </c>
      <c r="B87" s="22" t="s">
        <v>416</v>
      </c>
      <c r="C87" s="22" t="s">
        <v>68</v>
      </c>
      <c r="D87" s="23" t="s">
        <v>417</v>
      </c>
      <c r="E87" s="22" t="s">
        <v>354</v>
      </c>
      <c r="F87" s="24" t="s">
        <v>418</v>
      </c>
      <c r="G87" s="22" t="s">
        <v>355</v>
      </c>
      <c r="H87" s="24" t="s">
        <v>356</v>
      </c>
      <c r="I87" s="22" t="s">
        <v>354</v>
      </c>
      <c r="J87" s="24">
        <v>5</v>
      </c>
      <c r="K87" s="22" t="s">
        <v>184</v>
      </c>
      <c r="L87" s="23" t="s">
        <v>502</v>
      </c>
      <c r="M87" s="22" t="s">
        <v>503</v>
      </c>
      <c r="N87" s="24" t="s">
        <v>504</v>
      </c>
      <c r="O87" s="22" t="s">
        <v>505</v>
      </c>
      <c r="P87" s="24" t="s">
        <v>444</v>
      </c>
      <c r="Q87" s="24" t="s">
        <v>506</v>
      </c>
      <c r="R87" s="22" t="s">
        <v>507</v>
      </c>
      <c r="S87" s="24" t="s">
        <v>508</v>
      </c>
      <c r="T87" s="22" t="s">
        <v>509</v>
      </c>
      <c r="U87" s="24" t="s">
        <v>429</v>
      </c>
      <c r="V87" s="26" t="s">
        <v>510</v>
      </c>
      <c r="W87" s="22" t="s">
        <v>511</v>
      </c>
      <c r="X87" s="33" t="s">
        <v>512</v>
      </c>
      <c r="Y87" s="22" t="s">
        <v>513</v>
      </c>
      <c r="Z87" s="24">
        <v>2022</v>
      </c>
      <c r="AA87" s="24">
        <v>2023</v>
      </c>
      <c r="AB87" s="24">
        <v>2</v>
      </c>
      <c r="AC87" s="24">
        <v>1</v>
      </c>
      <c r="AD87" s="24" t="s">
        <v>514</v>
      </c>
      <c r="AE87" s="22" t="s">
        <v>515</v>
      </c>
      <c r="AF87" s="24" t="s">
        <v>516</v>
      </c>
      <c r="AG87" s="22" t="s">
        <v>517</v>
      </c>
      <c r="AH87" s="24">
        <v>1</v>
      </c>
      <c r="AI87" s="24">
        <v>1</v>
      </c>
      <c r="AJ87" s="22" t="s">
        <v>518</v>
      </c>
      <c r="AK87" s="24" t="s">
        <v>99</v>
      </c>
      <c r="AL87" s="22" t="s">
        <v>166</v>
      </c>
      <c r="AM87" s="34">
        <v>124103</v>
      </c>
      <c r="AN87" s="32" t="s">
        <v>412</v>
      </c>
      <c r="AO87" s="22"/>
      <c r="AP87" s="22" t="s">
        <v>282</v>
      </c>
      <c r="AQ87" s="24" t="s">
        <v>519</v>
      </c>
      <c r="AR87" s="22" t="s">
        <v>520</v>
      </c>
      <c r="AS87" s="22" t="s">
        <v>521</v>
      </c>
      <c r="AT87" s="28">
        <v>15000000</v>
      </c>
      <c r="AU87" s="1"/>
      <c r="AV87" s="29"/>
      <c r="AW87" s="30">
        <f>SUMIF('No tocar'!A:A,AS87,'No tocar'!B:B)</f>
        <v>5000000</v>
      </c>
      <c r="AX87" s="30">
        <f t="shared" si="0"/>
        <v>15000000</v>
      </c>
      <c r="AY87" s="30">
        <f>SUMIF('No tocar'!A:A,AS87,'No tocar'!D:D)</f>
        <v>0</v>
      </c>
      <c r="AZ87" s="30"/>
      <c r="BA87" s="30" t="str">
        <f t="shared" si="1"/>
        <v/>
      </c>
      <c r="BB87" s="31" t="str">
        <f t="shared" si="2"/>
        <v/>
      </c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</row>
    <row r="88" spans="1:74" ht="14.25" hidden="1" customHeight="1">
      <c r="A88" s="32" t="s">
        <v>352</v>
      </c>
      <c r="B88" s="32" t="s">
        <v>353</v>
      </c>
      <c r="C88" s="32" t="s">
        <v>68</v>
      </c>
      <c r="D88" s="33">
        <v>22</v>
      </c>
      <c r="E88" s="32" t="s">
        <v>354</v>
      </c>
      <c r="F88" s="34">
        <v>2201</v>
      </c>
      <c r="G88" s="32" t="s">
        <v>355</v>
      </c>
      <c r="H88" s="34" t="s">
        <v>356</v>
      </c>
      <c r="I88" s="32" t="s">
        <v>354</v>
      </c>
      <c r="J88" s="34">
        <v>5</v>
      </c>
      <c r="K88" s="32" t="s">
        <v>184</v>
      </c>
      <c r="L88" s="23" t="s">
        <v>502</v>
      </c>
      <c r="M88" s="32" t="s">
        <v>503</v>
      </c>
      <c r="N88" s="34" t="s">
        <v>504</v>
      </c>
      <c r="O88" s="32" t="s">
        <v>522</v>
      </c>
      <c r="P88" s="34">
        <v>1</v>
      </c>
      <c r="Q88" s="24" t="s">
        <v>506</v>
      </c>
      <c r="R88" s="32" t="s">
        <v>507</v>
      </c>
      <c r="S88" s="34" t="s">
        <v>523</v>
      </c>
      <c r="T88" s="32" t="s">
        <v>509</v>
      </c>
      <c r="U88" s="34">
        <v>1</v>
      </c>
      <c r="V88" s="36" t="s">
        <v>510</v>
      </c>
      <c r="W88" s="36" t="s">
        <v>511</v>
      </c>
      <c r="X88" s="33" t="s">
        <v>512</v>
      </c>
      <c r="Y88" s="32" t="s">
        <v>513</v>
      </c>
      <c r="Z88" s="34">
        <v>2022</v>
      </c>
      <c r="AA88" s="34">
        <v>2023</v>
      </c>
      <c r="AB88" s="34">
        <v>2</v>
      </c>
      <c r="AC88" s="34">
        <v>1</v>
      </c>
      <c r="AD88" s="34">
        <v>2201052</v>
      </c>
      <c r="AE88" s="32" t="s">
        <v>515</v>
      </c>
      <c r="AF88" s="34">
        <v>220105200</v>
      </c>
      <c r="AG88" s="32" t="s">
        <v>524</v>
      </c>
      <c r="AH88" s="34">
        <v>1</v>
      </c>
      <c r="AI88" s="34">
        <v>2</v>
      </c>
      <c r="AJ88" s="32" t="s">
        <v>525</v>
      </c>
      <c r="AK88" s="34" t="s">
        <v>99</v>
      </c>
      <c r="AL88" s="32" t="s">
        <v>166</v>
      </c>
      <c r="AM88" s="34">
        <v>124103</v>
      </c>
      <c r="AN88" s="32" t="s">
        <v>412</v>
      </c>
      <c r="AO88" s="32"/>
      <c r="AP88" s="22" t="s">
        <v>282</v>
      </c>
      <c r="AQ88" s="34" t="s">
        <v>519</v>
      </c>
      <c r="AR88" s="32" t="s">
        <v>520</v>
      </c>
      <c r="AS88" s="32" t="s">
        <v>526</v>
      </c>
      <c r="AT88" s="28">
        <v>15000000</v>
      </c>
      <c r="AU88" s="1"/>
      <c r="AV88" s="29"/>
      <c r="AW88" s="30">
        <f>SUMIF('No tocar'!A:A,AS88,'No tocar'!B:B)</f>
        <v>5000000</v>
      </c>
      <c r="AX88" s="30">
        <f t="shared" si="0"/>
        <v>15000000</v>
      </c>
      <c r="AY88" s="30">
        <f>SUMIF('No tocar'!A:A,AS88,'No tocar'!D:D)</f>
        <v>0</v>
      </c>
      <c r="AZ88" s="30"/>
      <c r="BA88" s="30" t="str">
        <f t="shared" si="1"/>
        <v/>
      </c>
      <c r="BB88" s="31" t="str">
        <f t="shared" si="2"/>
        <v/>
      </c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</row>
    <row r="89" spans="1:74" ht="14.25" hidden="1" customHeight="1">
      <c r="A89" s="32" t="s">
        <v>352</v>
      </c>
      <c r="B89" s="32" t="s">
        <v>353</v>
      </c>
      <c r="C89" s="32" t="s">
        <v>68</v>
      </c>
      <c r="D89" s="33">
        <v>22</v>
      </c>
      <c r="E89" s="32" t="s">
        <v>354</v>
      </c>
      <c r="F89" s="34">
        <v>2201</v>
      </c>
      <c r="G89" s="32" t="s">
        <v>355</v>
      </c>
      <c r="H89" s="34" t="s">
        <v>356</v>
      </c>
      <c r="I89" s="32" t="s">
        <v>354</v>
      </c>
      <c r="J89" s="34">
        <v>5</v>
      </c>
      <c r="K89" s="32" t="s">
        <v>184</v>
      </c>
      <c r="L89" s="23" t="s">
        <v>502</v>
      </c>
      <c r="M89" s="32" t="s">
        <v>503</v>
      </c>
      <c r="N89" s="34" t="s">
        <v>504</v>
      </c>
      <c r="O89" s="32" t="s">
        <v>522</v>
      </c>
      <c r="P89" s="34">
        <v>1</v>
      </c>
      <c r="Q89" s="24" t="s">
        <v>506</v>
      </c>
      <c r="R89" s="32" t="s">
        <v>507</v>
      </c>
      <c r="S89" s="34" t="s">
        <v>523</v>
      </c>
      <c r="T89" s="32" t="s">
        <v>509</v>
      </c>
      <c r="U89" s="34">
        <v>1</v>
      </c>
      <c r="V89" s="36" t="s">
        <v>510</v>
      </c>
      <c r="W89" s="36" t="s">
        <v>511</v>
      </c>
      <c r="X89" s="33" t="s">
        <v>512</v>
      </c>
      <c r="Y89" s="32" t="s">
        <v>513</v>
      </c>
      <c r="Z89" s="34">
        <v>2022</v>
      </c>
      <c r="AA89" s="34">
        <v>2023</v>
      </c>
      <c r="AB89" s="34">
        <v>2</v>
      </c>
      <c r="AC89" s="34">
        <v>1</v>
      </c>
      <c r="AD89" s="34">
        <v>2201052</v>
      </c>
      <c r="AE89" s="32" t="s">
        <v>515</v>
      </c>
      <c r="AF89" s="34">
        <v>220105200</v>
      </c>
      <c r="AG89" s="32" t="s">
        <v>524</v>
      </c>
      <c r="AH89" s="34">
        <v>1</v>
      </c>
      <c r="AI89" s="34">
        <v>3</v>
      </c>
      <c r="AJ89" s="32" t="s">
        <v>527</v>
      </c>
      <c r="AK89" s="34" t="s">
        <v>89</v>
      </c>
      <c r="AL89" s="32" t="s">
        <v>166</v>
      </c>
      <c r="AM89" s="34">
        <v>124103</v>
      </c>
      <c r="AN89" s="32" t="s">
        <v>412</v>
      </c>
      <c r="AO89" s="32"/>
      <c r="AP89" s="22" t="s">
        <v>176</v>
      </c>
      <c r="AQ89" s="34"/>
      <c r="AR89" s="32"/>
      <c r="AS89" s="32" t="s">
        <v>528</v>
      </c>
      <c r="AT89" s="28">
        <v>10000000</v>
      </c>
      <c r="AU89" s="1"/>
      <c r="AV89" s="29"/>
      <c r="AW89" s="30">
        <f>SUMIF('No tocar'!A:A,AS89,'No tocar'!B:B)</f>
        <v>10000000</v>
      </c>
      <c r="AX89" s="30">
        <f t="shared" si="0"/>
        <v>10000000</v>
      </c>
      <c r="AY89" s="30">
        <f>SUMIF('No tocar'!A:A,AS89,'No tocar'!D:D)</f>
        <v>0</v>
      </c>
      <c r="AZ89" s="30"/>
      <c r="BA89" s="30" t="str">
        <f t="shared" si="1"/>
        <v/>
      </c>
      <c r="BB89" s="31" t="str">
        <f t="shared" si="2"/>
        <v/>
      </c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</row>
    <row r="90" spans="1:74" ht="14.25" hidden="1" customHeight="1">
      <c r="A90" s="32" t="s">
        <v>352</v>
      </c>
      <c r="B90" s="32" t="s">
        <v>353</v>
      </c>
      <c r="C90" s="32" t="s">
        <v>68</v>
      </c>
      <c r="D90" s="33">
        <v>22</v>
      </c>
      <c r="E90" s="32" t="s">
        <v>354</v>
      </c>
      <c r="F90" s="34">
        <v>2201</v>
      </c>
      <c r="G90" s="32" t="s">
        <v>355</v>
      </c>
      <c r="H90" s="34" t="s">
        <v>356</v>
      </c>
      <c r="I90" s="32" t="s">
        <v>354</v>
      </c>
      <c r="J90" s="34">
        <v>5</v>
      </c>
      <c r="K90" s="32" t="s">
        <v>184</v>
      </c>
      <c r="L90" s="23" t="s">
        <v>502</v>
      </c>
      <c r="M90" s="32" t="s">
        <v>503</v>
      </c>
      <c r="N90" s="34" t="s">
        <v>504</v>
      </c>
      <c r="O90" s="32" t="s">
        <v>522</v>
      </c>
      <c r="P90" s="34">
        <v>1</v>
      </c>
      <c r="Q90" s="24" t="s">
        <v>506</v>
      </c>
      <c r="R90" s="32" t="s">
        <v>507</v>
      </c>
      <c r="S90" s="34" t="s">
        <v>523</v>
      </c>
      <c r="T90" s="32" t="s">
        <v>509</v>
      </c>
      <c r="U90" s="34">
        <v>1</v>
      </c>
      <c r="V90" s="36" t="s">
        <v>510</v>
      </c>
      <c r="W90" s="36" t="s">
        <v>511</v>
      </c>
      <c r="X90" s="33" t="s">
        <v>512</v>
      </c>
      <c r="Y90" s="32" t="s">
        <v>513</v>
      </c>
      <c r="Z90" s="34">
        <v>2022</v>
      </c>
      <c r="AA90" s="34">
        <v>2023</v>
      </c>
      <c r="AB90" s="34">
        <v>2</v>
      </c>
      <c r="AC90" s="34">
        <v>1</v>
      </c>
      <c r="AD90" s="34">
        <v>2201052</v>
      </c>
      <c r="AE90" s="32" t="s">
        <v>515</v>
      </c>
      <c r="AF90" s="34">
        <v>220105200</v>
      </c>
      <c r="AG90" s="32" t="s">
        <v>524</v>
      </c>
      <c r="AH90" s="34">
        <v>1</v>
      </c>
      <c r="AI90" s="34">
        <v>4</v>
      </c>
      <c r="AJ90" s="32" t="s">
        <v>529</v>
      </c>
      <c r="AK90" s="34" t="s">
        <v>99</v>
      </c>
      <c r="AL90" s="32" t="s">
        <v>166</v>
      </c>
      <c r="AM90" s="34">
        <v>124103</v>
      </c>
      <c r="AN90" s="32" t="s">
        <v>412</v>
      </c>
      <c r="AO90" s="32"/>
      <c r="AP90" s="22" t="s">
        <v>282</v>
      </c>
      <c r="AQ90" s="34" t="s">
        <v>519</v>
      </c>
      <c r="AR90" s="32" t="s">
        <v>520</v>
      </c>
      <c r="AS90" s="32" t="s">
        <v>530</v>
      </c>
      <c r="AT90" s="28">
        <v>10000000</v>
      </c>
      <c r="AU90" s="1"/>
      <c r="AV90" s="29"/>
      <c r="AW90" s="30">
        <f>SUMIF('No tocar'!A:A,AS90,'No tocar'!B:B)</f>
        <v>10000000</v>
      </c>
      <c r="AX90" s="30">
        <f t="shared" si="0"/>
        <v>10000000</v>
      </c>
      <c r="AY90" s="30">
        <f>SUMIF('No tocar'!A:A,AS90,'No tocar'!D:D)</f>
        <v>0</v>
      </c>
      <c r="AZ90" s="30"/>
      <c r="BA90" s="30" t="str">
        <f t="shared" si="1"/>
        <v/>
      </c>
      <c r="BB90" s="31" t="str">
        <f t="shared" si="2"/>
        <v/>
      </c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</row>
    <row r="91" spans="1:74" ht="14.25" hidden="1" customHeight="1">
      <c r="A91" s="32" t="s">
        <v>352</v>
      </c>
      <c r="B91" s="32" t="s">
        <v>353</v>
      </c>
      <c r="C91" s="32" t="s">
        <v>68</v>
      </c>
      <c r="D91" s="33">
        <v>22</v>
      </c>
      <c r="E91" s="32" t="s">
        <v>354</v>
      </c>
      <c r="F91" s="34">
        <v>2201</v>
      </c>
      <c r="G91" s="32" t="s">
        <v>355</v>
      </c>
      <c r="H91" s="34" t="s">
        <v>356</v>
      </c>
      <c r="I91" s="32" t="s">
        <v>354</v>
      </c>
      <c r="J91" s="34">
        <v>3</v>
      </c>
      <c r="K91" s="32" t="s">
        <v>357</v>
      </c>
      <c r="L91" s="33" t="s">
        <v>358</v>
      </c>
      <c r="M91" s="32" t="s">
        <v>359</v>
      </c>
      <c r="N91" s="34" t="s">
        <v>360</v>
      </c>
      <c r="O91" s="32" t="s">
        <v>361</v>
      </c>
      <c r="P91" s="34">
        <v>260</v>
      </c>
      <c r="Q91" s="34" t="s">
        <v>531</v>
      </c>
      <c r="R91" s="32" t="s">
        <v>532</v>
      </c>
      <c r="S91" s="34" t="s">
        <v>533</v>
      </c>
      <c r="T91" s="32" t="s">
        <v>534</v>
      </c>
      <c r="U91" s="34">
        <v>1</v>
      </c>
      <c r="V91" s="36" t="s">
        <v>535</v>
      </c>
      <c r="W91" s="36" t="s">
        <v>536</v>
      </c>
      <c r="X91" s="33" t="s">
        <v>537</v>
      </c>
      <c r="Y91" s="32" t="s">
        <v>538</v>
      </c>
      <c r="Z91" s="34">
        <v>2022</v>
      </c>
      <c r="AA91" s="34">
        <v>2023</v>
      </c>
      <c r="AB91" s="34">
        <v>2</v>
      </c>
      <c r="AC91" s="34">
        <v>1</v>
      </c>
      <c r="AD91" s="34">
        <v>2201071</v>
      </c>
      <c r="AE91" s="32" t="s">
        <v>539</v>
      </c>
      <c r="AF91" s="34">
        <v>220107100</v>
      </c>
      <c r="AG91" s="32" t="s">
        <v>540</v>
      </c>
      <c r="AH91" s="34">
        <v>16</v>
      </c>
      <c r="AI91" s="34">
        <v>1</v>
      </c>
      <c r="AJ91" s="32" t="s">
        <v>541</v>
      </c>
      <c r="AK91" s="34" t="s">
        <v>89</v>
      </c>
      <c r="AL91" s="32" t="s">
        <v>166</v>
      </c>
      <c r="AM91" s="34">
        <v>124101</v>
      </c>
      <c r="AN91" s="32" t="s">
        <v>373</v>
      </c>
      <c r="AO91" s="32"/>
      <c r="AP91" s="22" t="s">
        <v>92</v>
      </c>
      <c r="AQ91" s="34"/>
      <c r="AR91" s="32"/>
      <c r="AS91" s="32" t="s">
        <v>542</v>
      </c>
      <c r="AT91" s="41">
        <f>37673863102+1880597637+2936967743</f>
        <v>42491428482</v>
      </c>
      <c r="AU91" s="1"/>
      <c r="AV91" s="29"/>
      <c r="AW91" s="30">
        <f>SUMIF('No tocar'!A:A,AS91,'No tocar'!B:B)</f>
        <v>37997688186</v>
      </c>
      <c r="AX91" s="30">
        <f t="shared" si="0"/>
        <v>42491428482</v>
      </c>
      <c r="AY91" s="30">
        <f>SUMIF('No tocar'!A:A,AS91,'No tocar'!D:D)</f>
        <v>21557740736</v>
      </c>
      <c r="AZ91" s="30"/>
      <c r="BA91" s="30" t="str">
        <f t="shared" si="1"/>
        <v/>
      </c>
      <c r="BB91" s="31" t="str">
        <f t="shared" si="2"/>
        <v/>
      </c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</row>
    <row r="92" spans="1:74" ht="14.25" hidden="1" customHeight="1">
      <c r="A92" s="32" t="s">
        <v>352</v>
      </c>
      <c r="B92" s="32" t="s">
        <v>353</v>
      </c>
      <c r="C92" s="32" t="s">
        <v>68</v>
      </c>
      <c r="D92" s="33">
        <v>22</v>
      </c>
      <c r="E92" s="32" t="s">
        <v>354</v>
      </c>
      <c r="F92" s="34">
        <v>2201</v>
      </c>
      <c r="G92" s="32" t="s">
        <v>355</v>
      </c>
      <c r="H92" s="34" t="s">
        <v>356</v>
      </c>
      <c r="I92" s="32" t="s">
        <v>354</v>
      </c>
      <c r="J92" s="34">
        <v>3</v>
      </c>
      <c r="K92" s="32" t="s">
        <v>357</v>
      </c>
      <c r="L92" s="33" t="s">
        <v>358</v>
      </c>
      <c r="M92" s="32" t="s">
        <v>359</v>
      </c>
      <c r="N92" s="34" t="s">
        <v>360</v>
      </c>
      <c r="O92" s="32" t="s">
        <v>361</v>
      </c>
      <c r="P92" s="34">
        <v>260</v>
      </c>
      <c r="Q92" s="34" t="s">
        <v>531</v>
      </c>
      <c r="R92" s="32" t="s">
        <v>532</v>
      </c>
      <c r="S92" s="34" t="s">
        <v>533</v>
      </c>
      <c r="T92" s="32" t="s">
        <v>534</v>
      </c>
      <c r="U92" s="34">
        <v>1</v>
      </c>
      <c r="V92" s="36" t="s">
        <v>535</v>
      </c>
      <c r="W92" s="36" t="s">
        <v>536</v>
      </c>
      <c r="X92" s="33" t="s">
        <v>537</v>
      </c>
      <c r="Y92" s="32" t="s">
        <v>538</v>
      </c>
      <c r="Z92" s="34">
        <v>2022</v>
      </c>
      <c r="AA92" s="34">
        <v>2023</v>
      </c>
      <c r="AB92" s="34">
        <v>2</v>
      </c>
      <c r="AC92" s="34">
        <v>1</v>
      </c>
      <c r="AD92" s="34">
        <v>2201071</v>
      </c>
      <c r="AE92" s="32" t="s">
        <v>539</v>
      </c>
      <c r="AF92" s="34">
        <v>220107100</v>
      </c>
      <c r="AG92" s="32" t="s">
        <v>540</v>
      </c>
      <c r="AH92" s="34">
        <v>16</v>
      </c>
      <c r="AI92" s="34">
        <v>1</v>
      </c>
      <c r="AJ92" s="32" t="s">
        <v>541</v>
      </c>
      <c r="AK92" s="34" t="s">
        <v>89</v>
      </c>
      <c r="AL92" s="32" t="s">
        <v>166</v>
      </c>
      <c r="AM92" s="34">
        <v>133601</v>
      </c>
      <c r="AN92" s="32" t="s">
        <v>543</v>
      </c>
      <c r="AO92" s="32"/>
      <c r="AP92" s="22" t="s">
        <v>92</v>
      </c>
      <c r="AQ92" s="34"/>
      <c r="AR92" s="32"/>
      <c r="AS92" s="32" t="s">
        <v>544</v>
      </c>
      <c r="AT92" s="28">
        <v>260329456.25</v>
      </c>
      <c r="AU92" s="1"/>
      <c r="AV92" s="29"/>
      <c r="AW92" s="30">
        <f>SUMIF('No tocar'!A:A,AS92,'No tocar'!B:B)</f>
        <v>0</v>
      </c>
      <c r="AX92" s="30">
        <f t="shared" si="0"/>
        <v>260329456.25</v>
      </c>
      <c r="AY92" s="30">
        <f>SUMIF('No tocar'!A:A,AS92,'No tocar'!D:D)</f>
        <v>0</v>
      </c>
      <c r="AZ92" s="30"/>
      <c r="BA92" s="30" t="str">
        <f t="shared" si="1"/>
        <v/>
      </c>
      <c r="BB92" s="31" t="str">
        <f t="shared" si="2"/>
        <v/>
      </c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</row>
    <row r="93" spans="1:74" ht="14.25" hidden="1" customHeight="1">
      <c r="A93" s="32" t="s">
        <v>352</v>
      </c>
      <c r="B93" s="32" t="s">
        <v>353</v>
      </c>
      <c r="C93" s="32" t="s">
        <v>68</v>
      </c>
      <c r="D93" s="33">
        <v>22</v>
      </c>
      <c r="E93" s="32" t="s">
        <v>354</v>
      </c>
      <c r="F93" s="34">
        <v>2201</v>
      </c>
      <c r="G93" s="32" t="s">
        <v>355</v>
      </c>
      <c r="H93" s="34" t="s">
        <v>356</v>
      </c>
      <c r="I93" s="32" t="s">
        <v>354</v>
      </c>
      <c r="J93" s="34">
        <v>3</v>
      </c>
      <c r="K93" s="32" t="s">
        <v>357</v>
      </c>
      <c r="L93" s="33" t="s">
        <v>358</v>
      </c>
      <c r="M93" s="32" t="s">
        <v>359</v>
      </c>
      <c r="N93" s="34" t="s">
        <v>360</v>
      </c>
      <c r="O93" s="32" t="s">
        <v>361</v>
      </c>
      <c r="P93" s="34">
        <v>260</v>
      </c>
      <c r="Q93" s="34" t="s">
        <v>531</v>
      </c>
      <c r="R93" s="32" t="s">
        <v>532</v>
      </c>
      <c r="S93" s="34" t="s">
        <v>533</v>
      </c>
      <c r="T93" s="32" t="s">
        <v>534</v>
      </c>
      <c r="U93" s="34">
        <v>1</v>
      </c>
      <c r="V93" s="36" t="s">
        <v>535</v>
      </c>
      <c r="W93" s="36" t="s">
        <v>536</v>
      </c>
      <c r="X93" s="33" t="s">
        <v>537</v>
      </c>
      <c r="Y93" s="32" t="s">
        <v>538</v>
      </c>
      <c r="Z93" s="34">
        <v>2022</v>
      </c>
      <c r="AA93" s="34">
        <v>2023</v>
      </c>
      <c r="AB93" s="34">
        <v>2</v>
      </c>
      <c r="AC93" s="34">
        <v>1</v>
      </c>
      <c r="AD93" s="34">
        <v>2201071</v>
      </c>
      <c r="AE93" s="32" t="s">
        <v>539</v>
      </c>
      <c r="AF93" s="34">
        <v>220107100</v>
      </c>
      <c r="AG93" s="32" t="s">
        <v>540</v>
      </c>
      <c r="AH93" s="34">
        <v>16</v>
      </c>
      <c r="AI93" s="34">
        <v>1</v>
      </c>
      <c r="AJ93" s="32" t="s">
        <v>541</v>
      </c>
      <c r="AK93" s="34" t="s">
        <v>89</v>
      </c>
      <c r="AL93" s="32" t="s">
        <v>90</v>
      </c>
      <c r="AM93" s="34">
        <v>131111</v>
      </c>
      <c r="AN93" s="32" t="s">
        <v>252</v>
      </c>
      <c r="AO93" s="32"/>
      <c r="AP93" s="22" t="s">
        <v>92</v>
      </c>
      <c r="AQ93" s="34"/>
      <c r="AR93" s="32"/>
      <c r="AS93" s="32" t="s">
        <v>545</v>
      </c>
      <c r="AT93" s="28">
        <v>53639017</v>
      </c>
      <c r="AU93" s="1"/>
      <c r="AV93" s="29"/>
      <c r="AW93" s="30">
        <f>SUMIF('No tocar'!A:A,AS93,'No tocar'!B:B)</f>
        <v>0</v>
      </c>
      <c r="AX93" s="30">
        <f t="shared" si="0"/>
        <v>53639017</v>
      </c>
      <c r="AY93" s="30">
        <f>SUMIF('No tocar'!A:A,AS93,'No tocar'!D:D)</f>
        <v>0</v>
      </c>
      <c r="AZ93" s="30"/>
      <c r="BA93" s="30" t="str">
        <f t="shared" si="1"/>
        <v/>
      </c>
      <c r="BB93" s="31" t="str">
        <f t="shared" si="2"/>
        <v/>
      </c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</row>
    <row r="94" spans="1:74" ht="14.25" hidden="1" customHeight="1">
      <c r="A94" s="32" t="s">
        <v>352</v>
      </c>
      <c r="B94" s="32" t="s">
        <v>353</v>
      </c>
      <c r="C94" s="32" t="s">
        <v>68</v>
      </c>
      <c r="D94" s="33">
        <v>22</v>
      </c>
      <c r="E94" s="32" t="s">
        <v>354</v>
      </c>
      <c r="F94" s="34">
        <v>2201</v>
      </c>
      <c r="G94" s="32" t="s">
        <v>355</v>
      </c>
      <c r="H94" s="34" t="s">
        <v>356</v>
      </c>
      <c r="I94" s="32" t="s">
        <v>354</v>
      </c>
      <c r="J94" s="34">
        <v>3</v>
      </c>
      <c r="K94" s="32" t="s">
        <v>357</v>
      </c>
      <c r="L94" s="33" t="s">
        <v>358</v>
      </c>
      <c r="M94" s="32" t="s">
        <v>359</v>
      </c>
      <c r="N94" s="34" t="s">
        <v>360</v>
      </c>
      <c r="O94" s="32" t="s">
        <v>361</v>
      </c>
      <c r="P94" s="34">
        <v>260</v>
      </c>
      <c r="Q94" s="34" t="s">
        <v>531</v>
      </c>
      <c r="R94" s="32" t="s">
        <v>532</v>
      </c>
      <c r="S94" s="34" t="s">
        <v>533</v>
      </c>
      <c r="T94" s="32" t="s">
        <v>534</v>
      </c>
      <c r="U94" s="34">
        <v>1</v>
      </c>
      <c r="V94" s="36" t="s">
        <v>535</v>
      </c>
      <c r="W94" s="36" t="s">
        <v>536</v>
      </c>
      <c r="X94" s="33" t="s">
        <v>537</v>
      </c>
      <c r="Y94" s="32" t="s">
        <v>538</v>
      </c>
      <c r="Z94" s="34">
        <v>2022</v>
      </c>
      <c r="AA94" s="34">
        <v>2023</v>
      </c>
      <c r="AB94" s="34">
        <v>2</v>
      </c>
      <c r="AC94" s="34">
        <v>1</v>
      </c>
      <c r="AD94" s="34">
        <v>2201071</v>
      </c>
      <c r="AE94" s="32" t="s">
        <v>539</v>
      </c>
      <c r="AF94" s="34">
        <v>220107100</v>
      </c>
      <c r="AG94" s="32" t="s">
        <v>540</v>
      </c>
      <c r="AH94" s="34">
        <v>16</v>
      </c>
      <c r="AI94" s="34">
        <v>2</v>
      </c>
      <c r="AJ94" s="32" t="s">
        <v>546</v>
      </c>
      <c r="AK94" s="34" t="s">
        <v>89</v>
      </c>
      <c r="AL94" s="32" t="s">
        <v>166</v>
      </c>
      <c r="AM94" s="34">
        <v>124101</v>
      </c>
      <c r="AN94" s="32" t="s">
        <v>373</v>
      </c>
      <c r="AO94" s="32"/>
      <c r="AP94" s="22" t="s">
        <v>92</v>
      </c>
      <c r="AQ94" s="34"/>
      <c r="AR94" s="32"/>
      <c r="AS94" s="32" t="s">
        <v>547</v>
      </c>
      <c r="AT94" s="28">
        <v>2883603189</v>
      </c>
      <c r="AU94" s="1"/>
      <c r="AV94" s="29"/>
      <c r="AW94" s="30">
        <f>SUMIF('No tocar'!A:A,AS94,'No tocar'!B:B)</f>
        <v>2883603189</v>
      </c>
      <c r="AX94" s="30">
        <f t="shared" si="0"/>
        <v>2883603189</v>
      </c>
      <c r="AY94" s="30">
        <f>SUMIF('No tocar'!A:A,AS94,'No tocar'!D:D)</f>
        <v>1545722238</v>
      </c>
      <c r="AZ94" s="30"/>
      <c r="BA94" s="30" t="str">
        <f t="shared" si="1"/>
        <v/>
      </c>
      <c r="BB94" s="31" t="str">
        <f t="shared" si="2"/>
        <v/>
      </c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</row>
    <row r="95" spans="1:74" ht="14.25" hidden="1" customHeight="1">
      <c r="A95" s="32" t="s">
        <v>352</v>
      </c>
      <c r="B95" s="32" t="s">
        <v>353</v>
      </c>
      <c r="C95" s="32" t="s">
        <v>68</v>
      </c>
      <c r="D95" s="33">
        <v>22</v>
      </c>
      <c r="E95" s="32" t="s">
        <v>354</v>
      </c>
      <c r="F95" s="34">
        <v>2201</v>
      </c>
      <c r="G95" s="32" t="s">
        <v>355</v>
      </c>
      <c r="H95" s="34" t="s">
        <v>356</v>
      </c>
      <c r="I95" s="32" t="s">
        <v>354</v>
      </c>
      <c r="J95" s="34">
        <v>3</v>
      </c>
      <c r="K95" s="32" t="s">
        <v>357</v>
      </c>
      <c r="L95" s="33" t="s">
        <v>358</v>
      </c>
      <c r="M95" s="32" t="s">
        <v>359</v>
      </c>
      <c r="N95" s="34" t="s">
        <v>360</v>
      </c>
      <c r="O95" s="32" t="s">
        <v>361</v>
      </c>
      <c r="P95" s="34">
        <v>260</v>
      </c>
      <c r="Q95" s="34" t="s">
        <v>531</v>
      </c>
      <c r="R95" s="32" t="s">
        <v>532</v>
      </c>
      <c r="S95" s="34" t="s">
        <v>533</v>
      </c>
      <c r="T95" s="32" t="s">
        <v>534</v>
      </c>
      <c r="U95" s="34">
        <v>1</v>
      </c>
      <c r="V95" s="36" t="s">
        <v>535</v>
      </c>
      <c r="W95" s="36" t="s">
        <v>536</v>
      </c>
      <c r="X95" s="33" t="s">
        <v>537</v>
      </c>
      <c r="Y95" s="32" t="s">
        <v>538</v>
      </c>
      <c r="Z95" s="34">
        <v>2022</v>
      </c>
      <c r="AA95" s="34">
        <v>2023</v>
      </c>
      <c r="AB95" s="34">
        <v>2</v>
      </c>
      <c r="AC95" s="34">
        <v>1</v>
      </c>
      <c r="AD95" s="34">
        <v>2201071</v>
      </c>
      <c r="AE95" s="32" t="s">
        <v>539</v>
      </c>
      <c r="AF95" s="34">
        <v>220107100</v>
      </c>
      <c r="AG95" s="32" t="s">
        <v>540</v>
      </c>
      <c r="AH95" s="34">
        <v>16</v>
      </c>
      <c r="AI95" s="34">
        <v>3</v>
      </c>
      <c r="AJ95" s="32" t="s">
        <v>548</v>
      </c>
      <c r="AK95" s="34" t="s">
        <v>89</v>
      </c>
      <c r="AL95" s="32" t="s">
        <v>166</v>
      </c>
      <c r="AM95" s="34">
        <v>124101</v>
      </c>
      <c r="AN95" s="32" t="s">
        <v>373</v>
      </c>
      <c r="AO95" s="32"/>
      <c r="AP95" s="22" t="s">
        <v>92</v>
      </c>
      <c r="AQ95" s="34"/>
      <c r="AR95" s="32"/>
      <c r="AS95" s="32" t="s">
        <v>549</v>
      </c>
      <c r="AT95" s="28">
        <v>2738154204</v>
      </c>
      <c r="AU95" s="1"/>
      <c r="AV95" s="29"/>
      <c r="AW95" s="30">
        <f>SUMIF('No tocar'!A:A,AS95,'No tocar'!B:B)</f>
        <v>2738154204</v>
      </c>
      <c r="AX95" s="30">
        <f t="shared" si="0"/>
        <v>2738154204</v>
      </c>
      <c r="AY95" s="30">
        <f>SUMIF('No tocar'!A:A,AS95,'No tocar'!D:D)</f>
        <v>1707811021</v>
      </c>
      <c r="AZ95" s="30"/>
      <c r="BA95" s="30" t="str">
        <f t="shared" si="1"/>
        <v/>
      </c>
      <c r="BB95" s="31" t="str">
        <f t="shared" si="2"/>
        <v/>
      </c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</row>
    <row r="96" spans="1:74" ht="14.25" hidden="1" customHeight="1">
      <c r="A96" s="32" t="s">
        <v>352</v>
      </c>
      <c r="B96" s="32" t="s">
        <v>353</v>
      </c>
      <c r="C96" s="32" t="s">
        <v>68</v>
      </c>
      <c r="D96" s="33">
        <v>22</v>
      </c>
      <c r="E96" s="32" t="s">
        <v>354</v>
      </c>
      <c r="F96" s="34">
        <v>2201</v>
      </c>
      <c r="G96" s="32" t="s">
        <v>355</v>
      </c>
      <c r="H96" s="34" t="s">
        <v>356</v>
      </c>
      <c r="I96" s="32" t="s">
        <v>354</v>
      </c>
      <c r="J96" s="34">
        <v>3</v>
      </c>
      <c r="K96" s="32" t="s">
        <v>357</v>
      </c>
      <c r="L96" s="33" t="s">
        <v>358</v>
      </c>
      <c r="M96" s="32" t="s">
        <v>359</v>
      </c>
      <c r="N96" s="34" t="s">
        <v>360</v>
      </c>
      <c r="O96" s="32" t="s">
        <v>361</v>
      </c>
      <c r="P96" s="34">
        <v>260</v>
      </c>
      <c r="Q96" s="34" t="s">
        <v>531</v>
      </c>
      <c r="R96" s="32" t="s">
        <v>532</v>
      </c>
      <c r="S96" s="34" t="s">
        <v>533</v>
      </c>
      <c r="T96" s="32" t="s">
        <v>534</v>
      </c>
      <c r="U96" s="34">
        <v>1</v>
      </c>
      <c r="V96" s="36" t="s">
        <v>535</v>
      </c>
      <c r="W96" s="36" t="s">
        <v>536</v>
      </c>
      <c r="X96" s="33" t="s">
        <v>537</v>
      </c>
      <c r="Y96" s="32" t="s">
        <v>538</v>
      </c>
      <c r="Z96" s="34">
        <v>2022</v>
      </c>
      <c r="AA96" s="34">
        <v>2023</v>
      </c>
      <c r="AB96" s="34">
        <v>2</v>
      </c>
      <c r="AC96" s="34">
        <v>1</v>
      </c>
      <c r="AD96" s="34">
        <v>2201071</v>
      </c>
      <c r="AE96" s="32" t="s">
        <v>539</v>
      </c>
      <c r="AF96" s="34">
        <v>220107100</v>
      </c>
      <c r="AG96" s="32" t="s">
        <v>540</v>
      </c>
      <c r="AH96" s="34">
        <v>16</v>
      </c>
      <c r="AI96" s="34">
        <v>4</v>
      </c>
      <c r="AJ96" s="32" t="s">
        <v>550</v>
      </c>
      <c r="AK96" s="34" t="s">
        <v>89</v>
      </c>
      <c r="AL96" s="32" t="s">
        <v>166</v>
      </c>
      <c r="AM96" s="34">
        <v>124101</v>
      </c>
      <c r="AN96" s="32" t="s">
        <v>373</v>
      </c>
      <c r="AO96" s="32"/>
      <c r="AP96" s="22" t="s">
        <v>92</v>
      </c>
      <c r="AQ96" s="34"/>
      <c r="AR96" s="32"/>
      <c r="AS96" s="32" t="s">
        <v>551</v>
      </c>
      <c r="AT96" s="28">
        <v>3567105399</v>
      </c>
      <c r="AU96" s="1"/>
      <c r="AV96" s="29"/>
      <c r="AW96" s="30">
        <f>SUMIF('No tocar'!A:A,AS96,'No tocar'!B:B)</f>
        <v>3567105399</v>
      </c>
      <c r="AX96" s="30">
        <f t="shared" si="0"/>
        <v>3567105399</v>
      </c>
      <c r="AY96" s="30">
        <f>SUMIF('No tocar'!A:A,AS96,'No tocar'!D:D)</f>
        <v>1639087206</v>
      </c>
      <c r="AZ96" s="30"/>
      <c r="BA96" s="30" t="str">
        <f t="shared" si="1"/>
        <v/>
      </c>
      <c r="BB96" s="31" t="str">
        <f t="shared" si="2"/>
        <v/>
      </c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</row>
    <row r="97" spans="1:74" ht="14.25" hidden="1" customHeight="1">
      <c r="A97" s="32" t="s">
        <v>352</v>
      </c>
      <c r="B97" s="32" t="s">
        <v>353</v>
      </c>
      <c r="C97" s="32" t="s">
        <v>68</v>
      </c>
      <c r="D97" s="33">
        <v>22</v>
      </c>
      <c r="E97" s="32" t="s">
        <v>354</v>
      </c>
      <c r="F97" s="34">
        <v>2201</v>
      </c>
      <c r="G97" s="32" t="s">
        <v>355</v>
      </c>
      <c r="H97" s="34" t="s">
        <v>356</v>
      </c>
      <c r="I97" s="32" t="s">
        <v>354</v>
      </c>
      <c r="J97" s="34">
        <v>3</v>
      </c>
      <c r="K97" s="32" t="s">
        <v>357</v>
      </c>
      <c r="L97" s="33" t="s">
        <v>358</v>
      </c>
      <c r="M97" s="32" t="s">
        <v>359</v>
      </c>
      <c r="N97" s="34" t="s">
        <v>360</v>
      </c>
      <c r="O97" s="32" t="s">
        <v>361</v>
      </c>
      <c r="P97" s="34">
        <v>260</v>
      </c>
      <c r="Q97" s="34" t="s">
        <v>531</v>
      </c>
      <c r="R97" s="32" t="s">
        <v>532</v>
      </c>
      <c r="S97" s="34" t="s">
        <v>533</v>
      </c>
      <c r="T97" s="32" t="s">
        <v>534</v>
      </c>
      <c r="U97" s="34">
        <v>1</v>
      </c>
      <c r="V97" s="36" t="s">
        <v>535</v>
      </c>
      <c r="W97" s="36" t="s">
        <v>536</v>
      </c>
      <c r="X97" s="33" t="s">
        <v>537</v>
      </c>
      <c r="Y97" s="32" t="s">
        <v>538</v>
      </c>
      <c r="Z97" s="34">
        <v>2022</v>
      </c>
      <c r="AA97" s="34">
        <v>2023</v>
      </c>
      <c r="AB97" s="34">
        <v>2</v>
      </c>
      <c r="AC97" s="34">
        <v>1</v>
      </c>
      <c r="AD97" s="34">
        <v>2201071</v>
      </c>
      <c r="AE97" s="32" t="s">
        <v>539</v>
      </c>
      <c r="AF97" s="34">
        <v>220107100</v>
      </c>
      <c r="AG97" s="32" t="s">
        <v>540</v>
      </c>
      <c r="AH97" s="34">
        <v>16</v>
      </c>
      <c r="AI97" s="34">
        <v>5</v>
      </c>
      <c r="AJ97" s="32" t="s">
        <v>552</v>
      </c>
      <c r="AK97" s="34" t="s">
        <v>99</v>
      </c>
      <c r="AL97" s="32" t="s">
        <v>166</v>
      </c>
      <c r="AM97" s="34">
        <v>124101</v>
      </c>
      <c r="AN97" s="32" t="s">
        <v>373</v>
      </c>
      <c r="AO97" s="32"/>
      <c r="AP97" s="22" t="s">
        <v>92</v>
      </c>
      <c r="AQ97" s="34"/>
      <c r="AR97" s="32"/>
      <c r="AS97" s="32" t="s">
        <v>553</v>
      </c>
      <c r="AT97" s="41">
        <f>188114213+17500908</f>
        <v>205615121</v>
      </c>
      <c r="AU97" s="1"/>
      <c r="AV97" s="29"/>
      <c r="AW97" s="30">
        <f>SUMIF('No tocar'!A:A,AS97,'No tocar'!B:B)</f>
        <v>188114213</v>
      </c>
      <c r="AX97" s="30">
        <f t="shared" si="0"/>
        <v>205615121</v>
      </c>
      <c r="AY97" s="30">
        <f>SUMIF('No tocar'!A:A,AS97,'No tocar'!D:D)</f>
        <v>112236100</v>
      </c>
      <c r="AZ97" s="30"/>
      <c r="BA97" s="30" t="str">
        <f t="shared" si="1"/>
        <v/>
      </c>
      <c r="BB97" s="31" t="str">
        <f t="shared" si="2"/>
        <v/>
      </c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</row>
    <row r="98" spans="1:74" ht="14.25" hidden="1" customHeight="1">
      <c r="A98" s="32" t="s">
        <v>352</v>
      </c>
      <c r="B98" s="32" t="s">
        <v>353</v>
      </c>
      <c r="C98" s="32" t="s">
        <v>68</v>
      </c>
      <c r="D98" s="33">
        <v>22</v>
      </c>
      <c r="E98" s="32" t="s">
        <v>354</v>
      </c>
      <c r="F98" s="34">
        <v>2201</v>
      </c>
      <c r="G98" s="32" t="s">
        <v>355</v>
      </c>
      <c r="H98" s="34" t="s">
        <v>356</v>
      </c>
      <c r="I98" s="32" t="s">
        <v>354</v>
      </c>
      <c r="J98" s="34">
        <v>3</v>
      </c>
      <c r="K98" s="32" t="s">
        <v>357</v>
      </c>
      <c r="L98" s="33" t="s">
        <v>358</v>
      </c>
      <c r="M98" s="32" t="s">
        <v>359</v>
      </c>
      <c r="N98" s="34" t="s">
        <v>360</v>
      </c>
      <c r="O98" s="32" t="s">
        <v>361</v>
      </c>
      <c r="P98" s="34">
        <v>260</v>
      </c>
      <c r="Q98" s="34" t="s">
        <v>531</v>
      </c>
      <c r="R98" s="32" t="s">
        <v>532</v>
      </c>
      <c r="S98" s="34" t="s">
        <v>533</v>
      </c>
      <c r="T98" s="32" t="s">
        <v>534</v>
      </c>
      <c r="U98" s="34">
        <v>1</v>
      </c>
      <c r="V98" s="36" t="s">
        <v>535</v>
      </c>
      <c r="W98" s="36" t="s">
        <v>536</v>
      </c>
      <c r="X98" s="33" t="s">
        <v>537</v>
      </c>
      <c r="Y98" s="32" t="s">
        <v>538</v>
      </c>
      <c r="Z98" s="34">
        <v>2022</v>
      </c>
      <c r="AA98" s="34">
        <v>2023</v>
      </c>
      <c r="AB98" s="34">
        <v>2</v>
      </c>
      <c r="AC98" s="34">
        <v>1</v>
      </c>
      <c r="AD98" s="34">
        <v>2201071</v>
      </c>
      <c r="AE98" s="32" t="s">
        <v>539</v>
      </c>
      <c r="AF98" s="34">
        <v>220107100</v>
      </c>
      <c r="AG98" s="32" t="s">
        <v>540</v>
      </c>
      <c r="AH98" s="34">
        <v>16</v>
      </c>
      <c r="AI98" s="34">
        <v>6</v>
      </c>
      <c r="AJ98" s="32" t="s">
        <v>554</v>
      </c>
      <c r="AK98" s="34" t="s">
        <v>89</v>
      </c>
      <c r="AL98" s="32" t="s">
        <v>166</v>
      </c>
      <c r="AM98" s="34">
        <v>124101</v>
      </c>
      <c r="AN98" s="32" t="s">
        <v>373</v>
      </c>
      <c r="AO98" s="32"/>
      <c r="AP98" s="22" t="s">
        <v>92</v>
      </c>
      <c r="AQ98" s="34"/>
      <c r="AR98" s="32"/>
      <c r="AS98" s="32" t="s">
        <v>555</v>
      </c>
      <c r="AT98" s="41">
        <f>1127593167+103063794</f>
        <v>1230656961</v>
      </c>
      <c r="AU98" s="1"/>
      <c r="AV98" s="29"/>
      <c r="AW98" s="30">
        <f>SUMIF('No tocar'!A:A,AS98,'No tocar'!B:B)</f>
        <v>1127593167</v>
      </c>
      <c r="AX98" s="30">
        <f t="shared" si="0"/>
        <v>1230656961</v>
      </c>
      <c r="AY98" s="30">
        <f>SUMIF('No tocar'!A:A,AS98,'No tocar'!D:D)</f>
        <v>671656200</v>
      </c>
      <c r="AZ98" s="30"/>
      <c r="BA98" s="30" t="str">
        <f t="shared" si="1"/>
        <v/>
      </c>
      <c r="BB98" s="31" t="str">
        <f t="shared" si="2"/>
        <v/>
      </c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</row>
    <row r="99" spans="1:74" ht="14.25" hidden="1" customHeight="1">
      <c r="A99" s="32" t="s">
        <v>352</v>
      </c>
      <c r="B99" s="32" t="s">
        <v>353</v>
      </c>
      <c r="C99" s="32" t="s">
        <v>68</v>
      </c>
      <c r="D99" s="33">
        <v>22</v>
      </c>
      <c r="E99" s="32" t="s">
        <v>354</v>
      </c>
      <c r="F99" s="34">
        <v>2201</v>
      </c>
      <c r="G99" s="32" t="s">
        <v>355</v>
      </c>
      <c r="H99" s="34" t="s">
        <v>356</v>
      </c>
      <c r="I99" s="32" t="s">
        <v>354</v>
      </c>
      <c r="J99" s="34">
        <v>3</v>
      </c>
      <c r="K99" s="32" t="s">
        <v>357</v>
      </c>
      <c r="L99" s="33" t="s">
        <v>358</v>
      </c>
      <c r="M99" s="32" t="s">
        <v>359</v>
      </c>
      <c r="N99" s="34" t="s">
        <v>360</v>
      </c>
      <c r="O99" s="32" t="s">
        <v>361</v>
      </c>
      <c r="P99" s="34">
        <v>260</v>
      </c>
      <c r="Q99" s="34" t="s">
        <v>531</v>
      </c>
      <c r="R99" s="32" t="s">
        <v>532</v>
      </c>
      <c r="S99" s="34" t="s">
        <v>533</v>
      </c>
      <c r="T99" s="32" t="s">
        <v>534</v>
      </c>
      <c r="U99" s="34">
        <v>1</v>
      </c>
      <c r="V99" s="36" t="s">
        <v>535</v>
      </c>
      <c r="W99" s="36" t="s">
        <v>536</v>
      </c>
      <c r="X99" s="33" t="s">
        <v>537</v>
      </c>
      <c r="Y99" s="32" t="s">
        <v>538</v>
      </c>
      <c r="Z99" s="34">
        <v>2022</v>
      </c>
      <c r="AA99" s="34">
        <v>2023</v>
      </c>
      <c r="AB99" s="34">
        <v>2</v>
      </c>
      <c r="AC99" s="34">
        <v>1</v>
      </c>
      <c r="AD99" s="34">
        <v>2201071</v>
      </c>
      <c r="AE99" s="32" t="s">
        <v>539</v>
      </c>
      <c r="AF99" s="34">
        <v>220107100</v>
      </c>
      <c r="AG99" s="32" t="s">
        <v>540</v>
      </c>
      <c r="AH99" s="34">
        <v>16</v>
      </c>
      <c r="AI99" s="34">
        <v>7</v>
      </c>
      <c r="AJ99" s="32" t="s">
        <v>556</v>
      </c>
      <c r="AK99" s="34" t="s">
        <v>99</v>
      </c>
      <c r="AL99" s="32" t="s">
        <v>166</v>
      </c>
      <c r="AM99" s="34">
        <v>124101</v>
      </c>
      <c r="AN99" s="32" t="s">
        <v>373</v>
      </c>
      <c r="AO99" s="32"/>
      <c r="AP99" s="22" t="s">
        <v>92</v>
      </c>
      <c r="AQ99" s="34"/>
      <c r="AR99" s="32"/>
      <c r="AS99" s="32" t="s">
        <v>557</v>
      </c>
      <c r="AT99" s="41">
        <f>188114213+17500908</f>
        <v>205615121</v>
      </c>
      <c r="AU99" s="1"/>
      <c r="AV99" s="29"/>
      <c r="AW99" s="30">
        <f>SUMIF('No tocar'!A:A,AS99,'No tocar'!B:B)</f>
        <v>188114213</v>
      </c>
      <c r="AX99" s="30">
        <f t="shared" si="0"/>
        <v>205615121</v>
      </c>
      <c r="AY99" s="30">
        <f>SUMIF('No tocar'!A:A,AS99,'No tocar'!D:D)</f>
        <v>112236100</v>
      </c>
      <c r="AZ99" s="30"/>
      <c r="BA99" s="30" t="str">
        <f t="shared" si="1"/>
        <v/>
      </c>
      <c r="BB99" s="31" t="str">
        <f t="shared" si="2"/>
        <v/>
      </c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</row>
    <row r="100" spans="1:74" ht="14.25" hidden="1" customHeight="1">
      <c r="A100" s="32" t="s">
        <v>352</v>
      </c>
      <c r="B100" s="32" t="s">
        <v>353</v>
      </c>
      <c r="C100" s="32" t="s">
        <v>68</v>
      </c>
      <c r="D100" s="33">
        <v>22</v>
      </c>
      <c r="E100" s="32" t="s">
        <v>354</v>
      </c>
      <c r="F100" s="34">
        <v>2201</v>
      </c>
      <c r="G100" s="32" t="s">
        <v>355</v>
      </c>
      <c r="H100" s="34" t="s">
        <v>356</v>
      </c>
      <c r="I100" s="32" t="s">
        <v>354</v>
      </c>
      <c r="J100" s="34">
        <v>3</v>
      </c>
      <c r="K100" s="32" t="s">
        <v>357</v>
      </c>
      <c r="L100" s="33" t="s">
        <v>358</v>
      </c>
      <c r="M100" s="32" t="s">
        <v>359</v>
      </c>
      <c r="N100" s="34" t="s">
        <v>360</v>
      </c>
      <c r="O100" s="32" t="s">
        <v>361</v>
      </c>
      <c r="P100" s="34">
        <v>260</v>
      </c>
      <c r="Q100" s="34" t="s">
        <v>531</v>
      </c>
      <c r="R100" s="32" t="s">
        <v>532</v>
      </c>
      <c r="S100" s="34" t="s">
        <v>533</v>
      </c>
      <c r="T100" s="32" t="s">
        <v>534</v>
      </c>
      <c r="U100" s="34">
        <v>1</v>
      </c>
      <c r="V100" s="36" t="s">
        <v>535</v>
      </c>
      <c r="W100" s="36" t="s">
        <v>536</v>
      </c>
      <c r="X100" s="33" t="s">
        <v>537</v>
      </c>
      <c r="Y100" s="32" t="s">
        <v>538</v>
      </c>
      <c r="Z100" s="34">
        <v>2022</v>
      </c>
      <c r="AA100" s="34">
        <v>2023</v>
      </c>
      <c r="AB100" s="34">
        <v>2</v>
      </c>
      <c r="AC100" s="34">
        <v>1</v>
      </c>
      <c r="AD100" s="34">
        <v>2201071</v>
      </c>
      <c r="AE100" s="32" t="s">
        <v>539</v>
      </c>
      <c r="AF100" s="34">
        <v>220107100</v>
      </c>
      <c r="AG100" s="32" t="s">
        <v>540</v>
      </c>
      <c r="AH100" s="34">
        <v>16</v>
      </c>
      <c r="AI100" s="34">
        <v>8</v>
      </c>
      <c r="AJ100" s="32" t="s">
        <v>558</v>
      </c>
      <c r="AK100" s="34" t="s">
        <v>89</v>
      </c>
      <c r="AL100" s="32" t="s">
        <v>166</v>
      </c>
      <c r="AM100" s="34">
        <v>124101</v>
      </c>
      <c r="AN100" s="32" t="s">
        <v>373</v>
      </c>
      <c r="AO100" s="32"/>
      <c r="AP100" s="22" t="s">
        <v>92</v>
      </c>
      <c r="AQ100" s="34"/>
      <c r="AR100" s="32"/>
      <c r="AS100" s="32" t="s">
        <v>559</v>
      </c>
      <c r="AT100" s="41">
        <f>1503394849+137318176</f>
        <v>1640713025</v>
      </c>
      <c r="AU100" s="1"/>
      <c r="AV100" s="29"/>
      <c r="AW100" s="30">
        <f>SUMIF('No tocar'!A:A,AS100,'No tocar'!B:B)</f>
        <v>1503394849</v>
      </c>
      <c r="AX100" s="30">
        <f t="shared" si="0"/>
        <v>1640713025</v>
      </c>
      <c r="AY100" s="30">
        <f>SUMIF('No tocar'!A:A,AS100,'No tocar'!D:D)</f>
        <v>895453200</v>
      </c>
      <c r="AZ100" s="30"/>
      <c r="BA100" s="30" t="str">
        <f t="shared" si="1"/>
        <v/>
      </c>
      <c r="BB100" s="31" t="str">
        <f t="shared" si="2"/>
        <v/>
      </c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</row>
    <row r="101" spans="1:74" ht="14.25" hidden="1" customHeight="1">
      <c r="A101" s="32" t="s">
        <v>352</v>
      </c>
      <c r="B101" s="32" t="s">
        <v>353</v>
      </c>
      <c r="C101" s="32" t="s">
        <v>68</v>
      </c>
      <c r="D101" s="33">
        <v>22</v>
      </c>
      <c r="E101" s="32" t="s">
        <v>354</v>
      </c>
      <c r="F101" s="34">
        <v>2201</v>
      </c>
      <c r="G101" s="32" t="s">
        <v>355</v>
      </c>
      <c r="H101" s="34" t="s">
        <v>356</v>
      </c>
      <c r="I101" s="32" t="s">
        <v>354</v>
      </c>
      <c r="J101" s="34">
        <v>3</v>
      </c>
      <c r="K101" s="32" t="s">
        <v>357</v>
      </c>
      <c r="L101" s="33" t="s">
        <v>358</v>
      </c>
      <c r="M101" s="32" t="s">
        <v>359</v>
      </c>
      <c r="N101" s="34" t="s">
        <v>360</v>
      </c>
      <c r="O101" s="32" t="s">
        <v>361</v>
      </c>
      <c r="P101" s="34">
        <v>260</v>
      </c>
      <c r="Q101" s="34" t="s">
        <v>531</v>
      </c>
      <c r="R101" s="32" t="s">
        <v>532</v>
      </c>
      <c r="S101" s="34" t="s">
        <v>533</v>
      </c>
      <c r="T101" s="32" t="s">
        <v>534</v>
      </c>
      <c r="U101" s="34">
        <v>1</v>
      </c>
      <c r="V101" s="36" t="s">
        <v>535</v>
      </c>
      <c r="W101" s="36" t="s">
        <v>536</v>
      </c>
      <c r="X101" s="33" t="s">
        <v>537</v>
      </c>
      <c r="Y101" s="32" t="s">
        <v>538</v>
      </c>
      <c r="Z101" s="34">
        <v>2022</v>
      </c>
      <c r="AA101" s="34">
        <v>2023</v>
      </c>
      <c r="AB101" s="34">
        <v>2</v>
      </c>
      <c r="AC101" s="34">
        <v>1</v>
      </c>
      <c r="AD101" s="34">
        <v>2201071</v>
      </c>
      <c r="AE101" s="32" t="s">
        <v>539</v>
      </c>
      <c r="AF101" s="34">
        <v>220107100</v>
      </c>
      <c r="AG101" s="32" t="s">
        <v>540</v>
      </c>
      <c r="AH101" s="34">
        <v>16</v>
      </c>
      <c r="AI101" s="34">
        <v>9</v>
      </c>
      <c r="AJ101" s="32" t="s">
        <v>560</v>
      </c>
      <c r="AK101" s="34" t="s">
        <v>99</v>
      </c>
      <c r="AL101" s="32" t="s">
        <v>166</v>
      </c>
      <c r="AM101" s="34">
        <v>124101</v>
      </c>
      <c r="AN101" s="32" t="s">
        <v>373</v>
      </c>
      <c r="AO101" s="32"/>
      <c r="AP101" s="22" t="s">
        <v>92</v>
      </c>
      <c r="AQ101" s="34"/>
      <c r="AR101" s="32"/>
      <c r="AS101" s="32" t="s">
        <v>561</v>
      </c>
      <c r="AT101" s="41">
        <f>375982447+34587653</f>
        <v>410570100</v>
      </c>
      <c r="AU101" s="1"/>
      <c r="AV101" s="29"/>
      <c r="AW101" s="30">
        <f>SUMIF('No tocar'!A:A,AS101,'No tocar'!B:B)</f>
        <v>375982447</v>
      </c>
      <c r="AX101" s="30">
        <f t="shared" si="0"/>
        <v>410570100</v>
      </c>
      <c r="AY101" s="30">
        <f>SUMIF('No tocar'!A:A,AS101,'No tocar'!D:D)</f>
        <v>224083700</v>
      </c>
      <c r="AZ101" s="30"/>
      <c r="BA101" s="30" t="str">
        <f t="shared" si="1"/>
        <v/>
      </c>
      <c r="BB101" s="31" t="str">
        <f t="shared" si="2"/>
        <v/>
      </c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</row>
    <row r="102" spans="1:74" ht="14.25" hidden="1" customHeight="1">
      <c r="A102" s="32" t="s">
        <v>352</v>
      </c>
      <c r="B102" s="32" t="s">
        <v>353</v>
      </c>
      <c r="C102" s="32" t="s">
        <v>68</v>
      </c>
      <c r="D102" s="33">
        <v>22</v>
      </c>
      <c r="E102" s="32" t="s">
        <v>354</v>
      </c>
      <c r="F102" s="34">
        <v>2201</v>
      </c>
      <c r="G102" s="32" t="s">
        <v>355</v>
      </c>
      <c r="H102" s="34" t="s">
        <v>356</v>
      </c>
      <c r="I102" s="32" t="s">
        <v>354</v>
      </c>
      <c r="J102" s="34">
        <v>3</v>
      </c>
      <c r="K102" s="32" t="s">
        <v>357</v>
      </c>
      <c r="L102" s="33" t="s">
        <v>358</v>
      </c>
      <c r="M102" s="32" t="s">
        <v>359</v>
      </c>
      <c r="N102" s="34" t="s">
        <v>360</v>
      </c>
      <c r="O102" s="32" t="s">
        <v>361</v>
      </c>
      <c r="P102" s="34">
        <v>260</v>
      </c>
      <c r="Q102" s="34" t="s">
        <v>531</v>
      </c>
      <c r="R102" s="32" t="s">
        <v>532</v>
      </c>
      <c r="S102" s="34" t="s">
        <v>533</v>
      </c>
      <c r="T102" s="32" t="s">
        <v>534</v>
      </c>
      <c r="U102" s="34">
        <v>1</v>
      </c>
      <c r="V102" s="36" t="s">
        <v>535</v>
      </c>
      <c r="W102" s="36" t="s">
        <v>536</v>
      </c>
      <c r="X102" s="33" t="s">
        <v>537</v>
      </c>
      <c r="Y102" s="32" t="s">
        <v>538</v>
      </c>
      <c r="Z102" s="34">
        <v>2022</v>
      </c>
      <c r="AA102" s="34">
        <v>2023</v>
      </c>
      <c r="AB102" s="34">
        <v>2</v>
      </c>
      <c r="AC102" s="34">
        <v>1</v>
      </c>
      <c r="AD102" s="34">
        <v>2201071</v>
      </c>
      <c r="AE102" s="32" t="s">
        <v>539</v>
      </c>
      <c r="AF102" s="34">
        <v>220107100</v>
      </c>
      <c r="AG102" s="32" t="s">
        <v>540</v>
      </c>
      <c r="AH102" s="34">
        <v>16</v>
      </c>
      <c r="AI102" s="34">
        <v>9</v>
      </c>
      <c r="AJ102" s="32" t="s">
        <v>560</v>
      </c>
      <c r="AK102" s="34" t="s">
        <v>99</v>
      </c>
      <c r="AL102" s="32" t="s">
        <v>166</v>
      </c>
      <c r="AM102" s="34">
        <v>124103</v>
      </c>
      <c r="AN102" s="32" t="s">
        <v>412</v>
      </c>
      <c r="AO102" s="32"/>
      <c r="AP102" s="22" t="s">
        <v>92</v>
      </c>
      <c r="AQ102" s="34"/>
      <c r="AR102" s="32"/>
      <c r="AS102" s="32" t="s">
        <v>562</v>
      </c>
      <c r="AT102" s="28">
        <v>0</v>
      </c>
      <c r="AU102" s="1"/>
      <c r="AV102" s="29"/>
      <c r="AW102" s="30">
        <f>SUMIF('No tocar'!A:A,AS102,'No tocar'!B:B)</f>
        <v>0</v>
      </c>
      <c r="AX102" s="30">
        <f t="shared" si="0"/>
        <v>0</v>
      </c>
      <c r="AY102" s="30">
        <f>SUMIF('No tocar'!A:A,AS102,'No tocar'!D:D)</f>
        <v>0</v>
      </c>
      <c r="AZ102" s="30"/>
      <c r="BA102" s="30" t="str">
        <f t="shared" si="1"/>
        <v/>
      </c>
      <c r="BB102" s="31" t="str">
        <f t="shared" si="2"/>
        <v/>
      </c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</row>
    <row r="103" spans="1:74" ht="14.25" hidden="1" customHeight="1">
      <c r="A103" s="32" t="s">
        <v>352</v>
      </c>
      <c r="B103" s="32" t="s">
        <v>353</v>
      </c>
      <c r="C103" s="32" t="s">
        <v>68</v>
      </c>
      <c r="D103" s="33">
        <v>22</v>
      </c>
      <c r="E103" s="32" t="s">
        <v>354</v>
      </c>
      <c r="F103" s="34">
        <v>2201</v>
      </c>
      <c r="G103" s="32" t="s">
        <v>355</v>
      </c>
      <c r="H103" s="34" t="s">
        <v>356</v>
      </c>
      <c r="I103" s="32" t="s">
        <v>354</v>
      </c>
      <c r="J103" s="34">
        <v>3</v>
      </c>
      <c r="K103" s="32" t="s">
        <v>357</v>
      </c>
      <c r="L103" s="33" t="s">
        <v>358</v>
      </c>
      <c r="M103" s="32" t="s">
        <v>359</v>
      </c>
      <c r="N103" s="34" t="s">
        <v>360</v>
      </c>
      <c r="O103" s="32" t="s">
        <v>361</v>
      </c>
      <c r="P103" s="34">
        <v>260</v>
      </c>
      <c r="Q103" s="34" t="s">
        <v>531</v>
      </c>
      <c r="R103" s="32" t="s">
        <v>532</v>
      </c>
      <c r="S103" s="34" t="s">
        <v>533</v>
      </c>
      <c r="T103" s="32" t="s">
        <v>534</v>
      </c>
      <c r="U103" s="34">
        <v>1</v>
      </c>
      <c r="V103" s="36" t="s">
        <v>535</v>
      </c>
      <c r="W103" s="36" t="s">
        <v>536</v>
      </c>
      <c r="X103" s="33" t="s">
        <v>537</v>
      </c>
      <c r="Y103" s="32" t="s">
        <v>538</v>
      </c>
      <c r="Z103" s="34">
        <v>2022</v>
      </c>
      <c r="AA103" s="34">
        <v>2023</v>
      </c>
      <c r="AB103" s="34">
        <v>2</v>
      </c>
      <c r="AC103" s="34">
        <v>1</v>
      </c>
      <c r="AD103" s="34">
        <v>2201071</v>
      </c>
      <c r="AE103" s="32" t="s">
        <v>539</v>
      </c>
      <c r="AF103" s="34">
        <v>220107100</v>
      </c>
      <c r="AG103" s="32" t="s">
        <v>540</v>
      </c>
      <c r="AH103" s="34">
        <v>16</v>
      </c>
      <c r="AI103" s="34">
        <v>11</v>
      </c>
      <c r="AJ103" s="32" t="s">
        <v>563</v>
      </c>
      <c r="AK103" s="34" t="s">
        <v>89</v>
      </c>
      <c r="AL103" s="32" t="s">
        <v>166</v>
      </c>
      <c r="AM103" s="34">
        <v>124101</v>
      </c>
      <c r="AN103" s="32" t="s">
        <v>373</v>
      </c>
      <c r="AO103" s="32"/>
      <c r="AP103" s="22" t="s">
        <v>92</v>
      </c>
      <c r="AQ103" s="34"/>
      <c r="AR103" s="32"/>
      <c r="AS103" s="32" t="s">
        <v>564</v>
      </c>
      <c r="AT103" s="41">
        <f>4231806537+490246435</f>
        <v>4722052972</v>
      </c>
      <c r="AU103" s="1"/>
      <c r="AV103" s="29"/>
      <c r="AW103" s="30">
        <f>SUMIF('No tocar'!A:A,AS103,'No tocar'!B:B)</f>
        <v>4231806537</v>
      </c>
      <c r="AX103" s="30">
        <f t="shared" si="0"/>
        <v>4722052972</v>
      </c>
      <c r="AY103" s="30">
        <f>SUMIF('No tocar'!A:A,AS103,'No tocar'!D:D)</f>
        <v>2432646446</v>
      </c>
      <c r="AZ103" s="30"/>
      <c r="BA103" s="30" t="str">
        <f t="shared" si="1"/>
        <v/>
      </c>
      <c r="BB103" s="31" t="str">
        <f t="shared" si="2"/>
        <v/>
      </c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</row>
    <row r="104" spans="1:74" ht="14.25" hidden="1" customHeight="1">
      <c r="A104" s="32" t="s">
        <v>352</v>
      </c>
      <c r="B104" s="32" t="s">
        <v>353</v>
      </c>
      <c r="C104" s="32" t="s">
        <v>68</v>
      </c>
      <c r="D104" s="33">
        <v>22</v>
      </c>
      <c r="E104" s="32" t="s">
        <v>354</v>
      </c>
      <c r="F104" s="34">
        <v>2201</v>
      </c>
      <c r="G104" s="32" t="s">
        <v>355</v>
      </c>
      <c r="H104" s="34" t="s">
        <v>356</v>
      </c>
      <c r="I104" s="32" t="s">
        <v>354</v>
      </c>
      <c r="J104" s="34">
        <v>3</v>
      </c>
      <c r="K104" s="32" t="s">
        <v>357</v>
      </c>
      <c r="L104" s="33" t="s">
        <v>358</v>
      </c>
      <c r="M104" s="32" t="s">
        <v>359</v>
      </c>
      <c r="N104" s="34" t="s">
        <v>360</v>
      </c>
      <c r="O104" s="32" t="s">
        <v>361</v>
      </c>
      <c r="P104" s="34">
        <v>260</v>
      </c>
      <c r="Q104" s="34" t="s">
        <v>531</v>
      </c>
      <c r="R104" s="32" t="s">
        <v>532</v>
      </c>
      <c r="S104" s="34" t="s">
        <v>533</v>
      </c>
      <c r="T104" s="32" t="s">
        <v>534</v>
      </c>
      <c r="U104" s="34">
        <v>1</v>
      </c>
      <c r="V104" s="36" t="s">
        <v>535</v>
      </c>
      <c r="W104" s="36" t="s">
        <v>536</v>
      </c>
      <c r="X104" s="33" t="s">
        <v>537</v>
      </c>
      <c r="Y104" s="32" t="s">
        <v>538</v>
      </c>
      <c r="Z104" s="34">
        <v>2022</v>
      </c>
      <c r="AA104" s="34">
        <v>2023</v>
      </c>
      <c r="AB104" s="34">
        <v>2</v>
      </c>
      <c r="AC104" s="34">
        <v>1</v>
      </c>
      <c r="AD104" s="34">
        <v>2201071</v>
      </c>
      <c r="AE104" s="32" t="s">
        <v>539</v>
      </c>
      <c r="AF104" s="34">
        <v>220107100</v>
      </c>
      <c r="AG104" s="32" t="s">
        <v>540</v>
      </c>
      <c r="AH104" s="34">
        <v>16</v>
      </c>
      <c r="AI104" s="34">
        <v>10</v>
      </c>
      <c r="AJ104" s="32" t="s">
        <v>565</v>
      </c>
      <c r="AK104" s="34" t="s">
        <v>99</v>
      </c>
      <c r="AL104" s="32" t="s">
        <v>166</v>
      </c>
      <c r="AM104" s="34">
        <v>124101</v>
      </c>
      <c r="AN104" s="32" t="s">
        <v>373</v>
      </c>
      <c r="AO104" s="32"/>
      <c r="AP104" s="22" t="s">
        <v>105</v>
      </c>
      <c r="AQ104" s="34" t="s">
        <v>566</v>
      </c>
      <c r="AR104" s="32" t="s">
        <v>567</v>
      </c>
      <c r="AS104" s="32" t="s">
        <v>568</v>
      </c>
      <c r="AT104" s="28">
        <v>69835141</v>
      </c>
      <c r="AU104" s="1"/>
      <c r="AV104" s="29"/>
      <c r="AW104" s="30">
        <f>SUMIF('No tocar'!A:A,AS104,'No tocar'!B:B)</f>
        <v>69835141</v>
      </c>
      <c r="AX104" s="30">
        <f t="shared" si="0"/>
        <v>69835141</v>
      </c>
      <c r="AY104" s="30">
        <f>SUMIF('No tocar'!A:A,AS104,'No tocar'!D:D)</f>
        <v>0</v>
      </c>
      <c r="AZ104" s="30"/>
      <c r="BA104" s="30" t="str">
        <f t="shared" si="1"/>
        <v/>
      </c>
      <c r="BB104" s="31" t="str">
        <f t="shared" si="2"/>
        <v/>
      </c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</row>
    <row r="105" spans="1:74" ht="14.25" hidden="1" customHeight="1">
      <c r="A105" s="32" t="s">
        <v>352</v>
      </c>
      <c r="B105" s="32" t="s">
        <v>353</v>
      </c>
      <c r="C105" s="32" t="s">
        <v>68</v>
      </c>
      <c r="D105" s="33">
        <v>22</v>
      </c>
      <c r="E105" s="32" t="s">
        <v>354</v>
      </c>
      <c r="F105" s="34">
        <v>2201</v>
      </c>
      <c r="G105" s="32" t="s">
        <v>355</v>
      </c>
      <c r="H105" s="34" t="s">
        <v>356</v>
      </c>
      <c r="I105" s="32" t="s">
        <v>354</v>
      </c>
      <c r="J105" s="34">
        <v>3</v>
      </c>
      <c r="K105" s="32" t="s">
        <v>357</v>
      </c>
      <c r="L105" s="33" t="s">
        <v>358</v>
      </c>
      <c r="M105" s="32" t="s">
        <v>359</v>
      </c>
      <c r="N105" s="34" t="s">
        <v>360</v>
      </c>
      <c r="O105" s="32" t="s">
        <v>361</v>
      </c>
      <c r="P105" s="34">
        <v>260</v>
      </c>
      <c r="Q105" s="34" t="s">
        <v>531</v>
      </c>
      <c r="R105" s="32" t="s">
        <v>532</v>
      </c>
      <c r="S105" s="34" t="s">
        <v>533</v>
      </c>
      <c r="T105" s="32" t="s">
        <v>534</v>
      </c>
      <c r="U105" s="34">
        <v>1</v>
      </c>
      <c r="V105" s="36" t="s">
        <v>535</v>
      </c>
      <c r="W105" s="36" t="s">
        <v>536</v>
      </c>
      <c r="X105" s="33" t="s">
        <v>537</v>
      </c>
      <c r="Y105" s="32" t="s">
        <v>538</v>
      </c>
      <c r="Z105" s="34">
        <v>2022</v>
      </c>
      <c r="AA105" s="34">
        <v>2023</v>
      </c>
      <c r="AB105" s="34">
        <v>2</v>
      </c>
      <c r="AC105" s="34">
        <v>1</v>
      </c>
      <c r="AD105" s="34">
        <v>2201071</v>
      </c>
      <c r="AE105" s="32" t="s">
        <v>539</v>
      </c>
      <c r="AF105" s="34">
        <v>220107100</v>
      </c>
      <c r="AG105" s="32" t="s">
        <v>540</v>
      </c>
      <c r="AH105" s="34">
        <v>16</v>
      </c>
      <c r="AI105" s="34">
        <v>12</v>
      </c>
      <c r="AJ105" s="32" t="s">
        <v>569</v>
      </c>
      <c r="AK105" s="34" t="s">
        <v>99</v>
      </c>
      <c r="AL105" s="32" t="s">
        <v>166</v>
      </c>
      <c r="AM105" s="34">
        <v>124101</v>
      </c>
      <c r="AN105" s="32" t="s">
        <v>373</v>
      </c>
      <c r="AO105" s="32"/>
      <c r="AP105" s="22" t="s">
        <v>92</v>
      </c>
      <c r="AQ105" s="34"/>
      <c r="AR105" s="32"/>
      <c r="AS105" s="32" t="s">
        <v>570</v>
      </c>
      <c r="AT105" s="28">
        <v>320279783</v>
      </c>
      <c r="AU105" s="1"/>
      <c r="AV105" s="29"/>
      <c r="AW105" s="30">
        <f>SUMIF('No tocar'!A:A,AS105,'No tocar'!B:B)</f>
        <v>320279783</v>
      </c>
      <c r="AX105" s="30">
        <f t="shared" si="0"/>
        <v>320279783</v>
      </c>
      <c r="AY105" s="30">
        <f>SUMIF('No tocar'!A:A,AS105,'No tocar'!D:D)</f>
        <v>173367426</v>
      </c>
      <c r="AZ105" s="30"/>
      <c r="BA105" s="30" t="str">
        <f t="shared" si="1"/>
        <v/>
      </c>
      <c r="BB105" s="31" t="str">
        <f t="shared" si="2"/>
        <v/>
      </c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</row>
    <row r="106" spans="1:74" ht="14.25" hidden="1" customHeight="1">
      <c r="A106" s="32" t="s">
        <v>352</v>
      </c>
      <c r="B106" s="32" t="s">
        <v>353</v>
      </c>
      <c r="C106" s="32" t="s">
        <v>68</v>
      </c>
      <c r="D106" s="33">
        <v>22</v>
      </c>
      <c r="E106" s="32" t="s">
        <v>354</v>
      </c>
      <c r="F106" s="34">
        <v>2201</v>
      </c>
      <c r="G106" s="32" t="s">
        <v>355</v>
      </c>
      <c r="H106" s="34" t="s">
        <v>356</v>
      </c>
      <c r="I106" s="32" t="s">
        <v>354</v>
      </c>
      <c r="J106" s="34">
        <v>3</v>
      </c>
      <c r="K106" s="32" t="s">
        <v>357</v>
      </c>
      <c r="L106" s="33" t="s">
        <v>358</v>
      </c>
      <c r="M106" s="32" t="s">
        <v>359</v>
      </c>
      <c r="N106" s="34" t="s">
        <v>360</v>
      </c>
      <c r="O106" s="32" t="s">
        <v>361</v>
      </c>
      <c r="P106" s="34">
        <v>260</v>
      </c>
      <c r="Q106" s="34" t="s">
        <v>531</v>
      </c>
      <c r="R106" s="32" t="s">
        <v>532</v>
      </c>
      <c r="S106" s="34" t="s">
        <v>533</v>
      </c>
      <c r="T106" s="32" t="s">
        <v>534</v>
      </c>
      <c r="U106" s="34">
        <v>1</v>
      </c>
      <c r="V106" s="36" t="s">
        <v>535</v>
      </c>
      <c r="W106" s="36" t="s">
        <v>536</v>
      </c>
      <c r="X106" s="33" t="s">
        <v>537</v>
      </c>
      <c r="Y106" s="32" t="s">
        <v>538</v>
      </c>
      <c r="Z106" s="34">
        <v>2022</v>
      </c>
      <c r="AA106" s="34">
        <v>2023</v>
      </c>
      <c r="AB106" s="34">
        <v>2</v>
      </c>
      <c r="AC106" s="34">
        <v>1</v>
      </c>
      <c r="AD106" s="34">
        <v>2201071</v>
      </c>
      <c r="AE106" s="32" t="s">
        <v>539</v>
      </c>
      <c r="AF106" s="34">
        <v>220107100</v>
      </c>
      <c r="AG106" s="32" t="s">
        <v>540</v>
      </c>
      <c r="AH106" s="34">
        <v>16</v>
      </c>
      <c r="AI106" s="34">
        <v>13</v>
      </c>
      <c r="AJ106" s="32" t="s">
        <v>571</v>
      </c>
      <c r="AK106" s="34" t="s">
        <v>99</v>
      </c>
      <c r="AL106" s="32" t="s">
        <v>166</v>
      </c>
      <c r="AM106" s="34">
        <v>124101</v>
      </c>
      <c r="AN106" s="32" t="s">
        <v>373</v>
      </c>
      <c r="AO106" s="32"/>
      <c r="AP106" s="22" t="s">
        <v>92</v>
      </c>
      <c r="AQ106" s="34"/>
      <c r="AR106" s="32"/>
      <c r="AS106" s="32" t="s">
        <v>572</v>
      </c>
      <c r="AT106" s="28">
        <v>303709141</v>
      </c>
      <c r="AU106" s="1"/>
      <c r="AV106" s="29"/>
      <c r="AW106" s="30">
        <f>SUMIF('No tocar'!A:A,AS106,'No tocar'!B:B)</f>
        <v>303709141</v>
      </c>
      <c r="AX106" s="30">
        <f t="shared" si="0"/>
        <v>303709141</v>
      </c>
      <c r="AY106" s="30">
        <f>SUMIF('No tocar'!A:A,AS106,'No tocar'!D:D)</f>
        <v>191722960</v>
      </c>
      <c r="AZ106" s="30"/>
      <c r="BA106" s="30" t="str">
        <f t="shared" si="1"/>
        <v/>
      </c>
      <c r="BB106" s="31" t="str">
        <f t="shared" si="2"/>
        <v/>
      </c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</row>
    <row r="107" spans="1:74" ht="14.25" hidden="1" customHeight="1">
      <c r="A107" s="32" t="s">
        <v>352</v>
      </c>
      <c r="B107" s="32" t="s">
        <v>353</v>
      </c>
      <c r="C107" s="32" t="s">
        <v>68</v>
      </c>
      <c r="D107" s="33">
        <v>22</v>
      </c>
      <c r="E107" s="32" t="s">
        <v>354</v>
      </c>
      <c r="F107" s="34">
        <v>2201</v>
      </c>
      <c r="G107" s="32" t="s">
        <v>355</v>
      </c>
      <c r="H107" s="34" t="s">
        <v>356</v>
      </c>
      <c r="I107" s="32" t="s">
        <v>354</v>
      </c>
      <c r="J107" s="34">
        <v>3</v>
      </c>
      <c r="K107" s="32" t="s">
        <v>357</v>
      </c>
      <c r="L107" s="33" t="s">
        <v>358</v>
      </c>
      <c r="M107" s="32" t="s">
        <v>359</v>
      </c>
      <c r="N107" s="34" t="s">
        <v>360</v>
      </c>
      <c r="O107" s="32" t="s">
        <v>361</v>
      </c>
      <c r="P107" s="34">
        <v>260</v>
      </c>
      <c r="Q107" s="34" t="s">
        <v>531</v>
      </c>
      <c r="R107" s="32" t="s">
        <v>532</v>
      </c>
      <c r="S107" s="34" t="s">
        <v>533</v>
      </c>
      <c r="T107" s="32" t="s">
        <v>534</v>
      </c>
      <c r="U107" s="34">
        <v>1</v>
      </c>
      <c r="V107" s="36" t="s">
        <v>535</v>
      </c>
      <c r="W107" s="36" t="s">
        <v>536</v>
      </c>
      <c r="X107" s="33" t="s">
        <v>537</v>
      </c>
      <c r="Y107" s="32" t="s">
        <v>538</v>
      </c>
      <c r="Z107" s="34">
        <v>2022</v>
      </c>
      <c r="AA107" s="34">
        <v>2023</v>
      </c>
      <c r="AB107" s="34">
        <v>2</v>
      </c>
      <c r="AC107" s="34">
        <v>1</v>
      </c>
      <c r="AD107" s="34">
        <v>2201071</v>
      </c>
      <c r="AE107" s="32" t="s">
        <v>539</v>
      </c>
      <c r="AF107" s="34">
        <v>220107100</v>
      </c>
      <c r="AG107" s="32" t="s">
        <v>540</v>
      </c>
      <c r="AH107" s="34">
        <v>16</v>
      </c>
      <c r="AI107" s="34">
        <v>14</v>
      </c>
      <c r="AJ107" s="32" t="s">
        <v>573</v>
      </c>
      <c r="AK107" s="34" t="s">
        <v>99</v>
      </c>
      <c r="AL107" s="32" t="s">
        <v>166</v>
      </c>
      <c r="AM107" s="34">
        <v>124101</v>
      </c>
      <c r="AN107" s="32" t="s">
        <v>373</v>
      </c>
      <c r="AO107" s="32"/>
      <c r="AP107" s="22" t="s">
        <v>92</v>
      </c>
      <c r="AQ107" s="34"/>
      <c r="AR107" s="32"/>
      <c r="AS107" s="32" t="s">
        <v>574</v>
      </c>
      <c r="AT107" s="28">
        <v>393875470</v>
      </c>
      <c r="AU107" s="1"/>
      <c r="AV107" s="29"/>
      <c r="AW107" s="30">
        <f>SUMIF('No tocar'!A:A,AS107,'No tocar'!B:B)</f>
        <v>393875470</v>
      </c>
      <c r="AX107" s="30">
        <f t="shared" si="0"/>
        <v>393875470</v>
      </c>
      <c r="AY107" s="30">
        <f>SUMIF('No tocar'!A:A,AS107,'No tocar'!D:D)</f>
        <v>184644563</v>
      </c>
      <c r="AZ107" s="30"/>
      <c r="BA107" s="30" t="str">
        <f t="shared" si="1"/>
        <v/>
      </c>
      <c r="BB107" s="31" t="str">
        <f t="shared" si="2"/>
        <v/>
      </c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</row>
    <row r="108" spans="1:74" ht="14.25" hidden="1" customHeight="1">
      <c r="A108" s="32" t="s">
        <v>352</v>
      </c>
      <c r="B108" s="32" t="s">
        <v>353</v>
      </c>
      <c r="C108" s="32" t="s">
        <v>68</v>
      </c>
      <c r="D108" s="33">
        <v>22</v>
      </c>
      <c r="E108" s="32" t="s">
        <v>354</v>
      </c>
      <c r="F108" s="34">
        <v>2201</v>
      </c>
      <c r="G108" s="32" t="s">
        <v>355</v>
      </c>
      <c r="H108" s="34" t="s">
        <v>356</v>
      </c>
      <c r="I108" s="32" t="s">
        <v>354</v>
      </c>
      <c r="J108" s="34">
        <v>3</v>
      </c>
      <c r="K108" s="32" t="s">
        <v>357</v>
      </c>
      <c r="L108" s="33" t="s">
        <v>358</v>
      </c>
      <c r="M108" s="32" t="s">
        <v>359</v>
      </c>
      <c r="N108" s="34" t="s">
        <v>360</v>
      </c>
      <c r="O108" s="32" t="s">
        <v>361</v>
      </c>
      <c r="P108" s="34">
        <v>260</v>
      </c>
      <c r="Q108" s="34" t="s">
        <v>531</v>
      </c>
      <c r="R108" s="32" t="s">
        <v>532</v>
      </c>
      <c r="S108" s="34" t="s">
        <v>533</v>
      </c>
      <c r="T108" s="32" t="s">
        <v>534</v>
      </c>
      <c r="U108" s="34">
        <v>1</v>
      </c>
      <c r="V108" s="36" t="s">
        <v>535</v>
      </c>
      <c r="W108" s="36" t="s">
        <v>536</v>
      </c>
      <c r="X108" s="33" t="s">
        <v>537</v>
      </c>
      <c r="Y108" s="32" t="s">
        <v>538</v>
      </c>
      <c r="Z108" s="34">
        <v>2022</v>
      </c>
      <c r="AA108" s="34">
        <v>2023</v>
      </c>
      <c r="AB108" s="34">
        <v>2</v>
      </c>
      <c r="AC108" s="34">
        <v>1</v>
      </c>
      <c r="AD108" s="34">
        <v>2201071</v>
      </c>
      <c r="AE108" s="32" t="s">
        <v>539</v>
      </c>
      <c r="AF108" s="34">
        <v>220107100</v>
      </c>
      <c r="AG108" s="32" t="s">
        <v>540</v>
      </c>
      <c r="AH108" s="34">
        <v>16</v>
      </c>
      <c r="AI108" s="34">
        <v>15</v>
      </c>
      <c r="AJ108" s="32" t="s">
        <v>575</v>
      </c>
      <c r="AK108" s="34" t="s">
        <v>99</v>
      </c>
      <c r="AL108" s="32" t="s">
        <v>166</v>
      </c>
      <c r="AM108" s="34">
        <v>124101</v>
      </c>
      <c r="AN108" s="32" t="s">
        <v>373</v>
      </c>
      <c r="AO108" s="32"/>
      <c r="AP108" s="22" t="s">
        <v>92</v>
      </c>
      <c r="AQ108" s="34"/>
      <c r="AR108" s="32"/>
      <c r="AS108" s="32" t="s">
        <v>576</v>
      </c>
      <c r="AT108" s="41">
        <f>20624720+1573302</f>
        <v>22198022</v>
      </c>
      <c r="AU108" s="1"/>
      <c r="AV108" s="29"/>
      <c r="AW108" s="30">
        <f>SUMIF('No tocar'!A:A,AS108,'No tocar'!B:B)</f>
        <v>20624720</v>
      </c>
      <c r="AX108" s="30">
        <f t="shared" si="0"/>
        <v>22198022</v>
      </c>
      <c r="AY108" s="30">
        <f>SUMIF('No tocar'!A:A,AS108,'No tocar'!D:D)</f>
        <v>12647000</v>
      </c>
      <c r="AZ108" s="30"/>
      <c r="BA108" s="30" t="str">
        <f t="shared" si="1"/>
        <v/>
      </c>
      <c r="BB108" s="31" t="str">
        <f t="shared" si="2"/>
        <v/>
      </c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</row>
    <row r="109" spans="1:74" ht="14.25" hidden="1" customHeight="1">
      <c r="A109" s="32" t="s">
        <v>352</v>
      </c>
      <c r="B109" s="32" t="s">
        <v>353</v>
      </c>
      <c r="C109" s="32" t="s">
        <v>68</v>
      </c>
      <c r="D109" s="33">
        <v>22</v>
      </c>
      <c r="E109" s="32" t="s">
        <v>354</v>
      </c>
      <c r="F109" s="34">
        <v>2201</v>
      </c>
      <c r="G109" s="32" t="s">
        <v>355</v>
      </c>
      <c r="H109" s="34" t="s">
        <v>356</v>
      </c>
      <c r="I109" s="32" t="s">
        <v>354</v>
      </c>
      <c r="J109" s="34">
        <v>3</v>
      </c>
      <c r="K109" s="32" t="s">
        <v>357</v>
      </c>
      <c r="L109" s="33" t="s">
        <v>358</v>
      </c>
      <c r="M109" s="32" t="s">
        <v>359</v>
      </c>
      <c r="N109" s="34" t="s">
        <v>360</v>
      </c>
      <c r="O109" s="32" t="s">
        <v>361</v>
      </c>
      <c r="P109" s="34">
        <v>260</v>
      </c>
      <c r="Q109" s="34" t="s">
        <v>531</v>
      </c>
      <c r="R109" s="32" t="s">
        <v>532</v>
      </c>
      <c r="S109" s="34" t="s">
        <v>533</v>
      </c>
      <c r="T109" s="32" t="s">
        <v>534</v>
      </c>
      <c r="U109" s="34">
        <v>1</v>
      </c>
      <c r="V109" s="36" t="s">
        <v>535</v>
      </c>
      <c r="W109" s="36" t="s">
        <v>536</v>
      </c>
      <c r="X109" s="33" t="s">
        <v>537</v>
      </c>
      <c r="Y109" s="32" t="s">
        <v>538</v>
      </c>
      <c r="Z109" s="34">
        <v>2022</v>
      </c>
      <c r="AA109" s="34">
        <v>2023</v>
      </c>
      <c r="AB109" s="34">
        <v>2</v>
      </c>
      <c r="AC109" s="34">
        <v>1</v>
      </c>
      <c r="AD109" s="34">
        <v>2201071</v>
      </c>
      <c r="AE109" s="32" t="s">
        <v>539</v>
      </c>
      <c r="AF109" s="34">
        <v>220107100</v>
      </c>
      <c r="AG109" s="32" t="s">
        <v>540</v>
      </c>
      <c r="AH109" s="34">
        <v>16</v>
      </c>
      <c r="AI109" s="34">
        <v>16</v>
      </c>
      <c r="AJ109" s="32" t="s">
        <v>577</v>
      </c>
      <c r="AK109" s="34" t="s">
        <v>99</v>
      </c>
      <c r="AL109" s="32" t="s">
        <v>166</v>
      </c>
      <c r="AM109" s="34">
        <v>124101</v>
      </c>
      <c r="AN109" s="32" t="s">
        <v>373</v>
      </c>
      <c r="AO109" s="32"/>
      <c r="AP109" s="22" t="s">
        <v>92</v>
      </c>
      <c r="AQ109" s="34"/>
      <c r="AR109" s="32"/>
      <c r="AS109" s="32" t="s">
        <v>578</v>
      </c>
      <c r="AT109" s="41">
        <f>164908389+12403700</f>
        <v>177312089</v>
      </c>
      <c r="AU109" s="1"/>
      <c r="AV109" s="29"/>
      <c r="AW109" s="30">
        <f>SUMIF('No tocar'!A:A,AS109,'No tocar'!B:B)</f>
        <v>164908389</v>
      </c>
      <c r="AX109" s="30">
        <f t="shared" si="0"/>
        <v>177312089</v>
      </c>
      <c r="AY109" s="30">
        <f>SUMIF('No tocar'!A:A,AS109,'No tocar'!D:D)</f>
        <v>101022900</v>
      </c>
      <c r="AZ109" s="30"/>
      <c r="BA109" s="30" t="str">
        <f t="shared" si="1"/>
        <v/>
      </c>
      <c r="BB109" s="31" t="str">
        <f t="shared" si="2"/>
        <v/>
      </c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</row>
    <row r="110" spans="1:74" ht="14.25" hidden="1" customHeight="1">
      <c r="A110" s="32" t="s">
        <v>352</v>
      </c>
      <c r="B110" s="32" t="s">
        <v>353</v>
      </c>
      <c r="C110" s="32" t="s">
        <v>68</v>
      </c>
      <c r="D110" s="33">
        <v>22</v>
      </c>
      <c r="E110" s="32" t="s">
        <v>354</v>
      </c>
      <c r="F110" s="34">
        <v>2201</v>
      </c>
      <c r="G110" s="32" t="s">
        <v>355</v>
      </c>
      <c r="H110" s="34" t="s">
        <v>356</v>
      </c>
      <c r="I110" s="32" t="s">
        <v>354</v>
      </c>
      <c r="J110" s="34">
        <v>3</v>
      </c>
      <c r="K110" s="32" t="s">
        <v>357</v>
      </c>
      <c r="L110" s="33" t="s">
        <v>358</v>
      </c>
      <c r="M110" s="32" t="s">
        <v>359</v>
      </c>
      <c r="N110" s="34" t="s">
        <v>360</v>
      </c>
      <c r="O110" s="32" t="s">
        <v>361</v>
      </c>
      <c r="P110" s="34">
        <v>260</v>
      </c>
      <c r="Q110" s="34" t="s">
        <v>531</v>
      </c>
      <c r="R110" s="32" t="s">
        <v>532</v>
      </c>
      <c r="S110" s="34" t="s">
        <v>533</v>
      </c>
      <c r="T110" s="32" t="s">
        <v>534</v>
      </c>
      <c r="U110" s="34">
        <v>1</v>
      </c>
      <c r="V110" s="36" t="s">
        <v>535</v>
      </c>
      <c r="W110" s="36" t="s">
        <v>536</v>
      </c>
      <c r="X110" s="33" t="s">
        <v>537</v>
      </c>
      <c r="Y110" s="32" t="s">
        <v>538</v>
      </c>
      <c r="Z110" s="34">
        <v>2022</v>
      </c>
      <c r="AA110" s="34">
        <v>2023</v>
      </c>
      <c r="AB110" s="34">
        <v>2</v>
      </c>
      <c r="AC110" s="34">
        <v>1</v>
      </c>
      <c r="AD110" s="34">
        <v>2201071</v>
      </c>
      <c r="AE110" s="32" t="s">
        <v>539</v>
      </c>
      <c r="AF110" s="34">
        <v>220107100</v>
      </c>
      <c r="AG110" s="32" t="s">
        <v>540</v>
      </c>
      <c r="AH110" s="34">
        <v>16</v>
      </c>
      <c r="AI110" s="34">
        <v>17</v>
      </c>
      <c r="AJ110" s="32" t="s">
        <v>579</v>
      </c>
      <c r="AK110" s="34" t="s">
        <v>99</v>
      </c>
      <c r="AL110" s="32" t="s">
        <v>166</v>
      </c>
      <c r="AM110" s="34">
        <v>124101</v>
      </c>
      <c r="AN110" s="32" t="s">
        <v>373</v>
      </c>
      <c r="AO110" s="32"/>
      <c r="AP110" s="22" t="s">
        <v>92</v>
      </c>
      <c r="AQ110" s="34"/>
      <c r="AR110" s="32"/>
      <c r="AS110" s="32" t="s">
        <v>580</v>
      </c>
      <c r="AT110" s="41">
        <f>41236715+3121594</f>
        <v>44358309</v>
      </c>
      <c r="AU110" s="1"/>
      <c r="AV110" s="29"/>
      <c r="AW110" s="30">
        <f>SUMIF('No tocar'!A:A,AS110,'No tocar'!B:B)</f>
        <v>41236715</v>
      </c>
      <c r="AX110" s="30">
        <f t="shared" si="0"/>
        <v>44358309</v>
      </c>
      <c r="AY110" s="30">
        <f>SUMIF('No tocar'!A:A,AS110,'No tocar'!D:D)</f>
        <v>25273100</v>
      </c>
      <c r="AZ110" s="30"/>
      <c r="BA110" s="30" t="str">
        <f t="shared" si="1"/>
        <v/>
      </c>
      <c r="BB110" s="31" t="str">
        <f t="shared" si="2"/>
        <v/>
      </c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</row>
    <row r="111" spans="1:74" ht="14.25" hidden="1" customHeight="1">
      <c r="A111" s="32" t="s">
        <v>352</v>
      </c>
      <c r="B111" s="32" t="s">
        <v>353</v>
      </c>
      <c r="C111" s="32" t="s">
        <v>68</v>
      </c>
      <c r="D111" s="33">
        <v>22</v>
      </c>
      <c r="E111" s="32" t="s">
        <v>354</v>
      </c>
      <c r="F111" s="34">
        <v>2201</v>
      </c>
      <c r="G111" s="32" t="s">
        <v>355</v>
      </c>
      <c r="H111" s="34" t="s">
        <v>356</v>
      </c>
      <c r="I111" s="32" t="s">
        <v>354</v>
      </c>
      <c r="J111" s="34">
        <v>3</v>
      </c>
      <c r="K111" s="32" t="s">
        <v>357</v>
      </c>
      <c r="L111" s="33" t="s">
        <v>358</v>
      </c>
      <c r="M111" s="32" t="s">
        <v>359</v>
      </c>
      <c r="N111" s="34" t="s">
        <v>360</v>
      </c>
      <c r="O111" s="32" t="s">
        <v>361</v>
      </c>
      <c r="P111" s="34">
        <v>260</v>
      </c>
      <c r="Q111" s="34" t="s">
        <v>531</v>
      </c>
      <c r="R111" s="32" t="s">
        <v>532</v>
      </c>
      <c r="S111" s="34" t="s">
        <v>533</v>
      </c>
      <c r="T111" s="32" t="s">
        <v>534</v>
      </c>
      <c r="U111" s="34">
        <v>1</v>
      </c>
      <c r="V111" s="36" t="s">
        <v>535</v>
      </c>
      <c r="W111" s="36" t="s">
        <v>536</v>
      </c>
      <c r="X111" s="33" t="s">
        <v>537</v>
      </c>
      <c r="Y111" s="32" t="s">
        <v>538</v>
      </c>
      <c r="Z111" s="34">
        <v>2022</v>
      </c>
      <c r="AA111" s="34">
        <v>2023</v>
      </c>
      <c r="AB111" s="34">
        <v>2</v>
      </c>
      <c r="AC111" s="34">
        <v>1</v>
      </c>
      <c r="AD111" s="34">
        <v>2201071</v>
      </c>
      <c r="AE111" s="32" t="s">
        <v>539</v>
      </c>
      <c r="AF111" s="34">
        <v>220107100</v>
      </c>
      <c r="AG111" s="32" t="s">
        <v>540</v>
      </c>
      <c r="AH111" s="34">
        <v>16</v>
      </c>
      <c r="AI111" s="34">
        <v>18</v>
      </c>
      <c r="AJ111" s="32" t="s">
        <v>581</v>
      </c>
      <c r="AK111" s="34" t="s">
        <v>99</v>
      </c>
      <c r="AL111" s="32" t="s">
        <v>166</v>
      </c>
      <c r="AM111" s="34">
        <v>124101</v>
      </c>
      <c r="AN111" s="32" t="s">
        <v>373</v>
      </c>
      <c r="AO111" s="32"/>
      <c r="AP111" s="22" t="s">
        <v>92</v>
      </c>
      <c r="AQ111" s="34"/>
      <c r="AR111" s="32"/>
      <c r="AS111" s="32" t="s">
        <v>582</v>
      </c>
      <c r="AT111" s="41">
        <f>123684511+9310369</f>
        <v>132994880</v>
      </c>
      <c r="AU111" s="1"/>
      <c r="AV111" s="29"/>
      <c r="AW111" s="30">
        <f>SUMIF('No tocar'!A:A,AS111,'No tocar'!B:B)</f>
        <v>123684511</v>
      </c>
      <c r="AX111" s="30">
        <f t="shared" si="0"/>
        <v>132994880</v>
      </c>
      <c r="AY111" s="30">
        <f>SUMIF('No tocar'!A:A,AS111,'No tocar'!D:D)</f>
        <v>75773200</v>
      </c>
      <c r="AZ111" s="30"/>
      <c r="BA111" s="30" t="str">
        <f t="shared" si="1"/>
        <v/>
      </c>
      <c r="BB111" s="31" t="str">
        <f t="shared" si="2"/>
        <v/>
      </c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</row>
    <row r="112" spans="1:74" ht="14.25" hidden="1" customHeight="1">
      <c r="A112" s="32" t="s">
        <v>352</v>
      </c>
      <c r="B112" s="32" t="s">
        <v>353</v>
      </c>
      <c r="C112" s="32" t="s">
        <v>68</v>
      </c>
      <c r="D112" s="33">
        <v>22</v>
      </c>
      <c r="E112" s="32" t="s">
        <v>354</v>
      </c>
      <c r="F112" s="34">
        <v>2201</v>
      </c>
      <c r="G112" s="32" t="s">
        <v>355</v>
      </c>
      <c r="H112" s="34" t="s">
        <v>356</v>
      </c>
      <c r="I112" s="32" t="s">
        <v>354</v>
      </c>
      <c r="J112" s="34">
        <v>3</v>
      </c>
      <c r="K112" s="32" t="s">
        <v>357</v>
      </c>
      <c r="L112" s="33" t="s">
        <v>358</v>
      </c>
      <c r="M112" s="32" t="s">
        <v>359</v>
      </c>
      <c r="N112" s="34" t="s">
        <v>360</v>
      </c>
      <c r="O112" s="32" t="s">
        <v>361</v>
      </c>
      <c r="P112" s="34">
        <v>260</v>
      </c>
      <c r="Q112" s="34" t="s">
        <v>531</v>
      </c>
      <c r="R112" s="32" t="s">
        <v>532</v>
      </c>
      <c r="S112" s="34" t="s">
        <v>533</v>
      </c>
      <c r="T112" s="32" t="s">
        <v>534</v>
      </c>
      <c r="U112" s="34">
        <v>1</v>
      </c>
      <c r="V112" s="36" t="s">
        <v>535</v>
      </c>
      <c r="W112" s="36" t="s">
        <v>536</v>
      </c>
      <c r="X112" s="33" t="s">
        <v>537</v>
      </c>
      <c r="Y112" s="32" t="s">
        <v>538</v>
      </c>
      <c r="Z112" s="34">
        <v>2022</v>
      </c>
      <c r="AA112" s="34">
        <v>2023</v>
      </c>
      <c r="AB112" s="34">
        <v>2</v>
      </c>
      <c r="AC112" s="34">
        <v>1</v>
      </c>
      <c r="AD112" s="34">
        <v>2201071</v>
      </c>
      <c r="AE112" s="32" t="s">
        <v>539</v>
      </c>
      <c r="AF112" s="34">
        <v>220107100</v>
      </c>
      <c r="AG112" s="32" t="s">
        <v>540</v>
      </c>
      <c r="AH112" s="34">
        <v>16</v>
      </c>
      <c r="AI112" s="34">
        <v>19</v>
      </c>
      <c r="AJ112" s="32" t="s">
        <v>583</v>
      </c>
      <c r="AK112" s="34" t="s">
        <v>99</v>
      </c>
      <c r="AL112" s="32" t="s">
        <v>166</v>
      </c>
      <c r="AM112" s="34">
        <v>124101</v>
      </c>
      <c r="AN112" s="32" t="s">
        <v>373</v>
      </c>
      <c r="AO112" s="32"/>
      <c r="AP112" s="22" t="s">
        <v>92</v>
      </c>
      <c r="AQ112" s="34"/>
      <c r="AR112" s="32"/>
      <c r="AS112" s="32" t="s">
        <v>584</v>
      </c>
      <c r="AT112" s="41">
        <f>20624720+1573302</f>
        <v>22198022</v>
      </c>
      <c r="AU112" s="1"/>
      <c r="AV112" s="29"/>
      <c r="AW112" s="30">
        <f>SUMIF('No tocar'!A:A,AS112,'No tocar'!B:B)</f>
        <v>20624720</v>
      </c>
      <c r="AX112" s="30">
        <f t="shared" si="0"/>
        <v>22198022</v>
      </c>
      <c r="AY112" s="30">
        <f>SUMIF('No tocar'!A:A,AS112,'No tocar'!D:D)</f>
        <v>12647000</v>
      </c>
      <c r="AZ112" s="30"/>
      <c r="BA112" s="30" t="str">
        <f t="shared" si="1"/>
        <v/>
      </c>
      <c r="BB112" s="31" t="str">
        <f t="shared" si="2"/>
        <v/>
      </c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</row>
    <row r="113" spans="1:74" ht="14.25" hidden="1" customHeight="1">
      <c r="A113" s="32" t="s">
        <v>352</v>
      </c>
      <c r="B113" s="32" t="s">
        <v>353</v>
      </c>
      <c r="C113" s="32" t="s">
        <v>68</v>
      </c>
      <c r="D113" s="33">
        <v>22</v>
      </c>
      <c r="E113" s="32" t="s">
        <v>354</v>
      </c>
      <c r="F113" s="34">
        <v>2201</v>
      </c>
      <c r="G113" s="32" t="s">
        <v>355</v>
      </c>
      <c r="H113" s="34" t="s">
        <v>356</v>
      </c>
      <c r="I113" s="32" t="s">
        <v>354</v>
      </c>
      <c r="J113" s="34">
        <v>3</v>
      </c>
      <c r="K113" s="32" t="s">
        <v>357</v>
      </c>
      <c r="L113" s="33" t="s">
        <v>358</v>
      </c>
      <c r="M113" s="32" t="s">
        <v>359</v>
      </c>
      <c r="N113" s="34" t="s">
        <v>360</v>
      </c>
      <c r="O113" s="32" t="s">
        <v>361</v>
      </c>
      <c r="P113" s="34">
        <v>260</v>
      </c>
      <c r="Q113" s="34" t="s">
        <v>531</v>
      </c>
      <c r="R113" s="32" t="s">
        <v>532</v>
      </c>
      <c r="S113" s="34" t="s">
        <v>533</v>
      </c>
      <c r="T113" s="32" t="s">
        <v>534</v>
      </c>
      <c r="U113" s="34">
        <v>1</v>
      </c>
      <c r="V113" s="36" t="s">
        <v>535</v>
      </c>
      <c r="W113" s="36" t="s">
        <v>536</v>
      </c>
      <c r="X113" s="33" t="s">
        <v>537</v>
      </c>
      <c r="Y113" s="32" t="s">
        <v>538</v>
      </c>
      <c r="Z113" s="34">
        <v>2022</v>
      </c>
      <c r="AA113" s="34">
        <v>2023</v>
      </c>
      <c r="AB113" s="34">
        <v>2</v>
      </c>
      <c r="AC113" s="34">
        <v>1</v>
      </c>
      <c r="AD113" s="34">
        <v>2201071</v>
      </c>
      <c r="AE113" s="32" t="s">
        <v>539</v>
      </c>
      <c r="AF113" s="34">
        <v>220107100</v>
      </c>
      <c r="AG113" s="32" t="s">
        <v>540</v>
      </c>
      <c r="AH113" s="34">
        <v>16</v>
      </c>
      <c r="AI113" s="34">
        <v>20</v>
      </c>
      <c r="AJ113" s="32" t="s">
        <v>585</v>
      </c>
      <c r="AK113" s="34" t="s">
        <v>89</v>
      </c>
      <c r="AL113" s="32" t="s">
        <v>166</v>
      </c>
      <c r="AM113" s="34">
        <v>124101</v>
      </c>
      <c r="AN113" s="32" t="s">
        <v>373</v>
      </c>
      <c r="AO113" s="32"/>
      <c r="AP113" s="22" t="s">
        <v>92</v>
      </c>
      <c r="AQ113" s="34"/>
      <c r="AR113" s="32"/>
      <c r="AS113" s="32" t="s">
        <v>586</v>
      </c>
      <c r="AT113" s="41">
        <f>3059725875+86049480</f>
        <v>3145775355</v>
      </c>
      <c r="AU113" s="1"/>
      <c r="AV113" s="29"/>
      <c r="AW113" s="30">
        <f>SUMIF('No tocar'!A:A,AS113,'No tocar'!B:B)</f>
        <v>2766002963</v>
      </c>
      <c r="AX113" s="30">
        <f t="shared" si="0"/>
        <v>3145775355</v>
      </c>
      <c r="AY113" s="30">
        <f>SUMIF('No tocar'!A:A,AS113,'No tocar'!D:D)</f>
        <v>2525231902</v>
      </c>
      <c r="AZ113" s="30"/>
      <c r="BA113" s="30" t="str">
        <f t="shared" si="1"/>
        <v/>
      </c>
      <c r="BB113" s="31" t="str">
        <f t="shared" si="2"/>
        <v/>
      </c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</row>
    <row r="114" spans="1:74" ht="14.25" hidden="1" customHeight="1">
      <c r="A114" s="32" t="s">
        <v>352</v>
      </c>
      <c r="B114" s="32" t="s">
        <v>353</v>
      </c>
      <c r="C114" s="32" t="s">
        <v>68</v>
      </c>
      <c r="D114" s="33">
        <v>22</v>
      </c>
      <c r="E114" s="32" t="s">
        <v>354</v>
      </c>
      <c r="F114" s="34">
        <v>2201</v>
      </c>
      <c r="G114" s="32" t="s">
        <v>355</v>
      </c>
      <c r="H114" s="34" t="s">
        <v>356</v>
      </c>
      <c r="I114" s="32" t="s">
        <v>354</v>
      </c>
      <c r="J114" s="34">
        <v>3</v>
      </c>
      <c r="K114" s="32" t="s">
        <v>357</v>
      </c>
      <c r="L114" s="33" t="s">
        <v>358</v>
      </c>
      <c r="M114" s="32" t="s">
        <v>359</v>
      </c>
      <c r="N114" s="34" t="s">
        <v>360</v>
      </c>
      <c r="O114" s="32" t="s">
        <v>361</v>
      </c>
      <c r="P114" s="34">
        <v>260</v>
      </c>
      <c r="Q114" s="34" t="s">
        <v>531</v>
      </c>
      <c r="R114" s="32" t="s">
        <v>532</v>
      </c>
      <c r="S114" s="34" t="s">
        <v>533</v>
      </c>
      <c r="T114" s="32" t="s">
        <v>534</v>
      </c>
      <c r="U114" s="34">
        <v>1</v>
      </c>
      <c r="V114" s="36" t="s">
        <v>535</v>
      </c>
      <c r="W114" s="36" t="s">
        <v>536</v>
      </c>
      <c r="X114" s="33" t="s">
        <v>537</v>
      </c>
      <c r="Y114" s="32" t="s">
        <v>538</v>
      </c>
      <c r="Z114" s="34">
        <v>2022</v>
      </c>
      <c r="AA114" s="34">
        <v>2023</v>
      </c>
      <c r="AB114" s="34">
        <v>2</v>
      </c>
      <c r="AC114" s="34">
        <v>1</v>
      </c>
      <c r="AD114" s="34">
        <v>2201071</v>
      </c>
      <c r="AE114" s="32" t="s">
        <v>539</v>
      </c>
      <c r="AF114" s="34">
        <v>220107100</v>
      </c>
      <c r="AG114" s="32" t="s">
        <v>540</v>
      </c>
      <c r="AH114" s="34">
        <v>16</v>
      </c>
      <c r="AI114" s="34">
        <v>20</v>
      </c>
      <c r="AJ114" s="32" t="s">
        <v>585</v>
      </c>
      <c r="AK114" s="34" t="s">
        <v>99</v>
      </c>
      <c r="AL114" s="32" t="s">
        <v>90</v>
      </c>
      <c r="AM114" s="34">
        <v>121000</v>
      </c>
      <c r="AN114" s="32" t="s">
        <v>91</v>
      </c>
      <c r="AO114" s="32"/>
      <c r="AP114" s="22" t="s">
        <v>92</v>
      </c>
      <c r="AQ114" s="34"/>
      <c r="AR114" s="32"/>
      <c r="AS114" s="32" t="s">
        <v>587</v>
      </c>
      <c r="AT114" s="28">
        <v>795140571.99000001</v>
      </c>
      <c r="AU114" s="1"/>
      <c r="AV114" s="29"/>
      <c r="AW114" s="30">
        <f>SUMIF('No tocar'!A:A,AS114,'No tocar'!B:B)</f>
        <v>500000000</v>
      </c>
      <c r="AX114" s="30">
        <f t="shared" si="0"/>
        <v>795140571.99000001</v>
      </c>
      <c r="AY114" s="30">
        <f>SUMIF('No tocar'!A:A,AS114,'No tocar'!D:D)</f>
        <v>0</v>
      </c>
      <c r="AZ114" s="30"/>
      <c r="BA114" s="30" t="str">
        <f t="shared" si="1"/>
        <v/>
      </c>
      <c r="BB114" s="31" t="str">
        <f t="shared" si="2"/>
        <v/>
      </c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</row>
    <row r="115" spans="1:74" ht="14.25" hidden="1" customHeight="1">
      <c r="A115" s="32" t="s">
        <v>352</v>
      </c>
      <c r="B115" s="32" t="s">
        <v>353</v>
      </c>
      <c r="C115" s="32" t="s">
        <v>68</v>
      </c>
      <c r="D115" s="33">
        <v>22</v>
      </c>
      <c r="E115" s="32" t="s">
        <v>354</v>
      </c>
      <c r="F115" s="34">
        <v>2201</v>
      </c>
      <c r="G115" s="32" t="s">
        <v>355</v>
      </c>
      <c r="H115" s="34" t="s">
        <v>356</v>
      </c>
      <c r="I115" s="32" t="s">
        <v>354</v>
      </c>
      <c r="J115" s="34">
        <v>3</v>
      </c>
      <c r="K115" s="32" t="s">
        <v>357</v>
      </c>
      <c r="L115" s="33" t="s">
        <v>358</v>
      </c>
      <c r="M115" s="32" t="s">
        <v>359</v>
      </c>
      <c r="N115" s="34" t="s">
        <v>360</v>
      </c>
      <c r="O115" s="32" t="s">
        <v>361</v>
      </c>
      <c r="P115" s="34">
        <v>260</v>
      </c>
      <c r="Q115" s="34" t="s">
        <v>531</v>
      </c>
      <c r="R115" s="32" t="s">
        <v>532</v>
      </c>
      <c r="S115" s="34" t="s">
        <v>533</v>
      </c>
      <c r="T115" s="32" t="s">
        <v>534</v>
      </c>
      <c r="U115" s="34">
        <v>1</v>
      </c>
      <c r="V115" s="36" t="s">
        <v>535</v>
      </c>
      <c r="W115" s="36" t="s">
        <v>536</v>
      </c>
      <c r="X115" s="33" t="s">
        <v>537</v>
      </c>
      <c r="Y115" s="32" t="s">
        <v>538</v>
      </c>
      <c r="Z115" s="34">
        <v>2022</v>
      </c>
      <c r="AA115" s="34">
        <v>2023</v>
      </c>
      <c r="AB115" s="34">
        <v>2</v>
      </c>
      <c r="AC115" s="34">
        <v>1</v>
      </c>
      <c r="AD115" s="34">
        <v>2201071</v>
      </c>
      <c r="AE115" s="32" t="s">
        <v>539</v>
      </c>
      <c r="AF115" s="34">
        <v>220107100</v>
      </c>
      <c r="AG115" s="32" t="s">
        <v>540</v>
      </c>
      <c r="AH115" s="34">
        <v>16</v>
      </c>
      <c r="AI115" s="34">
        <v>20</v>
      </c>
      <c r="AJ115" s="32" t="s">
        <v>585</v>
      </c>
      <c r="AK115" s="34" t="s">
        <v>99</v>
      </c>
      <c r="AL115" s="32" t="s">
        <v>90</v>
      </c>
      <c r="AM115" s="34">
        <v>131111</v>
      </c>
      <c r="AN115" s="32" t="s">
        <v>252</v>
      </c>
      <c r="AO115" s="32"/>
      <c r="AP115" s="22" t="s">
        <v>92</v>
      </c>
      <c r="AQ115" s="34"/>
      <c r="AR115" s="32"/>
      <c r="AS115" s="32" t="s">
        <v>588</v>
      </c>
      <c r="AT115" s="28">
        <v>692859428.00999999</v>
      </c>
      <c r="AU115" s="1"/>
      <c r="AV115" s="29"/>
      <c r="AW115" s="30">
        <f>SUMIF('No tocar'!A:A,AS115,'No tocar'!B:B)</f>
        <v>0</v>
      </c>
      <c r="AX115" s="30">
        <f t="shared" si="0"/>
        <v>692859428.00999999</v>
      </c>
      <c r="AY115" s="30">
        <f>SUMIF('No tocar'!A:A,AS115,'No tocar'!D:D)</f>
        <v>0</v>
      </c>
      <c r="AZ115" s="30"/>
      <c r="BA115" s="30" t="str">
        <f t="shared" si="1"/>
        <v/>
      </c>
      <c r="BB115" s="31" t="str">
        <f t="shared" si="2"/>
        <v/>
      </c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</row>
    <row r="116" spans="1:74" ht="14.25" hidden="1" customHeight="1">
      <c r="A116" s="32" t="s">
        <v>352</v>
      </c>
      <c r="B116" s="32" t="s">
        <v>353</v>
      </c>
      <c r="C116" s="32" t="s">
        <v>68</v>
      </c>
      <c r="D116" s="33">
        <v>22</v>
      </c>
      <c r="E116" s="32" t="s">
        <v>354</v>
      </c>
      <c r="F116" s="34">
        <v>2201</v>
      </c>
      <c r="G116" s="32" t="s">
        <v>355</v>
      </c>
      <c r="H116" s="34" t="s">
        <v>356</v>
      </c>
      <c r="I116" s="32" t="s">
        <v>354</v>
      </c>
      <c r="J116" s="34">
        <v>3</v>
      </c>
      <c r="K116" s="32" t="s">
        <v>357</v>
      </c>
      <c r="L116" s="33" t="s">
        <v>358</v>
      </c>
      <c r="M116" s="32" t="s">
        <v>359</v>
      </c>
      <c r="N116" s="34" t="s">
        <v>360</v>
      </c>
      <c r="O116" s="32" t="s">
        <v>361</v>
      </c>
      <c r="P116" s="34">
        <v>260</v>
      </c>
      <c r="Q116" s="34" t="s">
        <v>531</v>
      </c>
      <c r="R116" s="32" t="s">
        <v>532</v>
      </c>
      <c r="S116" s="34" t="s">
        <v>533</v>
      </c>
      <c r="T116" s="32" t="s">
        <v>534</v>
      </c>
      <c r="U116" s="34">
        <v>1</v>
      </c>
      <c r="V116" s="36" t="s">
        <v>535</v>
      </c>
      <c r="W116" s="36" t="s">
        <v>536</v>
      </c>
      <c r="X116" s="33" t="s">
        <v>537</v>
      </c>
      <c r="Y116" s="32" t="s">
        <v>538</v>
      </c>
      <c r="Z116" s="34">
        <v>2022</v>
      </c>
      <c r="AA116" s="34">
        <v>2023</v>
      </c>
      <c r="AB116" s="34">
        <v>2</v>
      </c>
      <c r="AC116" s="34">
        <v>1</v>
      </c>
      <c r="AD116" s="34">
        <v>2201071</v>
      </c>
      <c r="AE116" s="32" t="s">
        <v>539</v>
      </c>
      <c r="AF116" s="34">
        <v>220107100</v>
      </c>
      <c r="AG116" s="32" t="s">
        <v>540</v>
      </c>
      <c r="AH116" s="34">
        <v>16</v>
      </c>
      <c r="AI116" s="34">
        <v>21</v>
      </c>
      <c r="AJ116" s="32" t="s">
        <v>589</v>
      </c>
      <c r="AK116" s="34" t="s">
        <v>99</v>
      </c>
      <c r="AL116" s="32" t="s">
        <v>166</v>
      </c>
      <c r="AM116" s="34">
        <v>124101</v>
      </c>
      <c r="AN116" s="32" t="s">
        <v>373</v>
      </c>
      <c r="AO116" s="32"/>
      <c r="AP116" s="22" t="s">
        <v>92</v>
      </c>
      <c r="AQ116" s="34"/>
      <c r="AR116" s="32"/>
      <c r="AS116" s="32" t="s">
        <v>590</v>
      </c>
      <c r="AT116" s="41">
        <f>307302986+40204155</f>
        <v>347507141</v>
      </c>
      <c r="AU116" s="1"/>
      <c r="AV116" s="29"/>
      <c r="AW116" s="30">
        <f>SUMIF('No tocar'!A:A,AS116,'No tocar'!B:B)</f>
        <v>307302986</v>
      </c>
      <c r="AX116" s="30">
        <f t="shared" si="0"/>
        <v>347507141</v>
      </c>
      <c r="AY116" s="30">
        <f>SUMIF('No tocar'!A:A,AS116,'No tocar'!D:D)</f>
        <v>196456500</v>
      </c>
      <c r="AZ116" s="30"/>
      <c r="BA116" s="30" t="str">
        <f t="shared" si="1"/>
        <v/>
      </c>
      <c r="BB116" s="31" t="str">
        <f t="shared" si="2"/>
        <v/>
      </c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</row>
    <row r="117" spans="1:74" ht="14.25" hidden="1" customHeight="1">
      <c r="A117" s="32" t="s">
        <v>352</v>
      </c>
      <c r="B117" s="32" t="s">
        <v>353</v>
      </c>
      <c r="C117" s="32" t="s">
        <v>68</v>
      </c>
      <c r="D117" s="33">
        <v>22</v>
      </c>
      <c r="E117" s="32" t="s">
        <v>354</v>
      </c>
      <c r="F117" s="34">
        <v>2201</v>
      </c>
      <c r="G117" s="32" t="s">
        <v>355</v>
      </c>
      <c r="H117" s="34" t="s">
        <v>356</v>
      </c>
      <c r="I117" s="32" t="s">
        <v>354</v>
      </c>
      <c r="J117" s="34">
        <v>3</v>
      </c>
      <c r="K117" s="32" t="s">
        <v>357</v>
      </c>
      <c r="L117" s="33" t="s">
        <v>358</v>
      </c>
      <c r="M117" s="32" t="s">
        <v>359</v>
      </c>
      <c r="N117" s="34" t="s">
        <v>360</v>
      </c>
      <c r="O117" s="32" t="s">
        <v>361</v>
      </c>
      <c r="P117" s="34">
        <v>260</v>
      </c>
      <c r="Q117" s="34" t="s">
        <v>531</v>
      </c>
      <c r="R117" s="32" t="s">
        <v>532</v>
      </c>
      <c r="S117" s="34" t="s">
        <v>533</v>
      </c>
      <c r="T117" s="32" t="s">
        <v>534</v>
      </c>
      <c r="U117" s="34">
        <v>1</v>
      </c>
      <c r="V117" s="36" t="s">
        <v>535</v>
      </c>
      <c r="W117" s="36" t="s">
        <v>536</v>
      </c>
      <c r="X117" s="33" t="s">
        <v>537</v>
      </c>
      <c r="Y117" s="32" t="s">
        <v>538</v>
      </c>
      <c r="Z117" s="34">
        <v>2022</v>
      </c>
      <c r="AA117" s="34">
        <v>2023</v>
      </c>
      <c r="AB117" s="34">
        <v>2</v>
      </c>
      <c r="AC117" s="34">
        <v>1</v>
      </c>
      <c r="AD117" s="34">
        <v>2201071</v>
      </c>
      <c r="AE117" s="32" t="s">
        <v>539</v>
      </c>
      <c r="AF117" s="34">
        <v>220107100</v>
      </c>
      <c r="AG117" s="32" t="s">
        <v>540</v>
      </c>
      <c r="AH117" s="34">
        <v>16</v>
      </c>
      <c r="AI117" s="34">
        <v>22</v>
      </c>
      <c r="AJ117" s="32" t="s">
        <v>591</v>
      </c>
      <c r="AK117" s="34" t="s">
        <v>99</v>
      </c>
      <c r="AL117" s="32" t="s">
        <v>166</v>
      </c>
      <c r="AM117" s="34">
        <v>124101</v>
      </c>
      <c r="AN117" s="32" t="s">
        <v>373</v>
      </c>
      <c r="AO117" s="32"/>
      <c r="AP117" s="22" t="s">
        <v>92</v>
      </c>
      <c r="AQ117" s="34"/>
      <c r="AR117" s="32"/>
      <c r="AS117" s="32" t="s">
        <v>592</v>
      </c>
      <c r="AT117" s="41">
        <f>430922943+48556319</f>
        <v>479479262</v>
      </c>
      <c r="AU117" s="1"/>
      <c r="AV117" s="29"/>
      <c r="AW117" s="30">
        <f>SUMIF('No tocar'!A:A,AS117,'No tocar'!B:B)</f>
        <v>430922943</v>
      </c>
      <c r="AX117" s="30">
        <f t="shared" si="0"/>
        <v>479479262</v>
      </c>
      <c r="AY117" s="30">
        <f>SUMIF('No tocar'!A:A,AS117,'No tocar'!D:D)</f>
        <v>271939600</v>
      </c>
      <c r="AZ117" s="30"/>
      <c r="BA117" s="30" t="str">
        <f t="shared" si="1"/>
        <v/>
      </c>
      <c r="BB117" s="31" t="str">
        <f t="shared" si="2"/>
        <v/>
      </c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</row>
    <row r="118" spans="1:74" ht="14.25" hidden="1" customHeight="1">
      <c r="A118" s="32" t="s">
        <v>352</v>
      </c>
      <c r="B118" s="32" t="s">
        <v>353</v>
      </c>
      <c r="C118" s="32" t="s">
        <v>68</v>
      </c>
      <c r="D118" s="33">
        <v>22</v>
      </c>
      <c r="E118" s="32" t="s">
        <v>354</v>
      </c>
      <c r="F118" s="34">
        <v>2201</v>
      </c>
      <c r="G118" s="32" t="s">
        <v>355</v>
      </c>
      <c r="H118" s="34" t="s">
        <v>356</v>
      </c>
      <c r="I118" s="32" t="s">
        <v>354</v>
      </c>
      <c r="J118" s="34">
        <v>3</v>
      </c>
      <c r="K118" s="32" t="s">
        <v>357</v>
      </c>
      <c r="L118" s="33" t="s">
        <v>358</v>
      </c>
      <c r="M118" s="32" t="s">
        <v>359</v>
      </c>
      <c r="N118" s="34" t="s">
        <v>360</v>
      </c>
      <c r="O118" s="32" t="s">
        <v>361</v>
      </c>
      <c r="P118" s="34">
        <v>260</v>
      </c>
      <c r="Q118" s="34" t="s">
        <v>531</v>
      </c>
      <c r="R118" s="32" t="s">
        <v>532</v>
      </c>
      <c r="S118" s="34" t="s">
        <v>533</v>
      </c>
      <c r="T118" s="32" t="s">
        <v>534</v>
      </c>
      <c r="U118" s="34">
        <v>1</v>
      </c>
      <c r="V118" s="36" t="s">
        <v>535</v>
      </c>
      <c r="W118" s="36" t="s">
        <v>536</v>
      </c>
      <c r="X118" s="33" t="s">
        <v>537</v>
      </c>
      <c r="Y118" s="32" t="s">
        <v>538</v>
      </c>
      <c r="Z118" s="34">
        <v>2022</v>
      </c>
      <c r="AA118" s="34">
        <v>2023</v>
      </c>
      <c r="AB118" s="34">
        <v>2</v>
      </c>
      <c r="AC118" s="34">
        <v>1</v>
      </c>
      <c r="AD118" s="34">
        <v>2201071</v>
      </c>
      <c r="AE118" s="32" t="s">
        <v>539</v>
      </c>
      <c r="AF118" s="34">
        <v>220107100</v>
      </c>
      <c r="AG118" s="32" t="s">
        <v>540</v>
      </c>
      <c r="AH118" s="34">
        <v>16</v>
      </c>
      <c r="AI118" s="34">
        <v>23</v>
      </c>
      <c r="AJ118" s="32" t="s">
        <v>593</v>
      </c>
      <c r="AK118" s="34" t="s">
        <v>99</v>
      </c>
      <c r="AL118" s="32" t="s">
        <v>166</v>
      </c>
      <c r="AM118" s="34">
        <v>124101</v>
      </c>
      <c r="AN118" s="32" t="s">
        <v>373</v>
      </c>
      <c r="AO118" s="32"/>
      <c r="AP118" s="22" t="s">
        <v>92</v>
      </c>
      <c r="AQ118" s="34"/>
      <c r="AR118" s="32"/>
      <c r="AS118" s="32" t="s">
        <v>594</v>
      </c>
      <c r="AT118" s="28">
        <v>81128004</v>
      </c>
      <c r="AU118" s="1"/>
      <c r="AV118" s="29"/>
      <c r="AW118" s="30">
        <f>SUMIF('No tocar'!A:A,AS118,'No tocar'!B:B)</f>
        <v>40388077</v>
      </c>
      <c r="AX118" s="30">
        <f t="shared" si="0"/>
        <v>81128004</v>
      </c>
      <c r="AY118" s="30">
        <f>SUMIF('No tocar'!A:A,AS118,'No tocar'!D:D)</f>
        <v>40179300</v>
      </c>
      <c r="AZ118" s="30"/>
      <c r="BA118" s="30" t="str">
        <f t="shared" si="1"/>
        <v/>
      </c>
      <c r="BB118" s="31" t="str">
        <f t="shared" si="2"/>
        <v/>
      </c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</row>
    <row r="119" spans="1:74" ht="14.25" hidden="1" customHeight="1">
      <c r="A119" s="32" t="s">
        <v>352</v>
      </c>
      <c r="B119" s="32" t="s">
        <v>353</v>
      </c>
      <c r="C119" s="32" t="s">
        <v>68</v>
      </c>
      <c r="D119" s="33">
        <v>22</v>
      </c>
      <c r="E119" s="32" t="s">
        <v>354</v>
      </c>
      <c r="F119" s="34">
        <v>2201</v>
      </c>
      <c r="G119" s="32" t="s">
        <v>355</v>
      </c>
      <c r="H119" s="34" t="s">
        <v>356</v>
      </c>
      <c r="I119" s="32" t="s">
        <v>354</v>
      </c>
      <c r="J119" s="34">
        <v>3</v>
      </c>
      <c r="K119" s="32" t="s">
        <v>357</v>
      </c>
      <c r="L119" s="33" t="s">
        <v>358</v>
      </c>
      <c r="M119" s="32" t="s">
        <v>359</v>
      </c>
      <c r="N119" s="34" t="s">
        <v>360</v>
      </c>
      <c r="O119" s="32" t="s">
        <v>361</v>
      </c>
      <c r="P119" s="34">
        <v>260</v>
      </c>
      <c r="Q119" s="34" t="s">
        <v>531</v>
      </c>
      <c r="R119" s="32" t="s">
        <v>532</v>
      </c>
      <c r="S119" s="34" t="s">
        <v>533</v>
      </c>
      <c r="T119" s="32" t="s">
        <v>534</v>
      </c>
      <c r="U119" s="34">
        <v>1</v>
      </c>
      <c r="V119" s="36" t="s">
        <v>535</v>
      </c>
      <c r="W119" s="36" t="s">
        <v>536</v>
      </c>
      <c r="X119" s="33" t="s">
        <v>537</v>
      </c>
      <c r="Y119" s="32" t="s">
        <v>538</v>
      </c>
      <c r="Z119" s="34">
        <v>2022</v>
      </c>
      <c r="AA119" s="34">
        <v>2023</v>
      </c>
      <c r="AB119" s="34">
        <v>2</v>
      </c>
      <c r="AC119" s="34">
        <v>1</v>
      </c>
      <c r="AD119" s="34">
        <v>2201071</v>
      </c>
      <c r="AE119" s="32" t="s">
        <v>539</v>
      </c>
      <c r="AF119" s="34">
        <v>220107100</v>
      </c>
      <c r="AG119" s="32" t="s">
        <v>540</v>
      </c>
      <c r="AH119" s="34">
        <v>16</v>
      </c>
      <c r="AI119" s="34">
        <v>24</v>
      </c>
      <c r="AJ119" s="32" t="s">
        <v>595</v>
      </c>
      <c r="AK119" s="34" t="s">
        <v>99</v>
      </c>
      <c r="AL119" s="32" t="s">
        <v>166</v>
      </c>
      <c r="AM119" s="34">
        <v>124101</v>
      </c>
      <c r="AN119" s="32" t="s">
        <v>373</v>
      </c>
      <c r="AO119" s="32"/>
      <c r="AP119" s="22" t="s">
        <v>92</v>
      </c>
      <c r="AQ119" s="34"/>
      <c r="AR119" s="32"/>
      <c r="AS119" s="32" t="s">
        <v>596</v>
      </c>
      <c r="AT119" s="41">
        <f>390966450+42700093</f>
        <v>433666543</v>
      </c>
      <c r="AU119" s="1"/>
      <c r="AV119" s="29"/>
      <c r="AW119" s="30">
        <f>SUMIF('No tocar'!A:A,AS119,'No tocar'!B:B)</f>
        <v>390966450</v>
      </c>
      <c r="AX119" s="30">
        <f t="shared" si="0"/>
        <v>433666543</v>
      </c>
      <c r="AY119" s="30">
        <f>SUMIF('No tocar'!A:A,AS119,'No tocar'!D:D)</f>
        <v>0</v>
      </c>
      <c r="AZ119" s="30"/>
      <c r="BA119" s="30" t="str">
        <f t="shared" si="1"/>
        <v/>
      </c>
      <c r="BB119" s="31" t="str">
        <f t="shared" si="2"/>
        <v/>
      </c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</row>
    <row r="120" spans="1:74" ht="14.25" hidden="1" customHeight="1">
      <c r="A120" s="32" t="s">
        <v>352</v>
      </c>
      <c r="B120" s="32" t="s">
        <v>353</v>
      </c>
      <c r="C120" s="32" t="s">
        <v>68</v>
      </c>
      <c r="D120" s="33">
        <v>22</v>
      </c>
      <c r="E120" s="32" t="s">
        <v>354</v>
      </c>
      <c r="F120" s="34">
        <v>2201</v>
      </c>
      <c r="G120" s="32" t="s">
        <v>355</v>
      </c>
      <c r="H120" s="34" t="s">
        <v>356</v>
      </c>
      <c r="I120" s="32" t="s">
        <v>354</v>
      </c>
      <c r="J120" s="34">
        <v>3</v>
      </c>
      <c r="K120" s="32" t="s">
        <v>357</v>
      </c>
      <c r="L120" s="33" t="s">
        <v>358</v>
      </c>
      <c r="M120" s="32" t="s">
        <v>359</v>
      </c>
      <c r="N120" s="34" t="s">
        <v>360</v>
      </c>
      <c r="O120" s="32" t="s">
        <v>361</v>
      </c>
      <c r="P120" s="34">
        <v>260</v>
      </c>
      <c r="Q120" s="34" t="s">
        <v>531</v>
      </c>
      <c r="R120" s="32" t="s">
        <v>532</v>
      </c>
      <c r="S120" s="34" t="s">
        <v>533</v>
      </c>
      <c r="T120" s="32" t="s">
        <v>534</v>
      </c>
      <c r="U120" s="34">
        <v>1</v>
      </c>
      <c r="V120" s="36" t="s">
        <v>535</v>
      </c>
      <c r="W120" s="36" t="s">
        <v>536</v>
      </c>
      <c r="X120" s="33" t="s">
        <v>537</v>
      </c>
      <c r="Y120" s="32" t="s">
        <v>538</v>
      </c>
      <c r="Z120" s="34">
        <v>2022</v>
      </c>
      <c r="AA120" s="34">
        <v>2023</v>
      </c>
      <c r="AB120" s="34">
        <v>2</v>
      </c>
      <c r="AC120" s="34">
        <v>1</v>
      </c>
      <c r="AD120" s="34">
        <v>2201071</v>
      </c>
      <c r="AE120" s="32" t="s">
        <v>539</v>
      </c>
      <c r="AF120" s="34">
        <v>220107100</v>
      </c>
      <c r="AG120" s="32" t="s">
        <v>540</v>
      </c>
      <c r="AH120" s="34">
        <v>16</v>
      </c>
      <c r="AI120" s="34">
        <v>25</v>
      </c>
      <c r="AJ120" s="32" t="s">
        <v>597</v>
      </c>
      <c r="AK120" s="34" t="s">
        <v>99</v>
      </c>
      <c r="AL120" s="32" t="s">
        <v>166</v>
      </c>
      <c r="AM120" s="34">
        <v>124101</v>
      </c>
      <c r="AN120" s="32" t="s">
        <v>373</v>
      </c>
      <c r="AO120" s="32"/>
      <c r="AP120" s="22" t="s">
        <v>92</v>
      </c>
      <c r="AQ120" s="34"/>
      <c r="AR120" s="32"/>
      <c r="AS120" s="32" t="s">
        <v>598</v>
      </c>
      <c r="AT120" s="41">
        <f>18664714+3152948</f>
        <v>21817662</v>
      </c>
      <c r="AU120" s="1"/>
      <c r="AV120" s="29"/>
      <c r="AW120" s="30">
        <f>SUMIF('No tocar'!A:A,AS120,'No tocar'!B:B)</f>
        <v>18664714</v>
      </c>
      <c r="AX120" s="30">
        <f t="shared" si="0"/>
        <v>21817662</v>
      </c>
      <c r="AY120" s="30">
        <f>SUMIF('No tocar'!A:A,AS120,'No tocar'!D:D)</f>
        <v>12319900</v>
      </c>
      <c r="AZ120" s="30"/>
      <c r="BA120" s="30" t="str">
        <f t="shared" si="1"/>
        <v/>
      </c>
      <c r="BB120" s="31" t="str">
        <f t="shared" si="2"/>
        <v/>
      </c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</row>
    <row r="121" spans="1:74" ht="14.25" hidden="1" customHeight="1">
      <c r="A121" s="32" t="s">
        <v>352</v>
      </c>
      <c r="B121" s="32" t="s">
        <v>353</v>
      </c>
      <c r="C121" s="32" t="s">
        <v>68</v>
      </c>
      <c r="D121" s="33">
        <v>22</v>
      </c>
      <c r="E121" s="32" t="s">
        <v>354</v>
      </c>
      <c r="F121" s="34">
        <v>2201</v>
      </c>
      <c r="G121" s="32" t="s">
        <v>355</v>
      </c>
      <c r="H121" s="34" t="s">
        <v>356</v>
      </c>
      <c r="I121" s="32" t="s">
        <v>354</v>
      </c>
      <c r="J121" s="34">
        <v>3</v>
      </c>
      <c r="K121" s="32" t="s">
        <v>357</v>
      </c>
      <c r="L121" s="33" t="s">
        <v>358</v>
      </c>
      <c r="M121" s="32" t="s">
        <v>359</v>
      </c>
      <c r="N121" s="34" t="s">
        <v>360</v>
      </c>
      <c r="O121" s="32" t="s">
        <v>361</v>
      </c>
      <c r="P121" s="34">
        <v>260</v>
      </c>
      <c r="Q121" s="34" t="s">
        <v>531</v>
      </c>
      <c r="R121" s="32" t="s">
        <v>532</v>
      </c>
      <c r="S121" s="34" t="s">
        <v>533</v>
      </c>
      <c r="T121" s="32" t="s">
        <v>534</v>
      </c>
      <c r="U121" s="34">
        <v>1</v>
      </c>
      <c r="V121" s="36" t="s">
        <v>535</v>
      </c>
      <c r="W121" s="36" t="s">
        <v>536</v>
      </c>
      <c r="X121" s="33" t="s">
        <v>537</v>
      </c>
      <c r="Y121" s="32" t="s">
        <v>538</v>
      </c>
      <c r="Z121" s="34">
        <v>2022</v>
      </c>
      <c r="AA121" s="34">
        <v>2023</v>
      </c>
      <c r="AB121" s="34">
        <v>2</v>
      </c>
      <c r="AC121" s="34">
        <v>1</v>
      </c>
      <c r="AD121" s="34">
        <v>2201071</v>
      </c>
      <c r="AE121" s="32" t="s">
        <v>539</v>
      </c>
      <c r="AF121" s="34">
        <v>220107100</v>
      </c>
      <c r="AG121" s="32" t="s">
        <v>540</v>
      </c>
      <c r="AH121" s="34">
        <v>16</v>
      </c>
      <c r="AI121" s="34">
        <v>26</v>
      </c>
      <c r="AJ121" s="32" t="s">
        <v>599</v>
      </c>
      <c r="AK121" s="34" t="s">
        <v>99</v>
      </c>
      <c r="AL121" s="32" t="s">
        <v>166</v>
      </c>
      <c r="AM121" s="34">
        <v>124101</v>
      </c>
      <c r="AN121" s="32" t="s">
        <v>373</v>
      </c>
      <c r="AO121" s="32"/>
      <c r="AP121" s="22" t="s">
        <v>92</v>
      </c>
      <c r="AQ121" s="34"/>
      <c r="AR121" s="32"/>
      <c r="AS121" s="32" t="s">
        <v>600</v>
      </c>
      <c r="AT121" s="41">
        <f>111849816+18358203</f>
        <v>130208019</v>
      </c>
      <c r="AU121" s="1"/>
      <c r="AV121" s="29"/>
      <c r="AW121" s="30">
        <f>SUMIF('No tocar'!A:A,AS121,'No tocar'!B:B)</f>
        <v>111849816</v>
      </c>
      <c r="AX121" s="30">
        <f t="shared" si="0"/>
        <v>130208019</v>
      </c>
      <c r="AY121" s="30">
        <f>SUMIF('No tocar'!A:A,AS121,'No tocar'!D:D)</f>
        <v>80640200</v>
      </c>
      <c r="AZ121" s="30"/>
      <c r="BA121" s="30" t="str">
        <f t="shared" si="1"/>
        <v/>
      </c>
      <c r="BB121" s="31" t="str">
        <f t="shared" si="2"/>
        <v/>
      </c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</row>
    <row r="122" spans="1:74" ht="14.25" hidden="1" customHeight="1">
      <c r="A122" s="32" t="s">
        <v>352</v>
      </c>
      <c r="B122" s="32" t="s">
        <v>353</v>
      </c>
      <c r="C122" s="32" t="s">
        <v>68</v>
      </c>
      <c r="D122" s="33">
        <v>22</v>
      </c>
      <c r="E122" s="32" t="s">
        <v>354</v>
      </c>
      <c r="F122" s="34">
        <v>2201</v>
      </c>
      <c r="G122" s="32" t="s">
        <v>355</v>
      </c>
      <c r="H122" s="34" t="s">
        <v>356</v>
      </c>
      <c r="I122" s="32" t="s">
        <v>354</v>
      </c>
      <c r="J122" s="34">
        <v>3</v>
      </c>
      <c r="K122" s="32" t="s">
        <v>357</v>
      </c>
      <c r="L122" s="33" t="s">
        <v>358</v>
      </c>
      <c r="M122" s="32" t="s">
        <v>359</v>
      </c>
      <c r="N122" s="34" t="s">
        <v>360</v>
      </c>
      <c r="O122" s="32" t="s">
        <v>361</v>
      </c>
      <c r="P122" s="34">
        <v>260</v>
      </c>
      <c r="Q122" s="34" t="s">
        <v>531</v>
      </c>
      <c r="R122" s="32" t="s">
        <v>532</v>
      </c>
      <c r="S122" s="34" t="s">
        <v>533</v>
      </c>
      <c r="T122" s="32" t="s">
        <v>534</v>
      </c>
      <c r="U122" s="34">
        <v>1</v>
      </c>
      <c r="V122" s="36" t="s">
        <v>535</v>
      </c>
      <c r="W122" s="36" t="s">
        <v>536</v>
      </c>
      <c r="X122" s="33" t="s">
        <v>537</v>
      </c>
      <c r="Y122" s="32" t="s">
        <v>538</v>
      </c>
      <c r="Z122" s="34">
        <v>2022</v>
      </c>
      <c r="AA122" s="34">
        <v>2023</v>
      </c>
      <c r="AB122" s="34">
        <v>2</v>
      </c>
      <c r="AC122" s="34">
        <v>1</v>
      </c>
      <c r="AD122" s="34">
        <v>2201071</v>
      </c>
      <c r="AE122" s="32" t="s">
        <v>539</v>
      </c>
      <c r="AF122" s="34">
        <v>220107100</v>
      </c>
      <c r="AG122" s="32" t="s">
        <v>540</v>
      </c>
      <c r="AH122" s="34">
        <v>16</v>
      </c>
      <c r="AI122" s="34">
        <v>27</v>
      </c>
      <c r="AJ122" s="32" t="s">
        <v>601</v>
      </c>
      <c r="AK122" s="34" t="s">
        <v>99</v>
      </c>
      <c r="AL122" s="32" t="s">
        <v>166</v>
      </c>
      <c r="AM122" s="34">
        <v>124101</v>
      </c>
      <c r="AN122" s="32" t="s">
        <v>373</v>
      </c>
      <c r="AO122" s="32"/>
      <c r="AP122" s="22" t="s">
        <v>92</v>
      </c>
      <c r="AQ122" s="34"/>
      <c r="AR122" s="32"/>
      <c r="AS122" s="32" t="s">
        <v>602</v>
      </c>
      <c r="AT122" s="41">
        <f>18664714+3152948</f>
        <v>21817662</v>
      </c>
      <c r="AU122" s="1"/>
      <c r="AV122" s="29"/>
      <c r="AW122" s="30">
        <f>SUMIF('No tocar'!A:A,AS122,'No tocar'!B:B)</f>
        <v>18664714</v>
      </c>
      <c r="AX122" s="30">
        <f t="shared" si="0"/>
        <v>21817662</v>
      </c>
      <c r="AY122" s="30">
        <f>SUMIF('No tocar'!A:A,AS122,'No tocar'!D:D)</f>
        <v>12319900</v>
      </c>
      <c r="AZ122" s="30"/>
      <c r="BA122" s="30" t="str">
        <f t="shared" si="1"/>
        <v/>
      </c>
      <c r="BB122" s="31" t="str">
        <f t="shared" si="2"/>
        <v/>
      </c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</row>
    <row r="123" spans="1:74" ht="14.25" hidden="1" customHeight="1">
      <c r="A123" s="32" t="s">
        <v>352</v>
      </c>
      <c r="B123" s="32" t="s">
        <v>353</v>
      </c>
      <c r="C123" s="32" t="s">
        <v>68</v>
      </c>
      <c r="D123" s="33">
        <v>22</v>
      </c>
      <c r="E123" s="32" t="s">
        <v>354</v>
      </c>
      <c r="F123" s="34">
        <v>2201</v>
      </c>
      <c r="G123" s="32" t="s">
        <v>355</v>
      </c>
      <c r="H123" s="34" t="s">
        <v>356</v>
      </c>
      <c r="I123" s="32" t="s">
        <v>354</v>
      </c>
      <c r="J123" s="34">
        <v>3</v>
      </c>
      <c r="K123" s="32" t="s">
        <v>357</v>
      </c>
      <c r="L123" s="33" t="s">
        <v>358</v>
      </c>
      <c r="M123" s="32" t="s">
        <v>359</v>
      </c>
      <c r="N123" s="34" t="s">
        <v>360</v>
      </c>
      <c r="O123" s="32" t="s">
        <v>361</v>
      </c>
      <c r="P123" s="34">
        <v>260</v>
      </c>
      <c r="Q123" s="34" t="s">
        <v>531</v>
      </c>
      <c r="R123" s="32" t="s">
        <v>532</v>
      </c>
      <c r="S123" s="34" t="s">
        <v>533</v>
      </c>
      <c r="T123" s="32" t="s">
        <v>534</v>
      </c>
      <c r="U123" s="34">
        <v>1</v>
      </c>
      <c r="V123" s="36" t="s">
        <v>535</v>
      </c>
      <c r="W123" s="36" t="s">
        <v>536</v>
      </c>
      <c r="X123" s="33" t="s">
        <v>537</v>
      </c>
      <c r="Y123" s="32" t="s">
        <v>538</v>
      </c>
      <c r="Z123" s="34">
        <v>2022</v>
      </c>
      <c r="AA123" s="34">
        <v>2023</v>
      </c>
      <c r="AB123" s="34">
        <v>2</v>
      </c>
      <c r="AC123" s="34">
        <v>1</v>
      </c>
      <c r="AD123" s="34">
        <v>2201071</v>
      </c>
      <c r="AE123" s="32" t="s">
        <v>539</v>
      </c>
      <c r="AF123" s="34">
        <v>220107100</v>
      </c>
      <c r="AG123" s="32" t="s">
        <v>540</v>
      </c>
      <c r="AH123" s="34">
        <v>16</v>
      </c>
      <c r="AI123" s="34">
        <v>28</v>
      </c>
      <c r="AJ123" s="32" t="s">
        <v>603</v>
      </c>
      <c r="AK123" s="34" t="s">
        <v>99</v>
      </c>
      <c r="AL123" s="32" t="s">
        <v>166</v>
      </c>
      <c r="AM123" s="34">
        <v>124101</v>
      </c>
      <c r="AN123" s="32" t="s">
        <v>373</v>
      </c>
      <c r="AO123" s="32"/>
      <c r="AP123" s="22" t="s">
        <v>92</v>
      </c>
      <c r="AQ123" s="34"/>
      <c r="AR123" s="32"/>
      <c r="AS123" s="32" t="s">
        <v>604</v>
      </c>
      <c r="AT123" s="41">
        <f>149121507+17298786+7211563</f>
        <v>173631856</v>
      </c>
      <c r="AU123" s="1"/>
      <c r="AV123" s="29"/>
      <c r="AW123" s="30">
        <f>SUMIF('No tocar'!A:A,AS123,'No tocar'!B:B)</f>
        <v>149121507</v>
      </c>
      <c r="AX123" s="30">
        <f t="shared" si="0"/>
        <v>173631856</v>
      </c>
      <c r="AY123" s="30">
        <f>SUMIF('No tocar'!A:A,AS123,'No tocar'!D:D)</f>
        <v>98325400</v>
      </c>
      <c r="AZ123" s="30"/>
      <c r="BA123" s="30" t="str">
        <f t="shared" si="1"/>
        <v/>
      </c>
      <c r="BB123" s="31" t="str">
        <f t="shared" si="2"/>
        <v/>
      </c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</row>
    <row r="124" spans="1:74" ht="14.25" hidden="1" customHeight="1">
      <c r="A124" s="32" t="s">
        <v>352</v>
      </c>
      <c r="B124" s="32" t="s">
        <v>353</v>
      </c>
      <c r="C124" s="32" t="s">
        <v>68</v>
      </c>
      <c r="D124" s="33">
        <v>22</v>
      </c>
      <c r="E124" s="32" t="s">
        <v>354</v>
      </c>
      <c r="F124" s="34">
        <v>2201</v>
      </c>
      <c r="G124" s="32" t="s">
        <v>355</v>
      </c>
      <c r="H124" s="34" t="s">
        <v>356</v>
      </c>
      <c r="I124" s="32" t="s">
        <v>354</v>
      </c>
      <c r="J124" s="34">
        <v>3</v>
      </c>
      <c r="K124" s="32" t="s">
        <v>357</v>
      </c>
      <c r="L124" s="33" t="s">
        <v>358</v>
      </c>
      <c r="M124" s="32" t="s">
        <v>359</v>
      </c>
      <c r="N124" s="34" t="s">
        <v>360</v>
      </c>
      <c r="O124" s="32" t="s">
        <v>361</v>
      </c>
      <c r="P124" s="34">
        <v>260</v>
      </c>
      <c r="Q124" s="34" t="s">
        <v>531</v>
      </c>
      <c r="R124" s="32" t="s">
        <v>532</v>
      </c>
      <c r="S124" s="34" t="s">
        <v>533</v>
      </c>
      <c r="T124" s="32" t="s">
        <v>534</v>
      </c>
      <c r="U124" s="34">
        <v>1</v>
      </c>
      <c r="V124" s="36" t="s">
        <v>535</v>
      </c>
      <c r="W124" s="36" t="s">
        <v>536</v>
      </c>
      <c r="X124" s="33" t="s">
        <v>537</v>
      </c>
      <c r="Y124" s="32" t="s">
        <v>538</v>
      </c>
      <c r="Z124" s="34">
        <v>2022</v>
      </c>
      <c r="AA124" s="34">
        <v>2023</v>
      </c>
      <c r="AB124" s="34">
        <v>2</v>
      </c>
      <c r="AC124" s="34">
        <v>1</v>
      </c>
      <c r="AD124" s="34">
        <v>2201071</v>
      </c>
      <c r="AE124" s="32" t="s">
        <v>539</v>
      </c>
      <c r="AF124" s="34">
        <v>220107100</v>
      </c>
      <c r="AG124" s="32" t="s">
        <v>540</v>
      </c>
      <c r="AH124" s="34">
        <v>16</v>
      </c>
      <c r="AI124" s="34">
        <v>29</v>
      </c>
      <c r="AJ124" s="32" t="s">
        <v>605</v>
      </c>
      <c r="AK124" s="34" t="s">
        <v>99</v>
      </c>
      <c r="AL124" s="32" t="s">
        <v>166</v>
      </c>
      <c r="AM124" s="34">
        <v>124101</v>
      </c>
      <c r="AN124" s="32" t="s">
        <v>373</v>
      </c>
      <c r="AO124" s="32"/>
      <c r="AP124" s="22" t="s">
        <v>92</v>
      </c>
      <c r="AQ124" s="34"/>
      <c r="AR124" s="32"/>
      <c r="AS124" s="32" t="s">
        <v>606</v>
      </c>
      <c r="AT124" s="41">
        <f>37305256+6504021</f>
        <v>43809277</v>
      </c>
      <c r="AU124" s="1"/>
      <c r="AV124" s="29"/>
      <c r="AW124" s="30">
        <f>SUMIF('No tocar'!A:A,AS124,'No tocar'!B:B)</f>
        <v>37305256</v>
      </c>
      <c r="AX124" s="30">
        <f t="shared" si="0"/>
        <v>43809277</v>
      </c>
      <c r="AY124" s="30">
        <f>SUMIF('No tocar'!A:A,AS124,'No tocar'!D:D)</f>
        <v>24608500</v>
      </c>
      <c r="AZ124" s="30"/>
      <c r="BA124" s="30" t="str">
        <f t="shared" si="1"/>
        <v/>
      </c>
      <c r="BB124" s="31" t="str">
        <f t="shared" si="2"/>
        <v/>
      </c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</row>
    <row r="125" spans="1:74" ht="14.25" hidden="1" customHeight="1">
      <c r="A125" s="32" t="s">
        <v>352</v>
      </c>
      <c r="B125" s="32" t="s">
        <v>353</v>
      </c>
      <c r="C125" s="32" t="s">
        <v>68</v>
      </c>
      <c r="D125" s="33">
        <v>22</v>
      </c>
      <c r="E125" s="32" t="s">
        <v>354</v>
      </c>
      <c r="F125" s="34">
        <v>2201</v>
      </c>
      <c r="G125" s="32" t="s">
        <v>355</v>
      </c>
      <c r="H125" s="34" t="s">
        <v>356</v>
      </c>
      <c r="I125" s="32" t="s">
        <v>354</v>
      </c>
      <c r="J125" s="34">
        <v>3</v>
      </c>
      <c r="K125" s="32" t="s">
        <v>357</v>
      </c>
      <c r="L125" s="33" t="s">
        <v>358</v>
      </c>
      <c r="M125" s="32" t="s">
        <v>359</v>
      </c>
      <c r="N125" s="34" t="s">
        <v>360</v>
      </c>
      <c r="O125" s="32" t="s">
        <v>361</v>
      </c>
      <c r="P125" s="34">
        <v>260</v>
      </c>
      <c r="Q125" s="34" t="s">
        <v>531</v>
      </c>
      <c r="R125" s="32" t="s">
        <v>532</v>
      </c>
      <c r="S125" s="34" t="s">
        <v>533</v>
      </c>
      <c r="T125" s="32" t="s">
        <v>534</v>
      </c>
      <c r="U125" s="34">
        <v>1</v>
      </c>
      <c r="V125" s="36" t="s">
        <v>535</v>
      </c>
      <c r="W125" s="36" t="s">
        <v>536</v>
      </c>
      <c r="X125" s="33" t="s">
        <v>537</v>
      </c>
      <c r="Y125" s="32" t="s">
        <v>538</v>
      </c>
      <c r="Z125" s="34">
        <v>2022</v>
      </c>
      <c r="AA125" s="34">
        <v>2023</v>
      </c>
      <c r="AB125" s="34">
        <v>2</v>
      </c>
      <c r="AC125" s="34">
        <v>1</v>
      </c>
      <c r="AD125" s="34">
        <v>2201071</v>
      </c>
      <c r="AE125" s="32" t="s">
        <v>539</v>
      </c>
      <c r="AF125" s="34">
        <v>220107100</v>
      </c>
      <c r="AG125" s="32" t="s">
        <v>540</v>
      </c>
      <c r="AH125" s="34">
        <v>16</v>
      </c>
      <c r="AI125" s="34">
        <v>30</v>
      </c>
      <c r="AJ125" s="32" t="s">
        <v>607</v>
      </c>
      <c r="AK125" s="34" t="s">
        <v>99</v>
      </c>
      <c r="AL125" s="32" t="s">
        <v>90</v>
      </c>
      <c r="AM125" s="34">
        <v>121000</v>
      </c>
      <c r="AN125" s="32" t="s">
        <v>91</v>
      </c>
      <c r="AO125" s="32"/>
      <c r="AP125" s="22" t="s">
        <v>92</v>
      </c>
      <c r="AQ125" s="34"/>
      <c r="AR125" s="32"/>
      <c r="AS125" s="32" t="s">
        <v>608</v>
      </c>
      <c r="AT125" s="28">
        <v>24996816</v>
      </c>
      <c r="AU125" s="1"/>
      <c r="AV125" s="29"/>
      <c r="AW125" s="30">
        <f>SUMIF('No tocar'!A:A,AS125,'No tocar'!B:B)</f>
        <v>24996816</v>
      </c>
      <c r="AX125" s="30">
        <f t="shared" si="0"/>
        <v>24996816</v>
      </c>
      <c r="AY125" s="30">
        <f>SUMIF('No tocar'!A:A,AS125,'No tocar'!D:D)</f>
        <v>0</v>
      </c>
      <c r="AZ125" s="30"/>
      <c r="BA125" s="30" t="str">
        <f t="shared" si="1"/>
        <v/>
      </c>
      <c r="BB125" s="31" t="str">
        <f t="shared" si="2"/>
        <v/>
      </c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</row>
    <row r="126" spans="1:74" ht="14.25" hidden="1" customHeight="1">
      <c r="A126" s="32" t="s">
        <v>352</v>
      </c>
      <c r="B126" s="32" t="s">
        <v>353</v>
      </c>
      <c r="C126" s="32" t="s">
        <v>68</v>
      </c>
      <c r="D126" s="33">
        <v>22</v>
      </c>
      <c r="E126" s="32" t="s">
        <v>354</v>
      </c>
      <c r="F126" s="34">
        <v>2201</v>
      </c>
      <c r="G126" s="32" t="s">
        <v>355</v>
      </c>
      <c r="H126" s="34" t="s">
        <v>356</v>
      </c>
      <c r="I126" s="32" t="s">
        <v>354</v>
      </c>
      <c r="J126" s="34">
        <v>3</v>
      </c>
      <c r="K126" s="32" t="s">
        <v>357</v>
      </c>
      <c r="L126" s="33" t="s">
        <v>358</v>
      </c>
      <c r="M126" s="32" t="s">
        <v>359</v>
      </c>
      <c r="N126" s="34" t="s">
        <v>360</v>
      </c>
      <c r="O126" s="32" t="s">
        <v>361</v>
      </c>
      <c r="P126" s="34">
        <v>260</v>
      </c>
      <c r="Q126" s="34" t="s">
        <v>531</v>
      </c>
      <c r="R126" s="32" t="s">
        <v>532</v>
      </c>
      <c r="S126" s="34" t="s">
        <v>533</v>
      </c>
      <c r="T126" s="32" t="s">
        <v>534</v>
      </c>
      <c r="U126" s="34">
        <v>1</v>
      </c>
      <c r="V126" s="36" t="s">
        <v>535</v>
      </c>
      <c r="W126" s="36" t="s">
        <v>536</v>
      </c>
      <c r="X126" s="33" t="s">
        <v>537</v>
      </c>
      <c r="Y126" s="32" t="s">
        <v>538</v>
      </c>
      <c r="Z126" s="34">
        <v>2022</v>
      </c>
      <c r="AA126" s="34">
        <v>2023</v>
      </c>
      <c r="AB126" s="34">
        <v>2</v>
      </c>
      <c r="AC126" s="34">
        <v>1</v>
      </c>
      <c r="AD126" s="34">
        <v>2201071</v>
      </c>
      <c r="AE126" s="32" t="s">
        <v>539</v>
      </c>
      <c r="AF126" s="34">
        <v>220107100</v>
      </c>
      <c r="AG126" s="32" t="s">
        <v>540</v>
      </c>
      <c r="AH126" s="34">
        <v>16</v>
      </c>
      <c r="AI126" s="34">
        <v>31</v>
      </c>
      <c r="AJ126" s="32" t="s">
        <v>609</v>
      </c>
      <c r="AK126" s="34" t="s">
        <v>99</v>
      </c>
      <c r="AL126" s="32" t="s">
        <v>166</v>
      </c>
      <c r="AM126" s="34">
        <v>124101</v>
      </c>
      <c r="AN126" s="32" t="s">
        <v>373</v>
      </c>
      <c r="AO126" s="32"/>
      <c r="AP126" s="22" t="s">
        <v>105</v>
      </c>
      <c r="AQ126" s="34" t="s">
        <v>566</v>
      </c>
      <c r="AR126" s="32" t="s">
        <v>567</v>
      </c>
      <c r="AS126" s="32" t="s">
        <v>610</v>
      </c>
      <c r="AT126" s="28">
        <v>3198098</v>
      </c>
      <c r="AU126" s="1"/>
      <c r="AV126" s="29"/>
      <c r="AW126" s="30">
        <f>SUMIF('No tocar'!A:A,AS126,'No tocar'!B:B)</f>
        <v>3198098</v>
      </c>
      <c r="AX126" s="30">
        <f t="shared" si="0"/>
        <v>3198098</v>
      </c>
      <c r="AY126" s="30">
        <f>SUMIF('No tocar'!A:A,AS126,'No tocar'!D:D)</f>
        <v>0</v>
      </c>
      <c r="AZ126" s="30"/>
      <c r="BA126" s="30" t="str">
        <f t="shared" si="1"/>
        <v/>
      </c>
      <c r="BB126" s="31" t="str">
        <f t="shared" si="2"/>
        <v/>
      </c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</row>
    <row r="127" spans="1:74" ht="14.25" hidden="1" customHeight="1">
      <c r="A127" s="32" t="s">
        <v>352</v>
      </c>
      <c r="B127" s="32" t="s">
        <v>353</v>
      </c>
      <c r="C127" s="32" t="s">
        <v>68</v>
      </c>
      <c r="D127" s="33">
        <v>22</v>
      </c>
      <c r="E127" s="32" t="s">
        <v>354</v>
      </c>
      <c r="F127" s="34">
        <v>2201</v>
      </c>
      <c r="G127" s="32" t="s">
        <v>355</v>
      </c>
      <c r="H127" s="34" t="s">
        <v>356</v>
      </c>
      <c r="I127" s="32" t="s">
        <v>354</v>
      </c>
      <c r="J127" s="34">
        <v>3</v>
      </c>
      <c r="K127" s="32" t="s">
        <v>357</v>
      </c>
      <c r="L127" s="33" t="s">
        <v>358</v>
      </c>
      <c r="M127" s="32" t="s">
        <v>359</v>
      </c>
      <c r="N127" s="34" t="s">
        <v>360</v>
      </c>
      <c r="O127" s="32" t="s">
        <v>361</v>
      </c>
      <c r="P127" s="34">
        <v>260</v>
      </c>
      <c r="Q127" s="34" t="s">
        <v>531</v>
      </c>
      <c r="R127" s="32" t="s">
        <v>532</v>
      </c>
      <c r="S127" s="34" t="s">
        <v>533</v>
      </c>
      <c r="T127" s="32" t="s">
        <v>534</v>
      </c>
      <c r="U127" s="34">
        <v>1</v>
      </c>
      <c r="V127" s="36" t="s">
        <v>535</v>
      </c>
      <c r="W127" s="36" t="s">
        <v>536</v>
      </c>
      <c r="X127" s="33" t="s">
        <v>537</v>
      </c>
      <c r="Y127" s="32" t="s">
        <v>538</v>
      </c>
      <c r="Z127" s="34">
        <v>2022</v>
      </c>
      <c r="AA127" s="34">
        <v>2023</v>
      </c>
      <c r="AB127" s="34">
        <v>2</v>
      </c>
      <c r="AC127" s="34">
        <v>2</v>
      </c>
      <c r="AD127" s="34">
        <v>2201017</v>
      </c>
      <c r="AE127" s="32" t="s">
        <v>611</v>
      </c>
      <c r="AF127" s="34">
        <v>220101700</v>
      </c>
      <c r="AG127" s="32" t="s">
        <v>612</v>
      </c>
      <c r="AH127" s="34">
        <v>22436</v>
      </c>
      <c r="AI127" s="34">
        <v>32</v>
      </c>
      <c r="AJ127" s="32" t="s">
        <v>613</v>
      </c>
      <c r="AK127" s="34" t="s">
        <v>89</v>
      </c>
      <c r="AL127" s="32" t="s">
        <v>166</v>
      </c>
      <c r="AM127" s="34">
        <v>124104</v>
      </c>
      <c r="AN127" s="32" t="s">
        <v>614</v>
      </c>
      <c r="AO127" s="32"/>
      <c r="AP127" s="32" t="s">
        <v>615</v>
      </c>
      <c r="AQ127" s="34"/>
      <c r="AR127" s="32"/>
      <c r="AS127" s="32" t="s">
        <v>616</v>
      </c>
      <c r="AT127" s="28">
        <v>1739492535</v>
      </c>
      <c r="AU127" s="1"/>
      <c r="AV127" s="29"/>
      <c r="AW127" s="30">
        <f>SUMIF('No tocar'!A:A,AS127,'No tocar'!B:B)</f>
        <v>1739492535</v>
      </c>
      <c r="AX127" s="30">
        <f t="shared" si="0"/>
        <v>1739492535</v>
      </c>
      <c r="AY127" s="30">
        <f>SUMIF('No tocar'!A:A,AS127,'No tocar'!D:D)</f>
        <v>1325726392</v>
      </c>
      <c r="AZ127" s="30"/>
      <c r="BA127" s="30" t="str">
        <f t="shared" si="1"/>
        <v/>
      </c>
      <c r="BB127" s="31" t="str">
        <f t="shared" si="2"/>
        <v/>
      </c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</row>
    <row r="128" spans="1:74" ht="14.25" hidden="1" customHeight="1">
      <c r="A128" s="22" t="s">
        <v>352</v>
      </c>
      <c r="B128" s="22" t="s">
        <v>416</v>
      </c>
      <c r="C128" s="22" t="s">
        <v>68</v>
      </c>
      <c r="D128" s="23" t="s">
        <v>417</v>
      </c>
      <c r="E128" s="22" t="s">
        <v>354</v>
      </c>
      <c r="F128" s="24" t="s">
        <v>418</v>
      </c>
      <c r="G128" s="22" t="s">
        <v>355</v>
      </c>
      <c r="H128" s="24" t="s">
        <v>356</v>
      </c>
      <c r="I128" s="22" t="s">
        <v>354</v>
      </c>
      <c r="J128" s="24">
        <v>3</v>
      </c>
      <c r="K128" s="22" t="s">
        <v>357</v>
      </c>
      <c r="L128" s="33" t="s">
        <v>358</v>
      </c>
      <c r="M128" s="22" t="s">
        <v>359</v>
      </c>
      <c r="N128" s="24" t="s">
        <v>360</v>
      </c>
      <c r="O128" s="22" t="s">
        <v>361</v>
      </c>
      <c r="P128" s="24" t="s">
        <v>617</v>
      </c>
      <c r="Q128" s="34" t="s">
        <v>531</v>
      </c>
      <c r="R128" s="22" t="s">
        <v>532</v>
      </c>
      <c r="S128" s="24" t="s">
        <v>533</v>
      </c>
      <c r="T128" s="22" t="s">
        <v>534</v>
      </c>
      <c r="U128" s="24" t="s">
        <v>444</v>
      </c>
      <c r="V128" s="22" t="s">
        <v>535</v>
      </c>
      <c r="W128" s="22" t="s">
        <v>536</v>
      </c>
      <c r="X128" s="33" t="s">
        <v>537</v>
      </c>
      <c r="Y128" s="22" t="s">
        <v>538</v>
      </c>
      <c r="Z128" s="24">
        <v>2022</v>
      </c>
      <c r="AA128" s="24">
        <v>2023</v>
      </c>
      <c r="AB128" s="24">
        <v>2</v>
      </c>
      <c r="AC128" s="24">
        <v>2</v>
      </c>
      <c r="AD128" s="24" t="s">
        <v>618</v>
      </c>
      <c r="AE128" s="22" t="s">
        <v>611</v>
      </c>
      <c r="AF128" s="24" t="s">
        <v>619</v>
      </c>
      <c r="AG128" s="22" t="s">
        <v>620</v>
      </c>
      <c r="AH128" s="24">
        <v>22436</v>
      </c>
      <c r="AI128" s="34">
        <v>33</v>
      </c>
      <c r="AJ128" s="22" t="s">
        <v>621</v>
      </c>
      <c r="AK128" s="24" t="s">
        <v>99</v>
      </c>
      <c r="AL128" s="22" t="s">
        <v>90</v>
      </c>
      <c r="AM128" s="24" t="s">
        <v>622</v>
      </c>
      <c r="AN128" s="22" t="s">
        <v>91</v>
      </c>
      <c r="AO128" s="22"/>
      <c r="AP128" s="22" t="s">
        <v>108</v>
      </c>
      <c r="AQ128" s="24" t="s">
        <v>623</v>
      </c>
      <c r="AR128" s="22" t="s">
        <v>624</v>
      </c>
      <c r="AS128" s="22" t="s">
        <v>625</v>
      </c>
      <c r="AT128" s="28">
        <v>100000</v>
      </c>
      <c r="AU128" s="1"/>
      <c r="AV128" s="29"/>
      <c r="AW128" s="30">
        <f>SUMIF('No tocar'!A:A,AS128,'No tocar'!B:B)</f>
        <v>100000</v>
      </c>
      <c r="AX128" s="30">
        <f t="shared" si="0"/>
        <v>100000</v>
      </c>
      <c r="AY128" s="30">
        <f>SUMIF('No tocar'!A:A,AS128,'No tocar'!D:D)</f>
        <v>0</v>
      </c>
      <c r="AZ128" s="30"/>
      <c r="BA128" s="30" t="str">
        <f t="shared" si="1"/>
        <v/>
      </c>
      <c r="BB128" s="31" t="str">
        <f t="shared" si="2"/>
        <v/>
      </c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</row>
    <row r="129" spans="1:74" ht="14.25" hidden="1" customHeight="1">
      <c r="A129" s="32" t="s">
        <v>352</v>
      </c>
      <c r="B129" s="32" t="s">
        <v>353</v>
      </c>
      <c r="C129" s="32" t="s">
        <v>68</v>
      </c>
      <c r="D129" s="33">
        <v>22</v>
      </c>
      <c r="E129" s="32" t="s">
        <v>354</v>
      </c>
      <c r="F129" s="34">
        <v>2201</v>
      </c>
      <c r="G129" s="32" t="s">
        <v>355</v>
      </c>
      <c r="H129" s="34" t="s">
        <v>356</v>
      </c>
      <c r="I129" s="32" t="s">
        <v>354</v>
      </c>
      <c r="J129" s="34">
        <v>3</v>
      </c>
      <c r="K129" s="32" t="s">
        <v>357</v>
      </c>
      <c r="L129" s="33" t="s">
        <v>358</v>
      </c>
      <c r="M129" s="32" t="s">
        <v>359</v>
      </c>
      <c r="N129" s="34" t="s">
        <v>360</v>
      </c>
      <c r="O129" s="32" t="s">
        <v>361</v>
      </c>
      <c r="P129" s="34">
        <v>260</v>
      </c>
      <c r="Q129" s="34" t="s">
        <v>531</v>
      </c>
      <c r="R129" s="32" t="s">
        <v>532</v>
      </c>
      <c r="S129" s="34" t="s">
        <v>533</v>
      </c>
      <c r="T129" s="32" t="s">
        <v>534</v>
      </c>
      <c r="U129" s="34">
        <v>1</v>
      </c>
      <c r="V129" s="36" t="s">
        <v>535</v>
      </c>
      <c r="W129" s="36" t="s">
        <v>536</v>
      </c>
      <c r="X129" s="33" t="s">
        <v>537</v>
      </c>
      <c r="Y129" s="32" t="s">
        <v>538</v>
      </c>
      <c r="Z129" s="34">
        <v>2022</v>
      </c>
      <c r="AA129" s="34">
        <v>2023</v>
      </c>
      <c r="AB129" s="34">
        <v>2</v>
      </c>
      <c r="AC129" s="34">
        <v>2</v>
      </c>
      <c r="AD129" s="34">
        <v>2201017</v>
      </c>
      <c r="AE129" s="32" t="s">
        <v>611</v>
      </c>
      <c r="AF129" s="34">
        <v>220101700</v>
      </c>
      <c r="AG129" s="32" t="s">
        <v>612</v>
      </c>
      <c r="AH129" s="34">
        <v>22436</v>
      </c>
      <c r="AI129" s="34">
        <v>34</v>
      </c>
      <c r="AJ129" s="32" t="s">
        <v>626</v>
      </c>
      <c r="AK129" s="34" t="s">
        <v>99</v>
      </c>
      <c r="AL129" s="32" t="s">
        <v>90</v>
      </c>
      <c r="AM129" s="34">
        <v>121000</v>
      </c>
      <c r="AN129" s="32" t="s">
        <v>91</v>
      </c>
      <c r="AO129" s="32"/>
      <c r="AP129" s="22" t="s">
        <v>92</v>
      </c>
      <c r="AQ129" s="34" t="s">
        <v>627</v>
      </c>
      <c r="AR129" s="32" t="s">
        <v>628</v>
      </c>
      <c r="AS129" s="32" t="s">
        <v>629</v>
      </c>
      <c r="AT129" s="28">
        <v>372096000</v>
      </c>
      <c r="AU129" s="1" t="s">
        <v>463</v>
      </c>
      <c r="AV129" s="29"/>
      <c r="AW129" s="30">
        <f>SUMIF('No tocar'!A:A,AS129,'No tocar'!B:B)</f>
        <v>240400000</v>
      </c>
      <c r="AX129" s="30">
        <f t="shared" si="0"/>
        <v>372096000</v>
      </c>
      <c r="AY129" s="30">
        <f>SUMIF('No tocar'!A:A,AS129,'No tocar'!D:D)</f>
        <v>279254000</v>
      </c>
      <c r="AZ129" s="30"/>
      <c r="BA129" s="30" t="str">
        <f t="shared" si="1"/>
        <v/>
      </c>
      <c r="BB129" s="31" t="str">
        <f t="shared" si="2"/>
        <v/>
      </c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</row>
    <row r="130" spans="1:74" ht="14.25" hidden="1" customHeight="1">
      <c r="A130" s="32" t="s">
        <v>352</v>
      </c>
      <c r="B130" s="32" t="s">
        <v>353</v>
      </c>
      <c r="C130" s="32" t="s">
        <v>68</v>
      </c>
      <c r="D130" s="33">
        <v>22</v>
      </c>
      <c r="E130" s="32" t="s">
        <v>354</v>
      </c>
      <c r="F130" s="34">
        <v>2201</v>
      </c>
      <c r="G130" s="32" t="s">
        <v>355</v>
      </c>
      <c r="H130" s="34" t="s">
        <v>356</v>
      </c>
      <c r="I130" s="32" t="s">
        <v>354</v>
      </c>
      <c r="J130" s="34">
        <v>3</v>
      </c>
      <c r="K130" s="32" t="s">
        <v>357</v>
      </c>
      <c r="L130" s="33" t="s">
        <v>358</v>
      </c>
      <c r="M130" s="32" t="s">
        <v>359</v>
      </c>
      <c r="N130" s="34" t="s">
        <v>360</v>
      </c>
      <c r="O130" s="32" t="s">
        <v>361</v>
      </c>
      <c r="P130" s="34">
        <v>260</v>
      </c>
      <c r="Q130" s="34" t="s">
        <v>531</v>
      </c>
      <c r="R130" s="32" t="s">
        <v>532</v>
      </c>
      <c r="S130" s="34" t="s">
        <v>533</v>
      </c>
      <c r="T130" s="32" t="s">
        <v>534</v>
      </c>
      <c r="U130" s="34">
        <v>1</v>
      </c>
      <c r="V130" s="36" t="s">
        <v>535</v>
      </c>
      <c r="W130" s="36" t="s">
        <v>536</v>
      </c>
      <c r="X130" s="33" t="s">
        <v>537</v>
      </c>
      <c r="Y130" s="32" t="s">
        <v>538</v>
      </c>
      <c r="Z130" s="34">
        <v>2022</v>
      </c>
      <c r="AA130" s="34">
        <v>2023</v>
      </c>
      <c r="AB130" s="34">
        <v>2</v>
      </c>
      <c r="AC130" s="34">
        <v>2</v>
      </c>
      <c r="AD130" s="34">
        <v>2201017</v>
      </c>
      <c r="AE130" s="32" t="s">
        <v>611</v>
      </c>
      <c r="AF130" s="34">
        <v>220101700</v>
      </c>
      <c r="AG130" s="32" t="s">
        <v>612</v>
      </c>
      <c r="AH130" s="34">
        <v>22436</v>
      </c>
      <c r="AI130" s="34">
        <v>34</v>
      </c>
      <c r="AJ130" s="32" t="s">
        <v>626</v>
      </c>
      <c r="AK130" s="34" t="s">
        <v>99</v>
      </c>
      <c r="AL130" s="32" t="s">
        <v>166</v>
      </c>
      <c r="AM130" s="34">
        <v>124101</v>
      </c>
      <c r="AN130" s="32" t="s">
        <v>373</v>
      </c>
      <c r="AO130" s="32"/>
      <c r="AP130" s="22" t="s">
        <v>92</v>
      </c>
      <c r="AQ130" s="34" t="s">
        <v>627</v>
      </c>
      <c r="AR130" s="32" t="s">
        <v>628</v>
      </c>
      <c r="AS130" s="32" t="s">
        <v>630</v>
      </c>
      <c r="AT130" s="28">
        <v>137400000</v>
      </c>
      <c r="AU130" s="1"/>
      <c r="AV130" s="29"/>
      <c r="AW130" s="30">
        <f>SUMIF('No tocar'!A:A,AS130,'No tocar'!B:B)</f>
        <v>137400000</v>
      </c>
      <c r="AX130" s="30">
        <f t="shared" si="0"/>
        <v>137400000</v>
      </c>
      <c r="AY130" s="30">
        <f>SUMIF('No tocar'!A:A,AS130,'No tocar'!D:D)</f>
        <v>60594000</v>
      </c>
      <c r="AZ130" s="30"/>
      <c r="BA130" s="30" t="str">
        <f t="shared" si="1"/>
        <v/>
      </c>
      <c r="BB130" s="31" t="str">
        <f t="shared" si="2"/>
        <v/>
      </c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</row>
    <row r="131" spans="1:74" ht="14.25" hidden="1" customHeight="1">
      <c r="A131" s="22" t="s">
        <v>352</v>
      </c>
      <c r="B131" s="22" t="s">
        <v>416</v>
      </c>
      <c r="C131" s="22" t="s">
        <v>68</v>
      </c>
      <c r="D131" s="23" t="s">
        <v>417</v>
      </c>
      <c r="E131" s="22" t="s">
        <v>354</v>
      </c>
      <c r="F131" s="24" t="s">
        <v>418</v>
      </c>
      <c r="G131" s="22" t="s">
        <v>355</v>
      </c>
      <c r="H131" s="24" t="s">
        <v>356</v>
      </c>
      <c r="I131" s="22" t="s">
        <v>354</v>
      </c>
      <c r="J131" s="24">
        <v>3</v>
      </c>
      <c r="K131" s="22" t="s">
        <v>357</v>
      </c>
      <c r="L131" s="33" t="s">
        <v>358</v>
      </c>
      <c r="M131" s="22" t="s">
        <v>359</v>
      </c>
      <c r="N131" s="24" t="s">
        <v>360</v>
      </c>
      <c r="O131" s="22" t="s">
        <v>361</v>
      </c>
      <c r="P131" s="24" t="s">
        <v>617</v>
      </c>
      <c r="Q131" s="34" t="s">
        <v>531</v>
      </c>
      <c r="R131" s="22" t="s">
        <v>532</v>
      </c>
      <c r="S131" s="24" t="s">
        <v>533</v>
      </c>
      <c r="T131" s="22" t="s">
        <v>534</v>
      </c>
      <c r="U131" s="24" t="s">
        <v>444</v>
      </c>
      <c r="V131" s="22" t="s">
        <v>535</v>
      </c>
      <c r="W131" s="22" t="s">
        <v>536</v>
      </c>
      <c r="X131" s="33" t="s">
        <v>537</v>
      </c>
      <c r="Y131" s="22" t="s">
        <v>538</v>
      </c>
      <c r="Z131" s="24">
        <v>2022</v>
      </c>
      <c r="AA131" s="24">
        <v>2023</v>
      </c>
      <c r="AB131" s="24">
        <v>2</v>
      </c>
      <c r="AC131" s="24">
        <v>2</v>
      </c>
      <c r="AD131" s="24" t="s">
        <v>618</v>
      </c>
      <c r="AE131" s="22" t="s">
        <v>611</v>
      </c>
      <c r="AF131" s="24" t="s">
        <v>619</v>
      </c>
      <c r="AG131" s="22" t="s">
        <v>620</v>
      </c>
      <c r="AH131" s="24">
        <v>22436</v>
      </c>
      <c r="AI131" s="24">
        <v>35</v>
      </c>
      <c r="AJ131" s="22" t="s">
        <v>631</v>
      </c>
      <c r="AK131" s="24" t="s">
        <v>99</v>
      </c>
      <c r="AL131" s="22" t="s">
        <v>90</v>
      </c>
      <c r="AM131" s="24" t="s">
        <v>622</v>
      </c>
      <c r="AN131" s="22" t="s">
        <v>91</v>
      </c>
      <c r="AO131" s="22"/>
      <c r="AP131" s="22" t="s">
        <v>105</v>
      </c>
      <c r="AQ131" s="24" t="s">
        <v>172</v>
      </c>
      <c r="AR131" s="22" t="s">
        <v>173</v>
      </c>
      <c r="AS131" s="22" t="s">
        <v>632</v>
      </c>
      <c r="AT131" s="28">
        <v>100000</v>
      </c>
      <c r="AU131" s="1"/>
      <c r="AV131" s="29"/>
      <c r="AW131" s="30">
        <f>SUMIF('No tocar'!A:A,AS131,'No tocar'!B:B)</f>
        <v>100000</v>
      </c>
      <c r="AX131" s="30">
        <f t="shared" si="0"/>
        <v>100000</v>
      </c>
      <c r="AY131" s="30">
        <f>SUMIF('No tocar'!A:A,AS131,'No tocar'!D:D)</f>
        <v>0</v>
      </c>
      <c r="AZ131" s="30"/>
      <c r="BA131" s="30" t="str">
        <f t="shared" si="1"/>
        <v/>
      </c>
      <c r="BB131" s="31" t="str">
        <f t="shared" si="2"/>
        <v/>
      </c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</row>
    <row r="132" spans="1:74" ht="14.25" hidden="1" customHeight="1">
      <c r="A132" s="32" t="s">
        <v>352</v>
      </c>
      <c r="B132" s="32" t="s">
        <v>353</v>
      </c>
      <c r="C132" s="32" t="s">
        <v>68</v>
      </c>
      <c r="D132" s="33">
        <v>22</v>
      </c>
      <c r="E132" s="32" t="s">
        <v>354</v>
      </c>
      <c r="F132" s="34">
        <v>2201</v>
      </c>
      <c r="G132" s="32" t="s">
        <v>355</v>
      </c>
      <c r="H132" s="34" t="s">
        <v>356</v>
      </c>
      <c r="I132" s="32" t="s">
        <v>354</v>
      </c>
      <c r="J132" s="34">
        <v>3</v>
      </c>
      <c r="K132" s="32" t="s">
        <v>357</v>
      </c>
      <c r="L132" s="33" t="s">
        <v>358</v>
      </c>
      <c r="M132" s="32" t="s">
        <v>359</v>
      </c>
      <c r="N132" s="34" t="s">
        <v>360</v>
      </c>
      <c r="O132" s="32" t="s">
        <v>361</v>
      </c>
      <c r="P132" s="34">
        <v>260</v>
      </c>
      <c r="Q132" s="34" t="s">
        <v>531</v>
      </c>
      <c r="R132" s="32" t="s">
        <v>532</v>
      </c>
      <c r="S132" s="34" t="s">
        <v>533</v>
      </c>
      <c r="T132" s="32" t="s">
        <v>534</v>
      </c>
      <c r="U132" s="34">
        <v>1</v>
      </c>
      <c r="V132" s="36" t="s">
        <v>535</v>
      </c>
      <c r="W132" s="36" t="s">
        <v>536</v>
      </c>
      <c r="X132" s="33" t="s">
        <v>537</v>
      </c>
      <c r="Y132" s="32" t="s">
        <v>538</v>
      </c>
      <c r="Z132" s="34">
        <v>2022</v>
      </c>
      <c r="AA132" s="34">
        <v>2023</v>
      </c>
      <c r="AB132" s="34">
        <v>2</v>
      </c>
      <c r="AC132" s="34">
        <v>2</v>
      </c>
      <c r="AD132" s="34">
        <v>2201017</v>
      </c>
      <c r="AE132" s="32" t="s">
        <v>611</v>
      </c>
      <c r="AF132" s="34">
        <v>220101700</v>
      </c>
      <c r="AG132" s="32" t="s">
        <v>612</v>
      </c>
      <c r="AH132" s="34">
        <v>22436</v>
      </c>
      <c r="AI132" s="34">
        <v>36</v>
      </c>
      <c r="AJ132" s="32" t="s">
        <v>633</v>
      </c>
      <c r="AK132" s="34" t="s">
        <v>99</v>
      </c>
      <c r="AL132" s="32" t="s">
        <v>90</v>
      </c>
      <c r="AM132" s="34">
        <v>121000</v>
      </c>
      <c r="AN132" s="32" t="s">
        <v>91</v>
      </c>
      <c r="AO132" s="32"/>
      <c r="AP132" s="22" t="s">
        <v>105</v>
      </c>
      <c r="AQ132" s="34" t="s">
        <v>634</v>
      </c>
      <c r="AR132" s="32" t="s">
        <v>635</v>
      </c>
      <c r="AS132" s="32" t="s">
        <v>636</v>
      </c>
      <c r="AT132" s="28">
        <v>30000000</v>
      </c>
      <c r="AU132" s="1"/>
      <c r="AV132" s="29"/>
      <c r="AW132" s="30">
        <f>SUMIF('No tocar'!A:A,AS132,'No tocar'!B:B)</f>
        <v>20000000</v>
      </c>
      <c r="AX132" s="30">
        <f t="shared" si="0"/>
        <v>30000000</v>
      </c>
      <c r="AY132" s="30">
        <f>SUMIF('No tocar'!A:A,AS132,'No tocar'!D:D)</f>
        <v>20000000</v>
      </c>
      <c r="AZ132" s="30"/>
      <c r="BA132" s="30" t="str">
        <f t="shared" si="1"/>
        <v/>
      </c>
      <c r="BB132" s="31" t="str">
        <f t="shared" si="2"/>
        <v/>
      </c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</row>
    <row r="133" spans="1:74" ht="14.25" hidden="1" customHeight="1">
      <c r="A133" s="32" t="s">
        <v>352</v>
      </c>
      <c r="B133" s="32" t="s">
        <v>353</v>
      </c>
      <c r="C133" s="32" t="s">
        <v>68</v>
      </c>
      <c r="D133" s="33">
        <v>22</v>
      </c>
      <c r="E133" s="32" t="s">
        <v>354</v>
      </c>
      <c r="F133" s="34">
        <v>2201</v>
      </c>
      <c r="G133" s="32" t="s">
        <v>355</v>
      </c>
      <c r="H133" s="34" t="s">
        <v>356</v>
      </c>
      <c r="I133" s="32" t="s">
        <v>354</v>
      </c>
      <c r="J133" s="34">
        <v>3</v>
      </c>
      <c r="K133" s="32" t="s">
        <v>357</v>
      </c>
      <c r="L133" s="33" t="s">
        <v>358</v>
      </c>
      <c r="M133" s="32" t="s">
        <v>359</v>
      </c>
      <c r="N133" s="34" t="s">
        <v>360</v>
      </c>
      <c r="O133" s="32" t="s">
        <v>361</v>
      </c>
      <c r="P133" s="34">
        <v>260</v>
      </c>
      <c r="Q133" s="34" t="s">
        <v>637</v>
      </c>
      <c r="R133" s="32" t="s">
        <v>638</v>
      </c>
      <c r="S133" s="34" t="s">
        <v>639</v>
      </c>
      <c r="T133" s="32" t="s">
        <v>640</v>
      </c>
      <c r="U133" s="34">
        <v>1</v>
      </c>
      <c r="V133" s="36" t="s">
        <v>535</v>
      </c>
      <c r="W133" s="36" t="s">
        <v>536</v>
      </c>
      <c r="X133" s="33" t="s">
        <v>537</v>
      </c>
      <c r="Y133" s="32" t="s">
        <v>538</v>
      </c>
      <c r="Z133" s="34">
        <v>2022</v>
      </c>
      <c r="AA133" s="34">
        <v>2023</v>
      </c>
      <c r="AB133" s="34">
        <v>2</v>
      </c>
      <c r="AC133" s="34">
        <v>3</v>
      </c>
      <c r="AD133" s="34">
        <v>2201043</v>
      </c>
      <c r="AE133" s="32" t="s">
        <v>641</v>
      </c>
      <c r="AF133" s="34">
        <v>220104300</v>
      </c>
      <c r="AG133" s="32" t="s">
        <v>642</v>
      </c>
      <c r="AH133" s="34">
        <v>21566</v>
      </c>
      <c r="AI133" s="34">
        <v>37</v>
      </c>
      <c r="AJ133" s="32" t="s">
        <v>643</v>
      </c>
      <c r="AK133" s="34" t="s">
        <v>89</v>
      </c>
      <c r="AL133" s="32" t="s">
        <v>166</v>
      </c>
      <c r="AM133" s="34">
        <v>124101</v>
      </c>
      <c r="AN133" s="32" t="s">
        <v>373</v>
      </c>
      <c r="AO133" s="32"/>
      <c r="AP133" s="32" t="s">
        <v>282</v>
      </c>
      <c r="AQ133" s="34" t="s">
        <v>644</v>
      </c>
      <c r="AR133" s="32" t="s">
        <v>645</v>
      </c>
      <c r="AS133" s="32" t="s">
        <v>646</v>
      </c>
      <c r="AT133" s="37">
        <f>715750399-43592231</f>
        <v>672158168</v>
      </c>
      <c r="AU133" s="1"/>
      <c r="AV133" s="29"/>
      <c r="AW133" s="30">
        <f>SUMIF('No tocar'!A:A,AS133,'No tocar'!B:B)</f>
        <v>715750399</v>
      </c>
      <c r="AX133" s="30">
        <f t="shared" si="0"/>
        <v>672158168</v>
      </c>
      <c r="AY133" s="30">
        <f>SUMIF('No tocar'!A:A,AS133,'No tocar'!D:D)</f>
        <v>384772112</v>
      </c>
      <c r="AZ133" s="30"/>
      <c r="BA133" s="30" t="str">
        <f t="shared" si="1"/>
        <v/>
      </c>
      <c r="BB133" s="31" t="str">
        <f t="shared" si="2"/>
        <v/>
      </c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</row>
    <row r="134" spans="1:74" ht="14.25" hidden="1" customHeight="1">
      <c r="A134" s="32" t="s">
        <v>352</v>
      </c>
      <c r="B134" s="32" t="s">
        <v>353</v>
      </c>
      <c r="C134" s="32" t="s">
        <v>68</v>
      </c>
      <c r="D134" s="33">
        <v>22</v>
      </c>
      <c r="E134" s="32" t="s">
        <v>354</v>
      </c>
      <c r="F134" s="34">
        <v>2201</v>
      </c>
      <c r="G134" s="32" t="s">
        <v>355</v>
      </c>
      <c r="H134" s="34" t="s">
        <v>356</v>
      </c>
      <c r="I134" s="32" t="s">
        <v>354</v>
      </c>
      <c r="J134" s="34">
        <v>3</v>
      </c>
      <c r="K134" s="32" t="s">
        <v>357</v>
      </c>
      <c r="L134" s="33" t="s">
        <v>358</v>
      </c>
      <c r="M134" s="32" t="s">
        <v>359</v>
      </c>
      <c r="N134" s="34" t="s">
        <v>360</v>
      </c>
      <c r="O134" s="32" t="s">
        <v>361</v>
      </c>
      <c r="P134" s="34">
        <v>260</v>
      </c>
      <c r="Q134" s="34" t="s">
        <v>637</v>
      </c>
      <c r="R134" s="32" t="s">
        <v>638</v>
      </c>
      <c r="S134" s="34" t="s">
        <v>639</v>
      </c>
      <c r="T134" s="32" t="s">
        <v>640</v>
      </c>
      <c r="U134" s="34">
        <v>1</v>
      </c>
      <c r="V134" s="36" t="s">
        <v>535</v>
      </c>
      <c r="W134" s="36" t="s">
        <v>536</v>
      </c>
      <c r="X134" s="33" t="s">
        <v>537</v>
      </c>
      <c r="Y134" s="32" t="s">
        <v>538</v>
      </c>
      <c r="Z134" s="34">
        <v>2022</v>
      </c>
      <c r="AA134" s="34">
        <v>2023</v>
      </c>
      <c r="AB134" s="34">
        <v>2</v>
      </c>
      <c r="AC134" s="34">
        <v>3</v>
      </c>
      <c r="AD134" s="34">
        <v>2201043</v>
      </c>
      <c r="AE134" s="32" t="s">
        <v>641</v>
      </c>
      <c r="AF134" s="34">
        <v>220104300</v>
      </c>
      <c r="AG134" s="32" t="s">
        <v>642</v>
      </c>
      <c r="AH134" s="34">
        <v>21566</v>
      </c>
      <c r="AI134" s="34">
        <v>37</v>
      </c>
      <c r="AJ134" s="32" t="s">
        <v>643</v>
      </c>
      <c r="AK134" s="34" t="s">
        <v>89</v>
      </c>
      <c r="AL134" s="32" t="s">
        <v>90</v>
      </c>
      <c r="AM134" s="34">
        <v>121000</v>
      </c>
      <c r="AN134" s="32" t="s">
        <v>647</v>
      </c>
      <c r="AO134" s="32"/>
      <c r="AP134" s="32" t="s">
        <v>282</v>
      </c>
      <c r="AQ134" s="34" t="s">
        <v>644</v>
      </c>
      <c r="AR134" s="32" t="s">
        <v>645</v>
      </c>
      <c r="AS134" s="32" t="s">
        <v>648</v>
      </c>
      <c r="AT134" s="28">
        <v>190000000</v>
      </c>
      <c r="AU134" s="1"/>
      <c r="AV134" s="29"/>
      <c r="AW134" s="30">
        <f>SUMIF('No tocar'!A:A,AS134,'No tocar'!B:B)</f>
        <v>190000000</v>
      </c>
      <c r="AX134" s="30">
        <f t="shared" si="0"/>
        <v>190000000</v>
      </c>
      <c r="AY134" s="30">
        <f>SUMIF('No tocar'!A:A,AS134,'No tocar'!D:D)</f>
        <v>190000000</v>
      </c>
      <c r="AZ134" s="30"/>
      <c r="BA134" s="30" t="str">
        <f t="shared" si="1"/>
        <v/>
      </c>
      <c r="BB134" s="31" t="str">
        <f t="shared" si="2"/>
        <v/>
      </c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</row>
    <row r="135" spans="1:74" ht="14.25" hidden="1" customHeight="1">
      <c r="A135" s="22" t="s">
        <v>352</v>
      </c>
      <c r="B135" s="22" t="s">
        <v>416</v>
      </c>
      <c r="C135" s="22" t="s">
        <v>68</v>
      </c>
      <c r="D135" s="23" t="s">
        <v>417</v>
      </c>
      <c r="E135" s="22" t="s">
        <v>354</v>
      </c>
      <c r="F135" s="24" t="s">
        <v>418</v>
      </c>
      <c r="G135" s="22" t="s">
        <v>355</v>
      </c>
      <c r="H135" s="24" t="s">
        <v>356</v>
      </c>
      <c r="I135" s="22" t="s">
        <v>354</v>
      </c>
      <c r="J135" s="24">
        <v>3</v>
      </c>
      <c r="K135" s="22" t="s">
        <v>357</v>
      </c>
      <c r="L135" s="33" t="s">
        <v>358</v>
      </c>
      <c r="M135" s="22" t="s">
        <v>359</v>
      </c>
      <c r="N135" s="24" t="s">
        <v>360</v>
      </c>
      <c r="O135" s="22" t="s">
        <v>361</v>
      </c>
      <c r="P135" s="24" t="s">
        <v>617</v>
      </c>
      <c r="Q135" s="34" t="s">
        <v>637</v>
      </c>
      <c r="R135" s="22" t="s">
        <v>638</v>
      </c>
      <c r="S135" s="24" t="s">
        <v>649</v>
      </c>
      <c r="T135" s="22" t="s">
        <v>650</v>
      </c>
      <c r="U135" s="24" t="s">
        <v>444</v>
      </c>
      <c r="V135" s="22" t="s">
        <v>535</v>
      </c>
      <c r="W135" s="22" t="s">
        <v>536</v>
      </c>
      <c r="X135" s="33" t="s">
        <v>537</v>
      </c>
      <c r="Y135" s="22" t="s">
        <v>538</v>
      </c>
      <c r="Z135" s="24">
        <v>2022</v>
      </c>
      <c r="AA135" s="24">
        <v>2023</v>
      </c>
      <c r="AB135" s="24">
        <v>2</v>
      </c>
      <c r="AC135" s="24">
        <v>3</v>
      </c>
      <c r="AD135" s="24" t="s">
        <v>651</v>
      </c>
      <c r="AE135" s="22" t="s">
        <v>641</v>
      </c>
      <c r="AF135" s="24" t="s">
        <v>652</v>
      </c>
      <c r="AG135" s="22" t="s">
        <v>642</v>
      </c>
      <c r="AH135" s="24">
        <v>21566</v>
      </c>
      <c r="AI135" s="24" t="s">
        <v>653</v>
      </c>
      <c r="AJ135" s="22" t="s">
        <v>654</v>
      </c>
      <c r="AK135" s="24" t="s">
        <v>99</v>
      </c>
      <c r="AL135" s="22" t="s">
        <v>90</v>
      </c>
      <c r="AM135" s="24" t="s">
        <v>622</v>
      </c>
      <c r="AN135" s="22" t="s">
        <v>647</v>
      </c>
      <c r="AO135" s="22"/>
      <c r="AP135" s="22" t="s">
        <v>282</v>
      </c>
      <c r="AQ135" s="24" t="s">
        <v>655</v>
      </c>
      <c r="AR135" s="22" t="s">
        <v>656</v>
      </c>
      <c r="AS135" s="22" t="s">
        <v>657</v>
      </c>
      <c r="AT135" s="28">
        <v>100000</v>
      </c>
      <c r="AU135" s="1"/>
      <c r="AV135" s="29"/>
      <c r="AW135" s="30">
        <f>SUMIF('No tocar'!A:A,AS135,'No tocar'!B:B)</f>
        <v>100000</v>
      </c>
      <c r="AX135" s="30">
        <f t="shared" si="0"/>
        <v>100000</v>
      </c>
      <c r="AY135" s="30">
        <f>SUMIF('No tocar'!A:A,AS135,'No tocar'!D:D)</f>
        <v>0</v>
      </c>
      <c r="AZ135" s="30"/>
      <c r="BA135" s="30" t="str">
        <f t="shared" si="1"/>
        <v/>
      </c>
      <c r="BB135" s="31" t="str">
        <f t="shared" si="2"/>
        <v/>
      </c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</row>
    <row r="136" spans="1:74" ht="14.25" hidden="1" customHeight="1">
      <c r="A136" s="32" t="s">
        <v>352</v>
      </c>
      <c r="B136" s="32" t="s">
        <v>353</v>
      </c>
      <c r="C136" s="32" t="s">
        <v>68</v>
      </c>
      <c r="D136" s="33">
        <v>22</v>
      </c>
      <c r="E136" s="32" t="s">
        <v>354</v>
      </c>
      <c r="F136" s="34">
        <v>2201</v>
      </c>
      <c r="G136" s="32" t="s">
        <v>355</v>
      </c>
      <c r="H136" s="34" t="s">
        <v>356</v>
      </c>
      <c r="I136" s="32" t="s">
        <v>354</v>
      </c>
      <c r="J136" s="34">
        <v>3</v>
      </c>
      <c r="K136" s="32" t="s">
        <v>357</v>
      </c>
      <c r="L136" s="33" t="s">
        <v>358</v>
      </c>
      <c r="M136" s="32" t="s">
        <v>359</v>
      </c>
      <c r="N136" s="34" t="s">
        <v>360</v>
      </c>
      <c r="O136" s="32" t="s">
        <v>361</v>
      </c>
      <c r="P136" s="34">
        <v>260</v>
      </c>
      <c r="Q136" s="34" t="s">
        <v>637</v>
      </c>
      <c r="R136" s="32" t="s">
        <v>638</v>
      </c>
      <c r="S136" s="34" t="s">
        <v>639</v>
      </c>
      <c r="T136" s="32" t="s">
        <v>640</v>
      </c>
      <c r="U136" s="34">
        <v>1</v>
      </c>
      <c r="V136" s="36" t="s">
        <v>535</v>
      </c>
      <c r="W136" s="36" t="s">
        <v>536</v>
      </c>
      <c r="X136" s="33" t="s">
        <v>537</v>
      </c>
      <c r="Y136" s="32" t="s">
        <v>538</v>
      </c>
      <c r="Z136" s="34">
        <v>2022</v>
      </c>
      <c r="AA136" s="34">
        <v>2023</v>
      </c>
      <c r="AB136" s="34">
        <v>2</v>
      </c>
      <c r="AC136" s="34">
        <v>3</v>
      </c>
      <c r="AD136" s="34">
        <v>2201043</v>
      </c>
      <c r="AE136" s="32" t="s">
        <v>641</v>
      </c>
      <c r="AF136" s="34">
        <v>220104300</v>
      </c>
      <c r="AG136" s="32" t="s">
        <v>642</v>
      </c>
      <c r="AH136" s="34">
        <v>21566</v>
      </c>
      <c r="AI136" s="34">
        <v>39</v>
      </c>
      <c r="AJ136" s="32" t="s">
        <v>658</v>
      </c>
      <c r="AK136" s="34" t="s">
        <v>99</v>
      </c>
      <c r="AL136" s="32" t="s">
        <v>90</v>
      </c>
      <c r="AM136" s="34">
        <v>121000</v>
      </c>
      <c r="AN136" s="32" t="s">
        <v>91</v>
      </c>
      <c r="AO136" s="32"/>
      <c r="AP136" s="32" t="s">
        <v>659</v>
      </c>
      <c r="AQ136" s="34" t="s">
        <v>198</v>
      </c>
      <c r="AR136" s="32" t="s">
        <v>199</v>
      </c>
      <c r="AS136" s="32" t="s">
        <v>660</v>
      </c>
      <c r="AT136" s="28">
        <v>148703184</v>
      </c>
      <c r="AU136" s="1"/>
      <c r="AV136" s="29"/>
      <c r="AW136" s="30">
        <f>SUMIF('No tocar'!A:A,AS136,'No tocar'!B:B)</f>
        <v>148703184</v>
      </c>
      <c r="AX136" s="30">
        <f t="shared" si="0"/>
        <v>148703184</v>
      </c>
      <c r="AY136" s="30">
        <f>SUMIF('No tocar'!A:A,AS136,'No tocar'!D:D)</f>
        <v>148703184</v>
      </c>
      <c r="AZ136" s="30"/>
      <c r="BA136" s="30" t="str">
        <f t="shared" si="1"/>
        <v/>
      </c>
      <c r="BB136" s="31" t="str">
        <f t="shared" si="2"/>
        <v/>
      </c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</row>
    <row r="137" spans="1:74" ht="14.25" hidden="1" customHeight="1">
      <c r="A137" s="32" t="s">
        <v>352</v>
      </c>
      <c r="B137" s="32" t="s">
        <v>353</v>
      </c>
      <c r="C137" s="32" t="s">
        <v>68</v>
      </c>
      <c r="D137" s="33">
        <v>22</v>
      </c>
      <c r="E137" s="32" t="s">
        <v>354</v>
      </c>
      <c r="F137" s="34">
        <v>2201</v>
      </c>
      <c r="G137" s="32" t="s">
        <v>355</v>
      </c>
      <c r="H137" s="34" t="s">
        <v>356</v>
      </c>
      <c r="I137" s="32" t="s">
        <v>354</v>
      </c>
      <c r="J137" s="34">
        <v>3</v>
      </c>
      <c r="K137" s="32" t="s">
        <v>357</v>
      </c>
      <c r="L137" s="33" t="s">
        <v>358</v>
      </c>
      <c r="M137" s="32" t="s">
        <v>359</v>
      </c>
      <c r="N137" s="34" t="s">
        <v>360</v>
      </c>
      <c r="O137" s="32" t="s">
        <v>361</v>
      </c>
      <c r="P137" s="34">
        <v>260</v>
      </c>
      <c r="Q137" s="34" t="s">
        <v>637</v>
      </c>
      <c r="R137" s="32" t="s">
        <v>638</v>
      </c>
      <c r="S137" s="34" t="s">
        <v>639</v>
      </c>
      <c r="T137" s="32" t="s">
        <v>640</v>
      </c>
      <c r="U137" s="34">
        <v>1</v>
      </c>
      <c r="V137" s="36" t="s">
        <v>535</v>
      </c>
      <c r="W137" s="36" t="s">
        <v>536</v>
      </c>
      <c r="X137" s="33" t="s">
        <v>537</v>
      </c>
      <c r="Y137" s="32" t="s">
        <v>538</v>
      </c>
      <c r="Z137" s="34">
        <v>2022</v>
      </c>
      <c r="AA137" s="34">
        <v>2023</v>
      </c>
      <c r="AB137" s="34">
        <v>2</v>
      </c>
      <c r="AC137" s="34">
        <v>3</v>
      </c>
      <c r="AD137" s="34">
        <v>2201043</v>
      </c>
      <c r="AE137" s="32" t="s">
        <v>641</v>
      </c>
      <c r="AF137" s="34">
        <v>220104300</v>
      </c>
      <c r="AG137" s="32" t="s">
        <v>642</v>
      </c>
      <c r="AH137" s="34">
        <v>21566</v>
      </c>
      <c r="AI137" s="34">
        <v>39</v>
      </c>
      <c r="AJ137" s="32" t="s">
        <v>658</v>
      </c>
      <c r="AK137" s="34" t="s">
        <v>99</v>
      </c>
      <c r="AL137" s="32" t="s">
        <v>661</v>
      </c>
      <c r="AM137" s="34">
        <v>124103</v>
      </c>
      <c r="AN137" s="32" t="s">
        <v>412</v>
      </c>
      <c r="AO137" s="32"/>
      <c r="AP137" s="32" t="s">
        <v>659</v>
      </c>
      <c r="AQ137" s="34" t="s">
        <v>198</v>
      </c>
      <c r="AR137" s="32" t="s">
        <v>199</v>
      </c>
      <c r="AS137" s="32" t="s">
        <v>662</v>
      </c>
      <c r="AT137" s="28">
        <v>218681472</v>
      </c>
      <c r="AU137" s="1"/>
      <c r="AV137" s="29"/>
      <c r="AW137" s="30">
        <f>SUMIF('No tocar'!A:A,AS137,'No tocar'!B:B)</f>
        <v>164537178</v>
      </c>
      <c r="AX137" s="30">
        <f t="shared" si="0"/>
        <v>218681472</v>
      </c>
      <c r="AY137" s="30">
        <f>SUMIF('No tocar'!A:A,AS137,'No tocar'!D:D)</f>
        <v>217724270.58000001</v>
      </c>
      <c r="AZ137" s="30"/>
      <c r="BA137" s="30" t="str">
        <f t="shared" si="1"/>
        <v/>
      </c>
      <c r="BB137" s="31" t="str">
        <f t="shared" si="2"/>
        <v/>
      </c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</row>
    <row r="138" spans="1:74" ht="14.25" hidden="1" customHeight="1">
      <c r="A138" s="32" t="s">
        <v>352</v>
      </c>
      <c r="B138" s="32" t="s">
        <v>353</v>
      </c>
      <c r="C138" s="32" t="s">
        <v>68</v>
      </c>
      <c r="D138" s="33">
        <v>22</v>
      </c>
      <c r="E138" s="32" t="s">
        <v>354</v>
      </c>
      <c r="F138" s="34">
        <v>2201</v>
      </c>
      <c r="G138" s="32" t="s">
        <v>355</v>
      </c>
      <c r="H138" s="34" t="s">
        <v>356</v>
      </c>
      <c r="I138" s="32" t="s">
        <v>354</v>
      </c>
      <c r="J138" s="34">
        <v>3</v>
      </c>
      <c r="K138" s="32" t="s">
        <v>357</v>
      </c>
      <c r="L138" s="33" t="s">
        <v>358</v>
      </c>
      <c r="M138" s="32" t="s">
        <v>359</v>
      </c>
      <c r="N138" s="34" t="s">
        <v>360</v>
      </c>
      <c r="O138" s="32" t="s">
        <v>361</v>
      </c>
      <c r="P138" s="34">
        <v>260</v>
      </c>
      <c r="Q138" s="34" t="s">
        <v>637</v>
      </c>
      <c r="R138" s="32" t="s">
        <v>638</v>
      </c>
      <c r="S138" s="34" t="s">
        <v>639</v>
      </c>
      <c r="T138" s="32" t="s">
        <v>640</v>
      </c>
      <c r="U138" s="34">
        <v>1</v>
      </c>
      <c r="V138" s="36" t="s">
        <v>535</v>
      </c>
      <c r="W138" s="36" t="s">
        <v>536</v>
      </c>
      <c r="X138" s="33" t="s">
        <v>537</v>
      </c>
      <c r="Y138" s="32" t="s">
        <v>538</v>
      </c>
      <c r="Z138" s="34">
        <v>2022</v>
      </c>
      <c r="AA138" s="34">
        <v>2023</v>
      </c>
      <c r="AB138" s="34">
        <v>2</v>
      </c>
      <c r="AC138" s="34">
        <v>3</v>
      </c>
      <c r="AD138" s="34">
        <v>2201043</v>
      </c>
      <c r="AE138" s="32" t="s">
        <v>641</v>
      </c>
      <c r="AF138" s="34">
        <v>220104300</v>
      </c>
      <c r="AG138" s="32" t="s">
        <v>642</v>
      </c>
      <c r="AH138" s="34">
        <v>21566</v>
      </c>
      <c r="AI138" s="34">
        <v>39</v>
      </c>
      <c r="AJ138" s="32" t="s">
        <v>658</v>
      </c>
      <c r="AK138" s="34" t="s">
        <v>99</v>
      </c>
      <c r="AL138" s="32" t="s">
        <v>661</v>
      </c>
      <c r="AM138" s="34">
        <v>133603</v>
      </c>
      <c r="AN138" s="32" t="s">
        <v>663</v>
      </c>
      <c r="AO138" s="32"/>
      <c r="AP138" s="32" t="s">
        <v>659</v>
      </c>
      <c r="AQ138" s="34" t="s">
        <v>198</v>
      </c>
      <c r="AR138" s="32" t="s">
        <v>199</v>
      </c>
      <c r="AS138" s="32" t="s">
        <v>664</v>
      </c>
      <c r="AT138" s="28">
        <v>30925544.420000002</v>
      </c>
      <c r="AU138" s="1"/>
      <c r="AV138" s="29"/>
      <c r="AW138" s="30">
        <f>SUMIF('No tocar'!A:A,AS138,'No tocar'!B:B)</f>
        <v>0</v>
      </c>
      <c r="AX138" s="30">
        <f t="shared" si="0"/>
        <v>30925544.420000002</v>
      </c>
      <c r="AY138" s="30">
        <f>SUMIF('No tocar'!A:A,AS138,'No tocar'!D:D)</f>
        <v>30925544.420000002</v>
      </c>
      <c r="AZ138" s="30"/>
      <c r="BA138" s="30" t="str">
        <f t="shared" si="1"/>
        <v/>
      </c>
      <c r="BB138" s="31" t="str">
        <f t="shared" si="2"/>
        <v/>
      </c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</row>
    <row r="139" spans="1:74" ht="14.25" hidden="1" customHeight="1">
      <c r="A139" s="32" t="s">
        <v>352</v>
      </c>
      <c r="B139" s="32" t="s">
        <v>353</v>
      </c>
      <c r="C139" s="32" t="s">
        <v>68</v>
      </c>
      <c r="D139" s="33">
        <v>22</v>
      </c>
      <c r="E139" s="32" t="s">
        <v>354</v>
      </c>
      <c r="F139" s="34">
        <v>2201</v>
      </c>
      <c r="G139" s="32" t="s">
        <v>355</v>
      </c>
      <c r="H139" s="34" t="s">
        <v>356</v>
      </c>
      <c r="I139" s="32" t="s">
        <v>354</v>
      </c>
      <c r="J139" s="34">
        <v>3</v>
      </c>
      <c r="K139" s="32" t="s">
        <v>357</v>
      </c>
      <c r="L139" s="33" t="s">
        <v>358</v>
      </c>
      <c r="M139" s="32" t="s">
        <v>359</v>
      </c>
      <c r="N139" s="34" t="s">
        <v>360</v>
      </c>
      <c r="O139" s="32" t="s">
        <v>361</v>
      </c>
      <c r="P139" s="34">
        <v>260</v>
      </c>
      <c r="Q139" s="34" t="s">
        <v>637</v>
      </c>
      <c r="R139" s="32" t="s">
        <v>638</v>
      </c>
      <c r="S139" s="34" t="s">
        <v>639</v>
      </c>
      <c r="T139" s="32" t="s">
        <v>640</v>
      </c>
      <c r="U139" s="34">
        <v>1</v>
      </c>
      <c r="V139" s="36" t="s">
        <v>535</v>
      </c>
      <c r="W139" s="36" t="s">
        <v>536</v>
      </c>
      <c r="X139" s="33" t="s">
        <v>537</v>
      </c>
      <c r="Y139" s="32" t="s">
        <v>538</v>
      </c>
      <c r="Z139" s="34">
        <v>2022</v>
      </c>
      <c r="AA139" s="34">
        <v>2023</v>
      </c>
      <c r="AB139" s="34">
        <v>2</v>
      </c>
      <c r="AC139" s="34">
        <v>3</v>
      </c>
      <c r="AD139" s="34">
        <v>2201043</v>
      </c>
      <c r="AE139" s="32" t="s">
        <v>641</v>
      </c>
      <c r="AF139" s="34">
        <v>220104300</v>
      </c>
      <c r="AG139" s="32" t="s">
        <v>642</v>
      </c>
      <c r="AH139" s="34">
        <v>21566</v>
      </c>
      <c r="AI139" s="34">
        <v>39</v>
      </c>
      <c r="AJ139" s="32" t="s">
        <v>658</v>
      </c>
      <c r="AK139" s="34" t="s">
        <v>99</v>
      </c>
      <c r="AL139" s="32" t="s">
        <v>90</v>
      </c>
      <c r="AM139" s="34">
        <v>131111</v>
      </c>
      <c r="AN139" s="32" t="s">
        <v>252</v>
      </c>
      <c r="AO139" s="32"/>
      <c r="AP139" s="32" t="s">
        <v>659</v>
      </c>
      <c r="AQ139" s="34" t="s">
        <v>198</v>
      </c>
      <c r="AR139" s="32" t="s">
        <v>199</v>
      </c>
      <c r="AS139" s="32" t="s">
        <v>665</v>
      </c>
      <c r="AT139" s="28">
        <v>400000000</v>
      </c>
      <c r="AU139" s="1"/>
      <c r="AV139" s="29"/>
      <c r="AW139" s="30">
        <f>SUMIF('No tocar'!A:A,AS139,'No tocar'!B:B)</f>
        <v>0</v>
      </c>
      <c r="AX139" s="30">
        <f t="shared" si="0"/>
        <v>400000000</v>
      </c>
      <c r="AY139" s="30">
        <f>SUMIF('No tocar'!A:A,AS139,'No tocar'!D:D)</f>
        <v>144119876</v>
      </c>
      <c r="AZ139" s="30"/>
      <c r="BA139" s="30" t="str">
        <f t="shared" si="1"/>
        <v/>
      </c>
      <c r="BB139" s="31" t="str">
        <f t="shared" si="2"/>
        <v/>
      </c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</row>
    <row r="140" spans="1:74" ht="14.25" hidden="1" customHeight="1">
      <c r="A140" s="32" t="s">
        <v>352</v>
      </c>
      <c r="B140" s="32" t="s">
        <v>353</v>
      </c>
      <c r="C140" s="32" t="s">
        <v>68</v>
      </c>
      <c r="D140" s="33">
        <v>22</v>
      </c>
      <c r="E140" s="32" t="s">
        <v>354</v>
      </c>
      <c r="F140" s="34">
        <v>2201</v>
      </c>
      <c r="G140" s="32" t="s">
        <v>355</v>
      </c>
      <c r="H140" s="34" t="s">
        <v>356</v>
      </c>
      <c r="I140" s="32" t="s">
        <v>354</v>
      </c>
      <c r="J140" s="34">
        <v>3</v>
      </c>
      <c r="K140" s="32" t="s">
        <v>357</v>
      </c>
      <c r="L140" s="33" t="s">
        <v>358</v>
      </c>
      <c r="M140" s="32" t="s">
        <v>359</v>
      </c>
      <c r="N140" s="34" t="s">
        <v>360</v>
      </c>
      <c r="O140" s="32" t="s">
        <v>361</v>
      </c>
      <c r="P140" s="34">
        <v>260</v>
      </c>
      <c r="Q140" s="34" t="s">
        <v>637</v>
      </c>
      <c r="R140" s="32" t="s">
        <v>638</v>
      </c>
      <c r="S140" s="34" t="s">
        <v>639</v>
      </c>
      <c r="T140" s="32" t="s">
        <v>640</v>
      </c>
      <c r="U140" s="34">
        <v>1</v>
      </c>
      <c r="V140" s="36" t="s">
        <v>535</v>
      </c>
      <c r="W140" s="36" t="s">
        <v>536</v>
      </c>
      <c r="X140" s="33" t="s">
        <v>537</v>
      </c>
      <c r="Y140" s="32" t="s">
        <v>538</v>
      </c>
      <c r="Z140" s="34">
        <v>2022</v>
      </c>
      <c r="AA140" s="34">
        <v>2023</v>
      </c>
      <c r="AB140" s="34">
        <v>2</v>
      </c>
      <c r="AC140" s="34">
        <v>3</v>
      </c>
      <c r="AD140" s="34">
        <v>2201043</v>
      </c>
      <c r="AE140" s="32" t="s">
        <v>641</v>
      </c>
      <c r="AF140" s="34">
        <v>220104300</v>
      </c>
      <c r="AG140" s="32" t="s">
        <v>642</v>
      </c>
      <c r="AH140" s="34">
        <v>21566</v>
      </c>
      <c r="AI140" s="34">
        <v>39</v>
      </c>
      <c r="AJ140" s="32" t="s">
        <v>658</v>
      </c>
      <c r="AK140" s="34" t="s">
        <v>99</v>
      </c>
      <c r="AL140" s="32" t="s">
        <v>90</v>
      </c>
      <c r="AM140" s="34">
        <v>132203</v>
      </c>
      <c r="AN140" s="32" t="s">
        <v>666</v>
      </c>
      <c r="AO140" s="32"/>
      <c r="AP140" s="32" t="s">
        <v>659</v>
      </c>
      <c r="AQ140" s="34" t="s">
        <v>198</v>
      </c>
      <c r="AR140" s="32" t="s">
        <v>199</v>
      </c>
      <c r="AS140" s="32" t="s">
        <v>667</v>
      </c>
      <c r="AT140" s="41">
        <f>368753+93874</f>
        <v>462627</v>
      </c>
      <c r="AU140" s="1"/>
      <c r="AV140" s="29"/>
      <c r="AW140" s="30">
        <f>SUMIF('No tocar'!A:A,AS140,'No tocar'!B:B)</f>
        <v>0</v>
      </c>
      <c r="AX140" s="30">
        <f t="shared" si="0"/>
        <v>462627</v>
      </c>
      <c r="AY140" s="30">
        <f>SUMIF('No tocar'!A:A,AS140,'No tocar'!D:D)</f>
        <v>0</v>
      </c>
      <c r="AZ140" s="30"/>
      <c r="BA140" s="30" t="str">
        <f t="shared" si="1"/>
        <v/>
      </c>
      <c r="BB140" s="31" t="str">
        <f t="shared" si="2"/>
        <v/>
      </c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</row>
    <row r="141" spans="1:74" ht="14.25" hidden="1" customHeight="1">
      <c r="A141" s="32" t="s">
        <v>352</v>
      </c>
      <c r="B141" s="32" t="s">
        <v>353</v>
      </c>
      <c r="C141" s="32" t="s">
        <v>68</v>
      </c>
      <c r="D141" s="33">
        <v>22</v>
      </c>
      <c r="E141" s="32" t="s">
        <v>354</v>
      </c>
      <c r="F141" s="34">
        <v>2201</v>
      </c>
      <c r="G141" s="32" t="s">
        <v>355</v>
      </c>
      <c r="H141" s="34" t="s">
        <v>356</v>
      </c>
      <c r="I141" s="32" t="s">
        <v>354</v>
      </c>
      <c r="J141" s="34">
        <v>3</v>
      </c>
      <c r="K141" s="32" t="s">
        <v>357</v>
      </c>
      <c r="L141" s="33" t="s">
        <v>358</v>
      </c>
      <c r="M141" s="32" t="s">
        <v>359</v>
      </c>
      <c r="N141" s="34" t="s">
        <v>360</v>
      </c>
      <c r="O141" s="32" t="s">
        <v>361</v>
      </c>
      <c r="P141" s="34">
        <v>260</v>
      </c>
      <c r="Q141" s="34" t="s">
        <v>637</v>
      </c>
      <c r="R141" s="32" t="s">
        <v>638</v>
      </c>
      <c r="S141" s="34" t="s">
        <v>639</v>
      </c>
      <c r="T141" s="32" t="s">
        <v>640</v>
      </c>
      <c r="U141" s="34">
        <v>1</v>
      </c>
      <c r="V141" s="36" t="s">
        <v>535</v>
      </c>
      <c r="W141" s="36" t="s">
        <v>536</v>
      </c>
      <c r="X141" s="33" t="s">
        <v>537</v>
      </c>
      <c r="Y141" s="32" t="s">
        <v>538</v>
      </c>
      <c r="Z141" s="34">
        <v>2022</v>
      </c>
      <c r="AA141" s="34">
        <v>2023</v>
      </c>
      <c r="AB141" s="34">
        <v>2</v>
      </c>
      <c r="AC141" s="34">
        <v>3</v>
      </c>
      <c r="AD141" s="34">
        <v>2201043</v>
      </c>
      <c r="AE141" s="32" t="s">
        <v>641</v>
      </c>
      <c r="AF141" s="34">
        <v>220104300</v>
      </c>
      <c r="AG141" s="32" t="s">
        <v>642</v>
      </c>
      <c r="AH141" s="34">
        <v>21566</v>
      </c>
      <c r="AI141" s="34">
        <v>39</v>
      </c>
      <c r="AJ141" s="32" t="s">
        <v>658</v>
      </c>
      <c r="AK141" s="34" t="s">
        <v>99</v>
      </c>
      <c r="AL141" s="32" t="s">
        <v>90</v>
      </c>
      <c r="AM141" s="34">
        <v>132305</v>
      </c>
      <c r="AN141" s="32" t="s">
        <v>668</v>
      </c>
      <c r="AO141" s="32"/>
      <c r="AP141" s="32" t="s">
        <v>659</v>
      </c>
      <c r="AQ141" s="34" t="s">
        <v>198</v>
      </c>
      <c r="AR141" s="32" t="s">
        <v>199</v>
      </c>
      <c r="AS141" s="32" t="s">
        <v>669</v>
      </c>
      <c r="AT141" s="41">
        <f>783815.47+380199.09</f>
        <v>1164014.56</v>
      </c>
      <c r="AU141" s="1"/>
      <c r="AV141" s="29"/>
      <c r="AW141" s="30">
        <f>SUMIF('No tocar'!A:A,AS141,'No tocar'!B:B)</f>
        <v>0</v>
      </c>
      <c r="AX141" s="30">
        <f t="shared" si="0"/>
        <v>1164014.56</v>
      </c>
      <c r="AY141" s="30">
        <f>SUMIF('No tocar'!A:A,AS141,'No tocar'!D:D)</f>
        <v>0</v>
      </c>
      <c r="AZ141" s="30"/>
      <c r="BA141" s="30" t="str">
        <f t="shared" si="1"/>
        <v/>
      </c>
      <c r="BB141" s="31" t="str">
        <f t="shared" si="2"/>
        <v/>
      </c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</row>
    <row r="142" spans="1:74" ht="14.25" hidden="1" customHeight="1">
      <c r="A142" s="32" t="s">
        <v>352</v>
      </c>
      <c r="B142" s="32" t="s">
        <v>353</v>
      </c>
      <c r="C142" s="32" t="s">
        <v>68</v>
      </c>
      <c r="D142" s="33">
        <v>22</v>
      </c>
      <c r="E142" s="32" t="s">
        <v>354</v>
      </c>
      <c r="F142" s="34">
        <v>2201</v>
      </c>
      <c r="G142" s="32" t="s">
        <v>355</v>
      </c>
      <c r="H142" s="34" t="s">
        <v>356</v>
      </c>
      <c r="I142" s="32" t="s">
        <v>354</v>
      </c>
      <c r="J142" s="34">
        <v>3</v>
      </c>
      <c r="K142" s="32" t="s">
        <v>357</v>
      </c>
      <c r="L142" s="33" t="s">
        <v>358</v>
      </c>
      <c r="M142" s="32" t="s">
        <v>359</v>
      </c>
      <c r="N142" s="34" t="s">
        <v>360</v>
      </c>
      <c r="O142" s="32" t="s">
        <v>361</v>
      </c>
      <c r="P142" s="34">
        <v>260</v>
      </c>
      <c r="Q142" s="34" t="s">
        <v>637</v>
      </c>
      <c r="R142" s="32" t="s">
        <v>638</v>
      </c>
      <c r="S142" s="34" t="s">
        <v>639</v>
      </c>
      <c r="T142" s="32" t="s">
        <v>640</v>
      </c>
      <c r="U142" s="34">
        <v>1</v>
      </c>
      <c r="V142" s="36" t="s">
        <v>535</v>
      </c>
      <c r="W142" s="36" t="s">
        <v>536</v>
      </c>
      <c r="X142" s="33" t="s">
        <v>537</v>
      </c>
      <c r="Y142" s="32" t="s">
        <v>538</v>
      </c>
      <c r="Z142" s="34">
        <v>2022</v>
      </c>
      <c r="AA142" s="34">
        <v>2023</v>
      </c>
      <c r="AB142" s="34">
        <v>2</v>
      </c>
      <c r="AC142" s="34">
        <v>3</v>
      </c>
      <c r="AD142" s="34">
        <v>2201043</v>
      </c>
      <c r="AE142" s="32" t="s">
        <v>641</v>
      </c>
      <c r="AF142" s="34">
        <v>220104300</v>
      </c>
      <c r="AG142" s="32" t="s">
        <v>642</v>
      </c>
      <c r="AH142" s="34">
        <v>21566</v>
      </c>
      <c r="AI142" s="34">
        <v>40</v>
      </c>
      <c r="AJ142" s="32" t="s">
        <v>670</v>
      </c>
      <c r="AK142" s="34" t="s">
        <v>99</v>
      </c>
      <c r="AL142" s="32" t="s">
        <v>90</v>
      </c>
      <c r="AM142" s="34">
        <v>121000</v>
      </c>
      <c r="AN142" s="32" t="s">
        <v>91</v>
      </c>
      <c r="AO142" s="32"/>
      <c r="AP142" s="32" t="s">
        <v>671</v>
      </c>
      <c r="AQ142" s="34">
        <v>71342</v>
      </c>
      <c r="AR142" s="32" t="s">
        <v>672</v>
      </c>
      <c r="AS142" s="32" t="s">
        <v>673</v>
      </c>
      <c r="AT142" s="28">
        <v>164000000</v>
      </c>
      <c r="AU142" s="1" t="s">
        <v>463</v>
      </c>
      <c r="AV142" s="29"/>
      <c r="AW142" s="30">
        <f>SUMIF('No tocar'!A:A,AS142,'No tocar'!B:B)</f>
        <v>150000000</v>
      </c>
      <c r="AX142" s="30">
        <f t="shared" si="0"/>
        <v>164000000</v>
      </c>
      <c r="AY142" s="30">
        <f>SUMIF('No tocar'!A:A,AS142,'No tocar'!D:D)</f>
        <v>0</v>
      </c>
      <c r="AZ142" s="30"/>
      <c r="BA142" s="30" t="str">
        <f t="shared" si="1"/>
        <v/>
      </c>
      <c r="BB142" s="31" t="str">
        <f t="shared" si="2"/>
        <v/>
      </c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</row>
    <row r="143" spans="1:74" ht="14.25" hidden="1" customHeight="1">
      <c r="A143" s="32" t="s">
        <v>352</v>
      </c>
      <c r="B143" s="32" t="s">
        <v>353</v>
      </c>
      <c r="C143" s="32" t="s">
        <v>68</v>
      </c>
      <c r="D143" s="33">
        <v>22</v>
      </c>
      <c r="E143" s="32" t="s">
        <v>354</v>
      </c>
      <c r="F143" s="34">
        <v>2201</v>
      </c>
      <c r="G143" s="32" t="s">
        <v>355</v>
      </c>
      <c r="H143" s="34" t="s">
        <v>356</v>
      </c>
      <c r="I143" s="32" t="s">
        <v>354</v>
      </c>
      <c r="J143" s="34">
        <v>3</v>
      </c>
      <c r="K143" s="32" t="s">
        <v>357</v>
      </c>
      <c r="L143" s="33" t="s">
        <v>358</v>
      </c>
      <c r="M143" s="32" t="s">
        <v>359</v>
      </c>
      <c r="N143" s="34" t="s">
        <v>360</v>
      </c>
      <c r="O143" s="32" t="s">
        <v>361</v>
      </c>
      <c r="P143" s="34">
        <v>260</v>
      </c>
      <c r="Q143" s="34" t="s">
        <v>637</v>
      </c>
      <c r="R143" s="32" t="s">
        <v>638</v>
      </c>
      <c r="S143" s="34" t="s">
        <v>639</v>
      </c>
      <c r="T143" s="32" t="s">
        <v>640</v>
      </c>
      <c r="U143" s="34">
        <v>1</v>
      </c>
      <c r="V143" s="36" t="s">
        <v>535</v>
      </c>
      <c r="W143" s="36" t="s">
        <v>536</v>
      </c>
      <c r="X143" s="33" t="s">
        <v>537</v>
      </c>
      <c r="Y143" s="32" t="s">
        <v>538</v>
      </c>
      <c r="Z143" s="34">
        <v>2022</v>
      </c>
      <c r="AA143" s="34">
        <v>2023</v>
      </c>
      <c r="AB143" s="34">
        <v>2</v>
      </c>
      <c r="AC143" s="34">
        <v>3</v>
      </c>
      <c r="AD143" s="34">
        <v>2201043</v>
      </c>
      <c r="AE143" s="32" t="s">
        <v>641</v>
      </c>
      <c r="AF143" s="34">
        <v>220104300</v>
      </c>
      <c r="AG143" s="32" t="s">
        <v>642</v>
      </c>
      <c r="AH143" s="34">
        <v>21566</v>
      </c>
      <c r="AI143" s="34">
        <v>40</v>
      </c>
      <c r="AJ143" s="32" t="s">
        <v>670</v>
      </c>
      <c r="AK143" s="34" t="s">
        <v>99</v>
      </c>
      <c r="AL143" s="32" t="s">
        <v>90</v>
      </c>
      <c r="AM143" s="34">
        <v>131102</v>
      </c>
      <c r="AN143" s="32" t="s">
        <v>464</v>
      </c>
      <c r="AO143" s="32"/>
      <c r="AP143" s="32" t="s">
        <v>671</v>
      </c>
      <c r="AQ143" s="34">
        <v>71342</v>
      </c>
      <c r="AR143" s="32" t="s">
        <v>672</v>
      </c>
      <c r="AS143" s="32" t="s">
        <v>674</v>
      </c>
      <c r="AT143" s="28">
        <v>41100000</v>
      </c>
      <c r="AU143" s="1"/>
      <c r="AV143" s="29"/>
      <c r="AW143" s="30">
        <f>SUMIF('No tocar'!A:A,AS143,'No tocar'!B:B)</f>
        <v>0</v>
      </c>
      <c r="AX143" s="30">
        <f t="shared" si="0"/>
        <v>41100000</v>
      </c>
      <c r="AY143" s="30">
        <f>SUMIF('No tocar'!A:A,AS143,'No tocar'!D:D)</f>
        <v>0</v>
      </c>
      <c r="AZ143" s="30"/>
      <c r="BA143" s="30" t="str">
        <f t="shared" si="1"/>
        <v/>
      </c>
      <c r="BB143" s="31" t="str">
        <f t="shared" si="2"/>
        <v/>
      </c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</row>
    <row r="144" spans="1:74" ht="14.25" hidden="1" customHeight="1">
      <c r="A144" s="22" t="s">
        <v>352</v>
      </c>
      <c r="B144" s="22" t="s">
        <v>416</v>
      </c>
      <c r="C144" s="22" t="s">
        <v>68</v>
      </c>
      <c r="D144" s="23" t="s">
        <v>417</v>
      </c>
      <c r="E144" s="22" t="s">
        <v>354</v>
      </c>
      <c r="F144" s="24" t="s">
        <v>418</v>
      </c>
      <c r="G144" s="22" t="s">
        <v>355</v>
      </c>
      <c r="H144" s="24" t="s">
        <v>356</v>
      </c>
      <c r="I144" s="22" t="s">
        <v>354</v>
      </c>
      <c r="J144" s="24">
        <v>3</v>
      </c>
      <c r="K144" s="22" t="s">
        <v>357</v>
      </c>
      <c r="L144" s="33" t="s">
        <v>358</v>
      </c>
      <c r="M144" s="22" t="s">
        <v>359</v>
      </c>
      <c r="N144" s="24" t="s">
        <v>360</v>
      </c>
      <c r="O144" s="22" t="s">
        <v>361</v>
      </c>
      <c r="P144" s="24" t="s">
        <v>617</v>
      </c>
      <c r="Q144" s="34" t="s">
        <v>637</v>
      </c>
      <c r="R144" s="22" t="s">
        <v>638</v>
      </c>
      <c r="S144" s="24" t="s">
        <v>649</v>
      </c>
      <c r="T144" s="22" t="s">
        <v>650</v>
      </c>
      <c r="U144" s="24" t="s">
        <v>444</v>
      </c>
      <c r="V144" s="22" t="s">
        <v>535</v>
      </c>
      <c r="W144" s="22" t="s">
        <v>536</v>
      </c>
      <c r="X144" s="33" t="s">
        <v>537</v>
      </c>
      <c r="Y144" s="22" t="s">
        <v>538</v>
      </c>
      <c r="Z144" s="24">
        <v>2022</v>
      </c>
      <c r="AA144" s="24">
        <v>2023</v>
      </c>
      <c r="AB144" s="24">
        <v>2</v>
      </c>
      <c r="AC144" s="24">
        <v>3</v>
      </c>
      <c r="AD144" s="24" t="s">
        <v>651</v>
      </c>
      <c r="AE144" s="22" t="s">
        <v>641</v>
      </c>
      <c r="AF144" s="24" t="s">
        <v>652</v>
      </c>
      <c r="AG144" s="22" t="s">
        <v>642</v>
      </c>
      <c r="AH144" s="24">
        <v>21566</v>
      </c>
      <c r="AI144" s="24">
        <v>41</v>
      </c>
      <c r="AJ144" s="22" t="s">
        <v>675</v>
      </c>
      <c r="AK144" s="24" t="s">
        <v>99</v>
      </c>
      <c r="AL144" s="22" t="s">
        <v>90</v>
      </c>
      <c r="AM144" s="24">
        <v>121000</v>
      </c>
      <c r="AN144" s="22" t="s">
        <v>91</v>
      </c>
      <c r="AO144" s="22"/>
      <c r="AP144" s="22" t="s">
        <v>144</v>
      </c>
      <c r="AQ144" s="24" t="s">
        <v>676</v>
      </c>
      <c r="AR144" s="22" t="s">
        <v>677</v>
      </c>
      <c r="AS144" s="22" t="s">
        <v>678</v>
      </c>
      <c r="AT144" s="28">
        <v>100000</v>
      </c>
      <c r="AU144" s="1"/>
      <c r="AV144" s="29"/>
      <c r="AW144" s="30">
        <f>SUMIF('No tocar'!A:A,AS144,'No tocar'!B:B)</f>
        <v>100000</v>
      </c>
      <c r="AX144" s="30">
        <f t="shared" si="0"/>
        <v>100000</v>
      </c>
      <c r="AY144" s="30">
        <f>SUMIF('No tocar'!A:A,AS144,'No tocar'!D:D)</f>
        <v>0</v>
      </c>
      <c r="AZ144" s="30"/>
      <c r="BA144" s="30" t="str">
        <f t="shared" si="1"/>
        <v/>
      </c>
      <c r="BB144" s="31" t="str">
        <f t="shared" si="2"/>
        <v/>
      </c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</row>
    <row r="145" spans="1:74" ht="14.25" hidden="1" customHeight="1">
      <c r="A145" s="22" t="s">
        <v>352</v>
      </c>
      <c r="B145" s="22" t="s">
        <v>416</v>
      </c>
      <c r="C145" s="22" t="s">
        <v>68</v>
      </c>
      <c r="D145" s="23" t="s">
        <v>417</v>
      </c>
      <c r="E145" s="22" t="s">
        <v>354</v>
      </c>
      <c r="F145" s="24" t="s">
        <v>418</v>
      </c>
      <c r="G145" s="22" t="s">
        <v>355</v>
      </c>
      <c r="H145" s="24" t="s">
        <v>356</v>
      </c>
      <c r="I145" s="22" t="s">
        <v>354</v>
      </c>
      <c r="J145" s="24">
        <v>3</v>
      </c>
      <c r="K145" s="22" t="s">
        <v>357</v>
      </c>
      <c r="L145" s="33" t="s">
        <v>358</v>
      </c>
      <c r="M145" s="22" t="s">
        <v>359</v>
      </c>
      <c r="N145" s="24" t="s">
        <v>360</v>
      </c>
      <c r="O145" s="22" t="s">
        <v>361</v>
      </c>
      <c r="P145" s="24" t="s">
        <v>617</v>
      </c>
      <c r="Q145" s="34" t="s">
        <v>637</v>
      </c>
      <c r="R145" s="22" t="s">
        <v>638</v>
      </c>
      <c r="S145" s="24" t="s">
        <v>649</v>
      </c>
      <c r="T145" s="22" t="s">
        <v>650</v>
      </c>
      <c r="U145" s="24" t="s">
        <v>444</v>
      </c>
      <c r="V145" s="22" t="s">
        <v>535</v>
      </c>
      <c r="W145" s="22" t="s">
        <v>536</v>
      </c>
      <c r="X145" s="33" t="s">
        <v>537</v>
      </c>
      <c r="Y145" s="22" t="s">
        <v>538</v>
      </c>
      <c r="Z145" s="24">
        <v>2022</v>
      </c>
      <c r="AA145" s="24">
        <v>2023</v>
      </c>
      <c r="AB145" s="24">
        <v>2</v>
      </c>
      <c r="AC145" s="24">
        <v>3</v>
      </c>
      <c r="AD145" s="24" t="s">
        <v>651</v>
      </c>
      <c r="AE145" s="22" t="s">
        <v>641</v>
      </c>
      <c r="AF145" s="24" t="s">
        <v>652</v>
      </c>
      <c r="AG145" s="22" t="s">
        <v>642</v>
      </c>
      <c r="AH145" s="24">
        <v>21566</v>
      </c>
      <c r="AI145" s="24">
        <v>41</v>
      </c>
      <c r="AJ145" s="22" t="s">
        <v>675</v>
      </c>
      <c r="AK145" s="24" t="s">
        <v>99</v>
      </c>
      <c r="AL145" s="22" t="s">
        <v>90</v>
      </c>
      <c r="AM145" s="24">
        <v>133504</v>
      </c>
      <c r="AN145" s="22" t="s">
        <v>679</v>
      </c>
      <c r="AO145" s="22"/>
      <c r="AP145" s="22" t="s">
        <v>144</v>
      </c>
      <c r="AQ145" s="24" t="s">
        <v>676</v>
      </c>
      <c r="AR145" s="22" t="s">
        <v>677</v>
      </c>
      <c r="AS145" s="22" t="s">
        <v>680</v>
      </c>
      <c r="AT145" s="28">
        <v>429369319.48000002</v>
      </c>
      <c r="AU145" s="1"/>
      <c r="AV145" s="29"/>
      <c r="AW145" s="30">
        <f>SUMIF('No tocar'!A:A,AS145,'No tocar'!B:B)</f>
        <v>0</v>
      </c>
      <c r="AX145" s="30">
        <f t="shared" si="0"/>
        <v>429369319.48000002</v>
      </c>
      <c r="AY145" s="30">
        <f>SUMIF('No tocar'!A:A,AS145,'No tocar'!D:D)</f>
        <v>429369319.48000002</v>
      </c>
      <c r="AZ145" s="30"/>
      <c r="BA145" s="30" t="str">
        <f t="shared" si="1"/>
        <v/>
      </c>
      <c r="BB145" s="31" t="str">
        <f t="shared" si="2"/>
        <v/>
      </c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</row>
    <row r="146" spans="1:74" ht="14.25" hidden="1" customHeight="1">
      <c r="A146" s="22" t="s">
        <v>352</v>
      </c>
      <c r="B146" s="22" t="s">
        <v>416</v>
      </c>
      <c r="C146" s="22" t="s">
        <v>68</v>
      </c>
      <c r="D146" s="23" t="s">
        <v>417</v>
      </c>
      <c r="E146" s="22" t="s">
        <v>354</v>
      </c>
      <c r="F146" s="24" t="s">
        <v>418</v>
      </c>
      <c r="G146" s="22" t="s">
        <v>355</v>
      </c>
      <c r="H146" s="24" t="s">
        <v>356</v>
      </c>
      <c r="I146" s="22" t="s">
        <v>354</v>
      </c>
      <c r="J146" s="24">
        <v>3</v>
      </c>
      <c r="K146" s="22" t="s">
        <v>357</v>
      </c>
      <c r="L146" s="33" t="s">
        <v>358</v>
      </c>
      <c r="M146" s="22" t="s">
        <v>359</v>
      </c>
      <c r="N146" s="24" t="s">
        <v>360</v>
      </c>
      <c r="O146" s="22" t="s">
        <v>361</v>
      </c>
      <c r="P146" s="24" t="s">
        <v>617</v>
      </c>
      <c r="Q146" s="34" t="s">
        <v>637</v>
      </c>
      <c r="R146" s="22" t="s">
        <v>638</v>
      </c>
      <c r="S146" s="24" t="s">
        <v>649</v>
      </c>
      <c r="T146" s="22" t="s">
        <v>650</v>
      </c>
      <c r="U146" s="24" t="s">
        <v>444</v>
      </c>
      <c r="V146" s="22" t="s">
        <v>535</v>
      </c>
      <c r="W146" s="22" t="s">
        <v>536</v>
      </c>
      <c r="X146" s="33" t="s">
        <v>537</v>
      </c>
      <c r="Y146" s="22" t="s">
        <v>538</v>
      </c>
      <c r="Z146" s="24">
        <v>2022</v>
      </c>
      <c r="AA146" s="24">
        <v>2023</v>
      </c>
      <c r="AB146" s="24">
        <v>2</v>
      </c>
      <c r="AC146" s="24">
        <v>3</v>
      </c>
      <c r="AD146" s="24" t="s">
        <v>651</v>
      </c>
      <c r="AE146" s="22" t="s">
        <v>641</v>
      </c>
      <c r="AF146" s="24" t="s">
        <v>652</v>
      </c>
      <c r="AG146" s="22" t="s">
        <v>642</v>
      </c>
      <c r="AH146" s="24">
        <v>21566</v>
      </c>
      <c r="AI146" s="24">
        <v>41</v>
      </c>
      <c r="AJ146" s="22" t="s">
        <v>675</v>
      </c>
      <c r="AK146" s="24" t="s">
        <v>99</v>
      </c>
      <c r="AL146" s="32" t="s">
        <v>681</v>
      </c>
      <c r="AM146" s="24">
        <v>132301</v>
      </c>
      <c r="AN146" s="32" t="s">
        <v>682</v>
      </c>
      <c r="AO146" s="22"/>
      <c r="AP146" s="22" t="s">
        <v>144</v>
      </c>
      <c r="AQ146" s="24" t="s">
        <v>676</v>
      </c>
      <c r="AR146" s="22" t="s">
        <v>677</v>
      </c>
      <c r="AS146" s="22" t="s">
        <v>683</v>
      </c>
      <c r="AT146" s="28">
        <v>940895.34</v>
      </c>
      <c r="AU146" s="1"/>
      <c r="AV146" s="29"/>
      <c r="AW146" s="30">
        <f>SUMIF('No tocar'!A:A,AS146,'No tocar'!B:B)</f>
        <v>0</v>
      </c>
      <c r="AX146" s="30">
        <f t="shared" si="0"/>
        <v>940895.34</v>
      </c>
      <c r="AY146" s="30">
        <f>SUMIF('No tocar'!A:A,AS146,'No tocar'!D:D)</f>
        <v>856233.32</v>
      </c>
      <c r="AZ146" s="30"/>
      <c r="BA146" s="30" t="str">
        <f t="shared" si="1"/>
        <v/>
      </c>
      <c r="BB146" s="31" t="str">
        <f t="shared" si="2"/>
        <v/>
      </c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</row>
    <row r="147" spans="1:74" ht="14.25" hidden="1" customHeight="1">
      <c r="A147" s="22" t="s">
        <v>352</v>
      </c>
      <c r="B147" s="22" t="s">
        <v>416</v>
      </c>
      <c r="C147" s="22" t="s">
        <v>68</v>
      </c>
      <c r="D147" s="23" t="s">
        <v>417</v>
      </c>
      <c r="E147" s="22" t="s">
        <v>354</v>
      </c>
      <c r="F147" s="24" t="s">
        <v>418</v>
      </c>
      <c r="G147" s="22" t="s">
        <v>355</v>
      </c>
      <c r="H147" s="24" t="s">
        <v>356</v>
      </c>
      <c r="I147" s="22" t="s">
        <v>354</v>
      </c>
      <c r="J147" s="24">
        <v>3</v>
      </c>
      <c r="K147" s="22" t="s">
        <v>357</v>
      </c>
      <c r="L147" s="33" t="s">
        <v>358</v>
      </c>
      <c r="M147" s="22" t="s">
        <v>359</v>
      </c>
      <c r="N147" s="24" t="s">
        <v>360</v>
      </c>
      <c r="O147" s="22" t="s">
        <v>361</v>
      </c>
      <c r="P147" s="24" t="s">
        <v>617</v>
      </c>
      <c r="Q147" s="34" t="s">
        <v>637</v>
      </c>
      <c r="R147" s="22" t="s">
        <v>638</v>
      </c>
      <c r="S147" s="24" t="s">
        <v>649</v>
      </c>
      <c r="T147" s="22" t="s">
        <v>650</v>
      </c>
      <c r="U147" s="24" t="s">
        <v>444</v>
      </c>
      <c r="V147" s="22" t="s">
        <v>535</v>
      </c>
      <c r="W147" s="22" t="s">
        <v>536</v>
      </c>
      <c r="X147" s="33" t="s">
        <v>537</v>
      </c>
      <c r="Y147" s="22" t="s">
        <v>538</v>
      </c>
      <c r="Z147" s="24">
        <v>2022</v>
      </c>
      <c r="AA147" s="24">
        <v>2023</v>
      </c>
      <c r="AB147" s="24">
        <v>2</v>
      </c>
      <c r="AC147" s="24">
        <v>3</v>
      </c>
      <c r="AD147" s="24" t="s">
        <v>651</v>
      </c>
      <c r="AE147" s="22" t="s">
        <v>641</v>
      </c>
      <c r="AF147" s="24" t="s">
        <v>652</v>
      </c>
      <c r="AG147" s="22" t="s">
        <v>642</v>
      </c>
      <c r="AH147" s="24">
        <v>21566</v>
      </c>
      <c r="AI147" s="24">
        <v>42</v>
      </c>
      <c r="AJ147" s="22" t="s">
        <v>684</v>
      </c>
      <c r="AK147" s="24" t="s">
        <v>99</v>
      </c>
      <c r="AL147" s="22" t="s">
        <v>90</v>
      </c>
      <c r="AM147" s="24" t="s">
        <v>622</v>
      </c>
      <c r="AN147" s="22" t="s">
        <v>91</v>
      </c>
      <c r="AO147" s="22"/>
      <c r="AP147" s="32" t="s">
        <v>282</v>
      </c>
      <c r="AQ147" s="24">
        <v>71332</v>
      </c>
      <c r="AR147" s="22" t="s">
        <v>685</v>
      </c>
      <c r="AS147" s="22" t="s">
        <v>686</v>
      </c>
      <c r="AT147" s="28">
        <v>100000</v>
      </c>
      <c r="AU147" s="1"/>
      <c r="AV147" s="29"/>
      <c r="AW147" s="30">
        <f>SUMIF('No tocar'!A:A,AS147,'No tocar'!B:B)</f>
        <v>100000</v>
      </c>
      <c r="AX147" s="30">
        <f t="shared" si="0"/>
        <v>100000</v>
      </c>
      <c r="AY147" s="30">
        <f>SUMIF('No tocar'!A:A,AS147,'No tocar'!D:D)</f>
        <v>0</v>
      </c>
      <c r="AZ147" s="30"/>
      <c r="BA147" s="30" t="str">
        <f t="shared" si="1"/>
        <v/>
      </c>
      <c r="BB147" s="31" t="str">
        <f t="shared" si="2"/>
        <v/>
      </c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</row>
    <row r="148" spans="1:74" ht="14.25" hidden="1" customHeight="1">
      <c r="A148" s="22" t="s">
        <v>352</v>
      </c>
      <c r="B148" s="22" t="s">
        <v>416</v>
      </c>
      <c r="C148" s="22" t="s">
        <v>68</v>
      </c>
      <c r="D148" s="23" t="s">
        <v>417</v>
      </c>
      <c r="E148" s="22" t="s">
        <v>354</v>
      </c>
      <c r="F148" s="24" t="s">
        <v>418</v>
      </c>
      <c r="G148" s="22" t="s">
        <v>355</v>
      </c>
      <c r="H148" s="24" t="s">
        <v>356</v>
      </c>
      <c r="I148" s="22" t="s">
        <v>354</v>
      </c>
      <c r="J148" s="24">
        <v>3</v>
      </c>
      <c r="K148" s="22" t="s">
        <v>357</v>
      </c>
      <c r="L148" s="33" t="s">
        <v>358</v>
      </c>
      <c r="M148" s="22" t="s">
        <v>359</v>
      </c>
      <c r="N148" s="24" t="s">
        <v>360</v>
      </c>
      <c r="O148" s="22" t="s">
        <v>361</v>
      </c>
      <c r="P148" s="24" t="s">
        <v>617</v>
      </c>
      <c r="Q148" s="34" t="s">
        <v>637</v>
      </c>
      <c r="R148" s="22" t="s">
        <v>638</v>
      </c>
      <c r="S148" s="24" t="s">
        <v>649</v>
      </c>
      <c r="T148" s="22" t="s">
        <v>650</v>
      </c>
      <c r="U148" s="24" t="s">
        <v>444</v>
      </c>
      <c r="V148" s="22" t="s">
        <v>535</v>
      </c>
      <c r="W148" s="22" t="s">
        <v>536</v>
      </c>
      <c r="X148" s="33" t="s">
        <v>537</v>
      </c>
      <c r="Y148" s="22" t="s">
        <v>538</v>
      </c>
      <c r="Z148" s="24">
        <v>2022</v>
      </c>
      <c r="AA148" s="24">
        <v>2023</v>
      </c>
      <c r="AB148" s="24">
        <v>2</v>
      </c>
      <c r="AC148" s="24">
        <v>3</v>
      </c>
      <c r="AD148" s="24" t="s">
        <v>651</v>
      </c>
      <c r="AE148" s="22" t="s">
        <v>641</v>
      </c>
      <c r="AF148" s="24" t="s">
        <v>652</v>
      </c>
      <c r="AG148" s="22" t="s">
        <v>642</v>
      </c>
      <c r="AH148" s="24">
        <v>21566</v>
      </c>
      <c r="AI148" s="24">
        <v>43</v>
      </c>
      <c r="AJ148" s="22" t="s">
        <v>518</v>
      </c>
      <c r="AK148" s="24" t="s">
        <v>99</v>
      </c>
      <c r="AL148" s="22" t="s">
        <v>166</v>
      </c>
      <c r="AM148" s="34">
        <v>124103</v>
      </c>
      <c r="AN148" s="32" t="s">
        <v>412</v>
      </c>
      <c r="AO148" s="22"/>
      <c r="AP148" s="32" t="s">
        <v>282</v>
      </c>
      <c r="AQ148" s="24" t="s">
        <v>519</v>
      </c>
      <c r="AR148" s="22" t="s">
        <v>520</v>
      </c>
      <c r="AS148" s="22" t="s">
        <v>687</v>
      </c>
      <c r="AT148" s="28">
        <v>200000</v>
      </c>
      <c r="AU148" s="1"/>
      <c r="AV148" s="29"/>
      <c r="AW148" s="30">
        <f>SUMIF('No tocar'!A:A,AS148,'No tocar'!B:B)</f>
        <v>200000</v>
      </c>
      <c r="AX148" s="30">
        <f t="shared" si="0"/>
        <v>200000</v>
      </c>
      <c r="AY148" s="30">
        <f>SUMIF('No tocar'!A:A,AS148,'No tocar'!D:D)</f>
        <v>0</v>
      </c>
      <c r="AZ148" s="30"/>
      <c r="BA148" s="30" t="str">
        <f t="shared" si="1"/>
        <v/>
      </c>
      <c r="BB148" s="31" t="str">
        <f t="shared" si="2"/>
        <v/>
      </c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</row>
    <row r="149" spans="1:74" ht="14.25" hidden="1" customHeight="1">
      <c r="A149" s="22" t="s">
        <v>352</v>
      </c>
      <c r="B149" s="22" t="s">
        <v>416</v>
      </c>
      <c r="C149" s="22" t="s">
        <v>68</v>
      </c>
      <c r="D149" s="23" t="s">
        <v>417</v>
      </c>
      <c r="E149" s="22" t="s">
        <v>354</v>
      </c>
      <c r="F149" s="24" t="s">
        <v>418</v>
      </c>
      <c r="G149" s="22" t="s">
        <v>355</v>
      </c>
      <c r="H149" s="24" t="s">
        <v>356</v>
      </c>
      <c r="I149" s="22" t="s">
        <v>354</v>
      </c>
      <c r="J149" s="24">
        <v>3</v>
      </c>
      <c r="K149" s="22" t="s">
        <v>357</v>
      </c>
      <c r="L149" s="33" t="s">
        <v>358</v>
      </c>
      <c r="M149" s="22" t="s">
        <v>359</v>
      </c>
      <c r="N149" s="24" t="s">
        <v>360</v>
      </c>
      <c r="O149" s="22" t="s">
        <v>361</v>
      </c>
      <c r="P149" s="24" t="s">
        <v>617</v>
      </c>
      <c r="Q149" s="34" t="s">
        <v>637</v>
      </c>
      <c r="R149" s="22" t="s">
        <v>638</v>
      </c>
      <c r="S149" s="24" t="s">
        <v>649</v>
      </c>
      <c r="T149" s="22" t="s">
        <v>650</v>
      </c>
      <c r="U149" s="24" t="s">
        <v>444</v>
      </c>
      <c r="V149" s="22" t="s">
        <v>535</v>
      </c>
      <c r="W149" s="22" t="s">
        <v>536</v>
      </c>
      <c r="X149" s="33" t="s">
        <v>537</v>
      </c>
      <c r="Y149" s="22" t="s">
        <v>538</v>
      </c>
      <c r="Z149" s="24">
        <v>2022</v>
      </c>
      <c r="AA149" s="24">
        <v>2023</v>
      </c>
      <c r="AB149" s="24">
        <v>2</v>
      </c>
      <c r="AC149" s="24">
        <v>3</v>
      </c>
      <c r="AD149" s="24" t="s">
        <v>651</v>
      </c>
      <c r="AE149" s="22" t="s">
        <v>641</v>
      </c>
      <c r="AF149" s="24" t="s">
        <v>652</v>
      </c>
      <c r="AG149" s="22" t="s">
        <v>642</v>
      </c>
      <c r="AH149" s="24">
        <v>21566</v>
      </c>
      <c r="AI149" s="24">
        <v>44</v>
      </c>
      <c r="AJ149" s="22" t="s">
        <v>688</v>
      </c>
      <c r="AK149" s="24" t="s">
        <v>99</v>
      </c>
      <c r="AL149" s="22" t="s">
        <v>90</v>
      </c>
      <c r="AM149" s="34" t="s">
        <v>622</v>
      </c>
      <c r="AN149" s="32" t="s">
        <v>91</v>
      </c>
      <c r="AO149" s="22"/>
      <c r="AP149" s="32"/>
      <c r="AQ149" s="24"/>
      <c r="AR149" s="22"/>
      <c r="AS149" s="22" t="s">
        <v>689</v>
      </c>
      <c r="AT149" s="28">
        <v>15000000</v>
      </c>
      <c r="AU149" s="1"/>
      <c r="AV149" s="29"/>
      <c r="AW149" s="30">
        <f>SUMIF('No tocar'!A:A,AS149,'No tocar'!B:B)</f>
        <v>0</v>
      </c>
      <c r="AX149" s="30">
        <f t="shared" si="0"/>
        <v>15000000</v>
      </c>
      <c r="AY149" s="30">
        <f>SUMIF('No tocar'!A:A,AS149,'No tocar'!D:D)</f>
        <v>0</v>
      </c>
      <c r="AZ149" s="30"/>
      <c r="BA149" s="30" t="str">
        <f t="shared" si="1"/>
        <v/>
      </c>
      <c r="BB149" s="31" t="str">
        <f t="shared" si="2"/>
        <v/>
      </c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</row>
    <row r="150" spans="1:74" ht="14.25" hidden="1" customHeight="1">
      <c r="A150" s="32" t="s">
        <v>352</v>
      </c>
      <c r="B150" s="32" t="s">
        <v>353</v>
      </c>
      <c r="C150" s="32" t="s">
        <v>68</v>
      </c>
      <c r="D150" s="33">
        <v>22</v>
      </c>
      <c r="E150" s="32" t="s">
        <v>354</v>
      </c>
      <c r="F150" s="34">
        <v>2201</v>
      </c>
      <c r="G150" s="32" t="s">
        <v>355</v>
      </c>
      <c r="H150" s="34" t="s">
        <v>356</v>
      </c>
      <c r="I150" s="32" t="s">
        <v>354</v>
      </c>
      <c r="J150" s="34">
        <v>3</v>
      </c>
      <c r="K150" s="32" t="s">
        <v>357</v>
      </c>
      <c r="L150" s="33" t="s">
        <v>358</v>
      </c>
      <c r="M150" s="32" t="s">
        <v>359</v>
      </c>
      <c r="N150" s="34" t="s">
        <v>360</v>
      </c>
      <c r="O150" s="32" t="s">
        <v>361</v>
      </c>
      <c r="P150" s="34">
        <v>260</v>
      </c>
      <c r="Q150" s="34" t="s">
        <v>531</v>
      </c>
      <c r="R150" s="32" t="s">
        <v>532</v>
      </c>
      <c r="S150" s="34" t="s">
        <v>690</v>
      </c>
      <c r="T150" s="32" t="s">
        <v>691</v>
      </c>
      <c r="U150" s="34">
        <v>1</v>
      </c>
      <c r="V150" s="36" t="s">
        <v>692</v>
      </c>
      <c r="W150" s="36" t="s">
        <v>693</v>
      </c>
      <c r="X150" s="33" t="s">
        <v>694</v>
      </c>
      <c r="Y150" s="32" t="s">
        <v>695</v>
      </c>
      <c r="Z150" s="34">
        <v>2022</v>
      </c>
      <c r="AA150" s="34">
        <v>2023</v>
      </c>
      <c r="AB150" s="34">
        <v>2</v>
      </c>
      <c r="AC150" s="34">
        <v>1</v>
      </c>
      <c r="AD150" s="34">
        <v>2201028</v>
      </c>
      <c r="AE150" s="32" t="s">
        <v>696</v>
      </c>
      <c r="AF150" s="34">
        <v>220102800</v>
      </c>
      <c r="AG150" s="32" t="s">
        <v>697</v>
      </c>
      <c r="AH150" s="34">
        <v>1988055</v>
      </c>
      <c r="AI150" s="34">
        <v>1</v>
      </c>
      <c r="AJ150" s="32" t="s">
        <v>698</v>
      </c>
      <c r="AK150" s="34" t="s">
        <v>89</v>
      </c>
      <c r="AL150" s="32" t="s">
        <v>166</v>
      </c>
      <c r="AM150" s="34">
        <v>123303</v>
      </c>
      <c r="AN150" s="32" t="s">
        <v>699</v>
      </c>
      <c r="AO150" s="32"/>
      <c r="AP150" s="32" t="s">
        <v>700</v>
      </c>
      <c r="AQ150" s="34" t="s">
        <v>701</v>
      </c>
      <c r="AR150" s="32" t="s">
        <v>702</v>
      </c>
      <c r="AS150" s="32" t="s">
        <v>703</v>
      </c>
      <c r="AT150" s="28">
        <v>2625044547.5900002</v>
      </c>
      <c r="AU150" s="1"/>
      <c r="AV150" s="29"/>
      <c r="AW150" s="30">
        <f>SUMIF('No tocar'!A:A,AS150,'No tocar'!B:B)</f>
        <v>2194307759</v>
      </c>
      <c r="AX150" s="30">
        <f t="shared" si="0"/>
        <v>2625044547.5900002</v>
      </c>
      <c r="AY150" s="30">
        <f>SUMIF('No tocar'!A:A,AS150,'No tocar'!D:D)</f>
        <v>2323199038</v>
      </c>
      <c r="AZ150" s="30"/>
      <c r="BA150" s="30" t="str">
        <f t="shared" si="1"/>
        <v/>
      </c>
      <c r="BB150" s="31" t="str">
        <f t="shared" si="2"/>
        <v/>
      </c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</row>
    <row r="151" spans="1:74" ht="14.25" hidden="1" customHeight="1">
      <c r="A151" s="32" t="s">
        <v>352</v>
      </c>
      <c r="B151" s="32" t="s">
        <v>353</v>
      </c>
      <c r="C151" s="32" t="s">
        <v>68</v>
      </c>
      <c r="D151" s="33">
        <v>22</v>
      </c>
      <c r="E151" s="32" t="s">
        <v>354</v>
      </c>
      <c r="F151" s="34">
        <v>2201</v>
      </c>
      <c r="G151" s="32" t="s">
        <v>355</v>
      </c>
      <c r="H151" s="34" t="s">
        <v>356</v>
      </c>
      <c r="I151" s="32" t="s">
        <v>354</v>
      </c>
      <c r="J151" s="34">
        <v>3</v>
      </c>
      <c r="K151" s="32" t="s">
        <v>357</v>
      </c>
      <c r="L151" s="33" t="s">
        <v>358</v>
      </c>
      <c r="M151" s="32" t="s">
        <v>359</v>
      </c>
      <c r="N151" s="34" t="s">
        <v>360</v>
      </c>
      <c r="O151" s="32" t="s">
        <v>361</v>
      </c>
      <c r="P151" s="34">
        <v>260</v>
      </c>
      <c r="Q151" s="34" t="s">
        <v>531</v>
      </c>
      <c r="R151" s="32" t="s">
        <v>532</v>
      </c>
      <c r="S151" s="34" t="s">
        <v>690</v>
      </c>
      <c r="T151" s="32" t="s">
        <v>691</v>
      </c>
      <c r="U151" s="34">
        <v>1</v>
      </c>
      <c r="V151" s="36" t="s">
        <v>692</v>
      </c>
      <c r="W151" s="36" t="s">
        <v>693</v>
      </c>
      <c r="X151" s="33" t="s">
        <v>694</v>
      </c>
      <c r="Y151" s="32" t="s">
        <v>695</v>
      </c>
      <c r="Z151" s="34">
        <v>2022</v>
      </c>
      <c r="AA151" s="34">
        <v>2023</v>
      </c>
      <c r="AB151" s="34">
        <v>2</v>
      </c>
      <c r="AC151" s="34">
        <v>1</v>
      </c>
      <c r="AD151" s="34">
        <v>2201028</v>
      </c>
      <c r="AE151" s="32" t="s">
        <v>696</v>
      </c>
      <c r="AF151" s="34">
        <v>220102800</v>
      </c>
      <c r="AG151" s="32" t="s">
        <v>697</v>
      </c>
      <c r="AH151" s="34">
        <v>1988055</v>
      </c>
      <c r="AI151" s="34">
        <v>1</v>
      </c>
      <c r="AJ151" s="32" t="s">
        <v>698</v>
      </c>
      <c r="AK151" s="34" t="s">
        <v>89</v>
      </c>
      <c r="AL151" s="32" t="s">
        <v>166</v>
      </c>
      <c r="AM151" s="34">
        <v>124103</v>
      </c>
      <c r="AN151" s="32" t="s">
        <v>412</v>
      </c>
      <c r="AO151" s="32"/>
      <c r="AP151" s="32" t="s">
        <v>700</v>
      </c>
      <c r="AQ151" s="34" t="s">
        <v>701</v>
      </c>
      <c r="AR151" s="32" t="s">
        <v>702</v>
      </c>
      <c r="AS151" s="32" t="s">
        <v>704</v>
      </c>
      <c r="AT151" s="28">
        <v>246000000</v>
      </c>
      <c r="AU151" s="1"/>
      <c r="AV151" s="29"/>
      <c r="AW151" s="30">
        <f>SUMIF('No tocar'!A:A,AS151,'No tocar'!B:B)</f>
        <v>246000000</v>
      </c>
      <c r="AX151" s="30">
        <f t="shared" si="0"/>
        <v>246000000</v>
      </c>
      <c r="AY151" s="30">
        <f>SUMIF('No tocar'!A:A,AS151,'No tocar'!D:D)</f>
        <v>246000000</v>
      </c>
      <c r="AZ151" s="30"/>
      <c r="BA151" s="30" t="str">
        <f t="shared" si="1"/>
        <v/>
      </c>
      <c r="BB151" s="31" t="str">
        <f t="shared" si="2"/>
        <v/>
      </c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</row>
    <row r="152" spans="1:74" ht="14.25" hidden="1" customHeight="1">
      <c r="A152" s="32" t="s">
        <v>352</v>
      </c>
      <c r="B152" s="32" t="s">
        <v>353</v>
      </c>
      <c r="C152" s="32" t="s">
        <v>68</v>
      </c>
      <c r="D152" s="33">
        <v>22</v>
      </c>
      <c r="E152" s="32" t="s">
        <v>354</v>
      </c>
      <c r="F152" s="34">
        <v>2201</v>
      </c>
      <c r="G152" s="32" t="s">
        <v>355</v>
      </c>
      <c r="H152" s="34" t="s">
        <v>356</v>
      </c>
      <c r="I152" s="32" t="s">
        <v>354</v>
      </c>
      <c r="J152" s="34">
        <v>3</v>
      </c>
      <c r="K152" s="32" t="s">
        <v>357</v>
      </c>
      <c r="L152" s="33" t="s">
        <v>358</v>
      </c>
      <c r="M152" s="32" t="s">
        <v>359</v>
      </c>
      <c r="N152" s="34" t="s">
        <v>360</v>
      </c>
      <c r="O152" s="32" t="s">
        <v>361</v>
      </c>
      <c r="P152" s="34">
        <v>260</v>
      </c>
      <c r="Q152" s="34" t="s">
        <v>531</v>
      </c>
      <c r="R152" s="32" t="s">
        <v>532</v>
      </c>
      <c r="S152" s="34" t="s">
        <v>690</v>
      </c>
      <c r="T152" s="32" t="s">
        <v>691</v>
      </c>
      <c r="U152" s="34">
        <v>1</v>
      </c>
      <c r="V152" s="36" t="s">
        <v>692</v>
      </c>
      <c r="W152" s="36" t="s">
        <v>693</v>
      </c>
      <c r="X152" s="33" t="s">
        <v>694</v>
      </c>
      <c r="Y152" s="32" t="s">
        <v>695</v>
      </c>
      <c r="Z152" s="34">
        <v>2022</v>
      </c>
      <c r="AA152" s="34">
        <v>2023</v>
      </c>
      <c r="AB152" s="34">
        <v>2</v>
      </c>
      <c r="AC152" s="34">
        <v>1</v>
      </c>
      <c r="AD152" s="34">
        <v>2201028</v>
      </c>
      <c r="AE152" s="32" t="s">
        <v>696</v>
      </c>
      <c r="AF152" s="34">
        <v>220102800</v>
      </c>
      <c r="AG152" s="32" t="s">
        <v>697</v>
      </c>
      <c r="AH152" s="34">
        <v>1988055</v>
      </c>
      <c r="AI152" s="34">
        <v>1</v>
      </c>
      <c r="AJ152" s="32" t="s">
        <v>698</v>
      </c>
      <c r="AK152" s="34" t="s">
        <v>89</v>
      </c>
      <c r="AL152" s="32" t="s">
        <v>166</v>
      </c>
      <c r="AM152" s="34">
        <v>133503</v>
      </c>
      <c r="AN152" s="22" t="s">
        <v>705</v>
      </c>
      <c r="AO152" s="32"/>
      <c r="AP152" s="32" t="s">
        <v>700</v>
      </c>
      <c r="AQ152" s="34" t="s">
        <v>701</v>
      </c>
      <c r="AR152" s="32" t="s">
        <v>702</v>
      </c>
      <c r="AS152" s="32" t="s">
        <v>706</v>
      </c>
      <c r="AT152" s="28">
        <v>84413835.019999996</v>
      </c>
      <c r="AU152" s="1"/>
      <c r="AV152" s="29"/>
      <c r="AW152" s="30">
        <f>SUMIF('No tocar'!A:A,AS152,'No tocar'!B:B)</f>
        <v>0</v>
      </c>
      <c r="AX152" s="30">
        <f t="shared" si="0"/>
        <v>84413835.019999996</v>
      </c>
      <c r="AY152" s="30">
        <f>SUMIF('No tocar'!A:A,AS152,'No tocar'!D:D)</f>
        <v>84413835</v>
      </c>
      <c r="AZ152" s="30"/>
      <c r="BA152" s="30" t="str">
        <f t="shared" si="1"/>
        <v/>
      </c>
      <c r="BB152" s="31" t="str">
        <f t="shared" si="2"/>
        <v/>
      </c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</row>
    <row r="153" spans="1:74" ht="14.25" hidden="1" customHeight="1">
      <c r="A153" s="32" t="s">
        <v>352</v>
      </c>
      <c r="B153" s="32" t="s">
        <v>353</v>
      </c>
      <c r="C153" s="32" t="s">
        <v>68</v>
      </c>
      <c r="D153" s="33">
        <v>22</v>
      </c>
      <c r="E153" s="32" t="s">
        <v>354</v>
      </c>
      <c r="F153" s="34">
        <v>2201</v>
      </c>
      <c r="G153" s="32" t="s">
        <v>355</v>
      </c>
      <c r="H153" s="34" t="s">
        <v>356</v>
      </c>
      <c r="I153" s="32" t="s">
        <v>354</v>
      </c>
      <c r="J153" s="34">
        <v>3</v>
      </c>
      <c r="K153" s="32" t="s">
        <v>357</v>
      </c>
      <c r="L153" s="33" t="s">
        <v>358</v>
      </c>
      <c r="M153" s="32" t="s">
        <v>359</v>
      </c>
      <c r="N153" s="34" t="s">
        <v>360</v>
      </c>
      <c r="O153" s="32" t="s">
        <v>361</v>
      </c>
      <c r="P153" s="34">
        <v>260</v>
      </c>
      <c r="Q153" s="34" t="s">
        <v>531</v>
      </c>
      <c r="R153" s="32" t="s">
        <v>532</v>
      </c>
      <c r="S153" s="34" t="s">
        <v>690</v>
      </c>
      <c r="T153" s="32" t="s">
        <v>691</v>
      </c>
      <c r="U153" s="34">
        <v>1</v>
      </c>
      <c r="V153" s="36" t="s">
        <v>692</v>
      </c>
      <c r="W153" s="36" t="s">
        <v>693</v>
      </c>
      <c r="X153" s="33" t="s">
        <v>694</v>
      </c>
      <c r="Y153" s="32" t="s">
        <v>695</v>
      </c>
      <c r="Z153" s="34">
        <v>2022</v>
      </c>
      <c r="AA153" s="34">
        <v>2023</v>
      </c>
      <c r="AB153" s="34">
        <v>2</v>
      </c>
      <c r="AC153" s="34">
        <v>1</v>
      </c>
      <c r="AD153" s="34">
        <v>2201028</v>
      </c>
      <c r="AE153" s="32" t="s">
        <v>696</v>
      </c>
      <c r="AF153" s="34">
        <v>220102800</v>
      </c>
      <c r="AG153" s="32" t="s">
        <v>697</v>
      </c>
      <c r="AH153" s="34">
        <v>1988055</v>
      </c>
      <c r="AI153" s="34">
        <v>1</v>
      </c>
      <c r="AJ153" s="32" t="s">
        <v>698</v>
      </c>
      <c r="AK153" s="34" t="s">
        <v>89</v>
      </c>
      <c r="AL153" s="32" t="s">
        <v>166</v>
      </c>
      <c r="AM153" s="34">
        <v>124401</v>
      </c>
      <c r="AN153" s="22" t="s">
        <v>707</v>
      </c>
      <c r="AO153" s="32"/>
      <c r="AP153" s="32" t="s">
        <v>700</v>
      </c>
      <c r="AQ153" s="34" t="s">
        <v>701</v>
      </c>
      <c r="AR153" s="32" t="s">
        <v>702</v>
      </c>
      <c r="AS153" s="32" t="s">
        <v>708</v>
      </c>
      <c r="AT153" s="28">
        <v>64293256</v>
      </c>
      <c r="AU153" s="1"/>
      <c r="AV153" s="29"/>
      <c r="AW153" s="30">
        <f>SUMIF('No tocar'!A:A,AS153,'No tocar'!B:B)</f>
        <v>0</v>
      </c>
      <c r="AX153" s="30">
        <f t="shared" si="0"/>
        <v>64293256</v>
      </c>
      <c r="AY153" s="30">
        <f>SUMIF('No tocar'!A:A,AS153,'No tocar'!D:D)</f>
        <v>64293256</v>
      </c>
      <c r="AZ153" s="30"/>
      <c r="BA153" s="30" t="str">
        <f t="shared" si="1"/>
        <v/>
      </c>
      <c r="BB153" s="31" t="str">
        <f t="shared" si="2"/>
        <v/>
      </c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</row>
    <row r="154" spans="1:74" ht="14.25" hidden="1" customHeight="1">
      <c r="A154" s="42" t="s">
        <v>352</v>
      </c>
      <c r="B154" s="42" t="s">
        <v>353</v>
      </c>
      <c r="C154" s="42" t="s">
        <v>68</v>
      </c>
      <c r="D154" s="43">
        <v>22</v>
      </c>
      <c r="E154" s="42" t="s">
        <v>354</v>
      </c>
      <c r="F154" s="44">
        <v>2201</v>
      </c>
      <c r="G154" s="42" t="s">
        <v>355</v>
      </c>
      <c r="H154" s="44" t="s">
        <v>356</v>
      </c>
      <c r="I154" s="42" t="s">
        <v>354</v>
      </c>
      <c r="J154" s="44">
        <v>3</v>
      </c>
      <c r="K154" s="42" t="s">
        <v>357</v>
      </c>
      <c r="L154" s="43" t="s">
        <v>358</v>
      </c>
      <c r="M154" s="42" t="s">
        <v>359</v>
      </c>
      <c r="N154" s="44" t="s">
        <v>360</v>
      </c>
      <c r="O154" s="42" t="s">
        <v>361</v>
      </c>
      <c r="P154" s="44">
        <v>260</v>
      </c>
      <c r="Q154" s="44" t="s">
        <v>531</v>
      </c>
      <c r="R154" s="42" t="s">
        <v>532</v>
      </c>
      <c r="S154" s="44" t="s">
        <v>690</v>
      </c>
      <c r="T154" s="42" t="s">
        <v>691</v>
      </c>
      <c r="U154" s="44">
        <v>1</v>
      </c>
      <c r="V154" s="45" t="s">
        <v>692</v>
      </c>
      <c r="W154" s="45" t="s">
        <v>693</v>
      </c>
      <c r="X154" s="43" t="s">
        <v>694</v>
      </c>
      <c r="Y154" s="42" t="s">
        <v>695</v>
      </c>
      <c r="Z154" s="44">
        <v>2022</v>
      </c>
      <c r="AA154" s="44">
        <v>2023</v>
      </c>
      <c r="AB154" s="44">
        <v>2</v>
      </c>
      <c r="AC154" s="44">
        <v>1</v>
      </c>
      <c r="AD154" s="44">
        <v>2201028</v>
      </c>
      <c r="AE154" s="42" t="s">
        <v>696</v>
      </c>
      <c r="AF154" s="44">
        <v>220102800</v>
      </c>
      <c r="AG154" s="42" t="s">
        <v>697</v>
      </c>
      <c r="AH154" s="44">
        <v>1988055</v>
      </c>
      <c r="AI154" s="44">
        <v>1</v>
      </c>
      <c r="AJ154" s="42" t="s">
        <v>698</v>
      </c>
      <c r="AK154" s="44" t="s">
        <v>89</v>
      </c>
      <c r="AL154" s="42" t="s">
        <v>681</v>
      </c>
      <c r="AM154" s="44">
        <v>132301</v>
      </c>
      <c r="AN154" s="46" t="s">
        <v>682</v>
      </c>
      <c r="AO154" s="42"/>
      <c r="AP154" s="42" t="s">
        <v>700</v>
      </c>
      <c r="AQ154" s="44" t="s">
        <v>701</v>
      </c>
      <c r="AR154" s="42" t="s">
        <v>702</v>
      </c>
      <c r="AS154" s="42" t="s">
        <v>709</v>
      </c>
      <c r="AT154" s="41">
        <v>471654.37</v>
      </c>
      <c r="AU154" s="1"/>
      <c r="AV154" s="29"/>
      <c r="AW154" s="30">
        <f>SUMIF('No tocar'!A:A,AS154,'No tocar'!B:B)</f>
        <v>0</v>
      </c>
      <c r="AX154" s="30">
        <f t="shared" si="0"/>
        <v>471654.37</v>
      </c>
      <c r="AY154" s="30">
        <f>SUMIF('No tocar'!A:A,AS154,'No tocar'!D:D)</f>
        <v>0</v>
      </c>
      <c r="AZ154" s="30"/>
      <c r="BA154" s="30" t="str">
        <f t="shared" si="1"/>
        <v/>
      </c>
      <c r="BB154" s="31" t="str">
        <f t="shared" si="2"/>
        <v/>
      </c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</row>
    <row r="155" spans="1:74" ht="14.25" hidden="1" customHeight="1">
      <c r="A155" s="42" t="s">
        <v>352</v>
      </c>
      <c r="B155" s="42" t="s">
        <v>353</v>
      </c>
      <c r="C155" s="42" t="s">
        <v>68</v>
      </c>
      <c r="D155" s="43">
        <v>22</v>
      </c>
      <c r="E155" s="42" t="s">
        <v>354</v>
      </c>
      <c r="F155" s="44">
        <v>2201</v>
      </c>
      <c r="G155" s="42" t="s">
        <v>355</v>
      </c>
      <c r="H155" s="44" t="s">
        <v>356</v>
      </c>
      <c r="I155" s="42" t="s">
        <v>354</v>
      </c>
      <c r="J155" s="44">
        <v>3</v>
      </c>
      <c r="K155" s="42" t="s">
        <v>357</v>
      </c>
      <c r="L155" s="43" t="s">
        <v>358</v>
      </c>
      <c r="M155" s="42" t="s">
        <v>359</v>
      </c>
      <c r="N155" s="44" t="s">
        <v>360</v>
      </c>
      <c r="O155" s="42" t="s">
        <v>361</v>
      </c>
      <c r="P155" s="44">
        <v>260</v>
      </c>
      <c r="Q155" s="44" t="s">
        <v>531</v>
      </c>
      <c r="R155" s="42" t="s">
        <v>532</v>
      </c>
      <c r="S155" s="44" t="s">
        <v>690</v>
      </c>
      <c r="T155" s="42" t="s">
        <v>691</v>
      </c>
      <c r="U155" s="44">
        <v>1</v>
      </c>
      <c r="V155" s="45" t="s">
        <v>692</v>
      </c>
      <c r="W155" s="45" t="s">
        <v>693</v>
      </c>
      <c r="X155" s="43" t="s">
        <v>694</v>
      </c>
      <c r="Y155" s="42" t="s">
        <v>695</v>
      </c>
      <c r="Z155" s="44">
        <v>2022</v>
      </c>
      <c r="AA155" s="44">
        <v>2023</v>
      </c>
      <c r="AB155" s="44">
        <v>2</v>
      </c>
      <c r="AC155" s="44">
        <v>1</v>
      </c>
      <c r="AD155" s="44">
        <v>2201028</v>
      </c>
      <c r="AE155" s="42" t="s">
        <v>696</v>
      </c>
      <c r="AF155" s="44">
        <v>220102800</v>
      </c>
      <c r="AG155" s="42" t="s">
        <v>697</v>
      </c>
      <c r="AH155" s="44">
        <v>1988055</v>
      </c>
      <c r="AI155" s="44">
        <v>1</v>
      </c>
      <c r="AJ155" s="42" t="s">
        <v>698</v>
      </c>
      <c r="AK155" s="44" t="s">
        <v>89</v>
      </c>
      <c r="AL155" s="42" t="s">
        <v>166</v>
      </c>
      <c r="AM155" s="44">
        <v>132209</v>
      </c>
      <c r="AN155" s="46" t="s">
        <v>710</v>
      </c>
      <c r="AO155" s="42"/>
      <c r="AP155" s="42" t="s">
        <v>700</v>
      </c>
      <c r="AQ155" s="44" t="s">
        <v>701</v>
      </c>
      <c r="AR155" s="42" t="s">
        <v>702</v>
      </c>
      <c r="AS155" s="42" t="s">
        <v>711</v>
      </c>
      <c r="AT155" s="41">
        <v>27284.63</v>
      </c>
      <c r="AU155" s="1"/>
      <c r="AV155" s="29"/>
      <c r="AW155" s="30">
        <f>SUMIF('No tocar'!A:A,AS155,'No tocar'!B:B)</f>
        <v>0</v>
      </c>
      <c r="AX155" s="30">
        <f t="shared" si="0"/>
        <v>27284.63</v>
      </c>
      <c r="AY155" s="30">
        <f>SUMIF('No tocar'!A:A,AS155,'No tocar'!D:D)</f>
        <v>0</v>
      </c>
      <c r="AZ155" s="30"/>
      <c r="BA155" s="30" t="str">
        <f t="shared" si="1"/>
        <v/>
      </c>
      <c r="BB155" s="31" t="str">
        <f t="shared" si="2"/>
        <v/>
      </c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</row>
    <row r="156" spans="1:74" ht="14.25" hidden="1" customHeight="1">
      <c r="A156" s="32" t="s">
        <v>352</v>
      </c>
      <c r="B156" s="32" t="s">
        <v>353</v>
      </c>
      <c r="C156" s="32" t="s">
        <v>68</v>
      </c>
      <c r="D156" s="33">
        <v>22</v>
      </c>
      <c r="E156" s="32" t="s">
        <v>354</v>
      </c>
      <c r="F156" s="34">
        <v>2201</v>
      </c>
      <c r="G156" s="32" t="s">
        <v>355</v>
      </c>
      <c r="H156" s="34" t="s">
        <v>356</v>
      </c>
      <c r="I156" s="32" t="s">
        <v>354</v>
      </c>
      <c r="J156" s="34">
        <v>3</v>
      </c>
      <c r="K156" s="32" t="s">
        <v>357</v>
      </c>
      <c r="L156" s="33" t="s">
        <v>358</v>
      </c>
      <c r="M156" s="32" t="s">
        <v>359</v>
      </c>
      <c r="N156" s="34" t="s">
        <v>360</v>
      </c>
      <c r="O156" s="32" t="s">
        <v>361</v>
      </c>
      <c r="P156" s="34">
        <v>260</v>
      </c>
      <c r="Q156" s="34" t="s">
        <v>531</v>
      </c>
      <c r="R156" s="32" t="s">
        <v>532</v>
      </c>
      <c r="S156" s="34" t="s">
        <v>690</v>
      </c>
      <c r="T156" s="32" t="s">
        <v>691</v>
      </c>
      <c r="U156" s="34">
        <v>1</v>
      </c>
      <c r="V156" s="36" t="s">
        <v>692</v>
      </c>
      <c r="W156" s="36" t="s">
        <v>693</v>
      </c>
      <c r="X156" s="33" t="s">
        <v>694</v>
      </c>
      <c r="Y156" s="32" t="s">
        <v>695</v>
      </c>
      <c r="Z156" s="34">
        <v>2022</v>
      </c>
      <c r="AA156" s="34">
        <v>2023</v>
      </c>
      <c r="AB156" s="34">
        <v>2</v>
      </c>
      <c r="AC156" s="34">
        <v>1</v>
      </c>
      <c r="AD156" s="34">
        <v>2201028</v>
      </c>
      <c r="AE156" s="32" t="s">
        <v>696</v>
      </c>
      <c r="AF156" s="34">
        <v>220102800</v>
      </c>
      <c r="AG156" s="32" t="s">
        <v>697</v>
      </c>
      <c r="AH156" s="34">
        <v>1988055</v>
      </c>
      <c r="AI156" s="34">
        <v>2</v>
      </c>
      <c r="AJ156" s="32" t="s">
        <v>712</v>
      </c>
      <c r="AK156" s="34" t="s">
        <v>99</v>
      </c>
      <c r="AL156" s="32" t="s">
        <v>166</v>
      </c>
      <c r="AM156" s="34">
        <v>124401</v>
      </c>
      <c r="AN156" s="32" t="s">
        <v>707</v>
      </c>
      <c r="AO156" s="32"/>
      <c r="AP156" s="32" t="s">
        <v>700</v>
      </c>
      <c r="AQ156" s="34" t="s">
        <v>701</v>
      </c>
      <c r="AR156" s="32" t="s">
        <v>702</v>
      </c>
      <c r="AS156" s="32" t="s">
        <v>713</v>
      </c>
      <c r="AT156" s="28">
        <v>301742828</v>
      </c>
      <c r="AU156" s="1"/>
      <c r="AV156" s="29"/>
      <c r="AW156" s="30">
        <f>SUMIF('No tocar'!A:A,AS156,'No tocar'!B:B)</f>
        <v>301742828</v>
      </c>
      <c r="AX156" s="30">
        <f t="shared" si="0"/>
        <v>301742828</v>
      </c>
      <c r="AY156" s="30">
        <f>SUMIF('No tocar'!A:A,AS156,'No tocar'!D:D)</f>
        <v>301742828</v>
      </c>
      <c r="AZ156" s="30"/>
      <c r="BA156" s="30" t="str">
        <f t="shared" si="1"/>
        <v/>
      </c>
      <c r="BB156" s="31" t="str">
        <f t="shared" si="2"/>
        <v/>
      </c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</row>
    <row r="157" spans="1:74" ht="14.25" hidden="1" customHeight="1">
      <c r="A157" s="32" t="s">
        <v>352</v>
      </c>
      <c r="B157" s="32" t="s">
        <v>353</v>
      </c>
      <c r="C157" s="32" t="s">
        <v>68</v>
      </c>
      <c r="D157" s="33">
        <v>22</v>
      </c>
      <c r="E157" s="32" t="s">
        <v>354</v>
      </c>
      <c r="F157" s="34">
        <v>2201</v>
      </c>
      <c r="G157" s="32" t="s">
        <v>355</v>
      </c>
      <c r="H157" s="34" t="s">
        <v>356</v>
      </c>
      <c r="I157" s="32" t="s">
        <v>354</v>
      </c>
      <c r="J157" s="34">
        <v>3</v>
      </c>
      <c r="K157" s="32" t="s">
        <v>357</v>
      </c>
      <c r="L157" s="33" t="s">
        <v>358</v>
      </c>
      <c r="M157" s="32" t="s">
        <v>359</v>
      </c>
      <c r="N157" s="34" t="s">
        <v>360</v>
      </c>
      <c r="O157" s="32" t="s">
        <v>361</v>
      </c>
      <c r="P157" s="34">
        <v>260</v>
      </c>
      <c r="Q157" s="34" t="s">
        <v>531</v>
      </c>
      <c r="R157" s="32" t="s">
        <v>532</v>
      </c>
      <c r="S157" s="34" t="s">
        <v>690</v>
      </c>
      <c r="T157" s="32" t="s">
        <v>691</v>
      </c>
      <c r="U157" s="34">
        <v>1</v>
      </c>
      <c r="V157" s="36" t="s">
        <v>692</v>
      </c>
      <c r="W157" s="36" t="s">
        <v>693</v>
      </c>
      <c r="X157" s="33" t="s">
        <v>694</v>
      </c>
      <c r="Y157" s="32" t="s">
        <v>695</v>
      </c>
      <c r="Z157" s="34">
        <v>2022</v>
      </c>
      <c r="AA157" s="34">
        <v>2023</v>
      </c>
      <c r="AB157" s="34">
        <v>2</v>
      </c>
      <c r="AC157" s="34">
        <v>1</v>
      </c>
      <c r="AD157" s="34">
        <v>2201028</v>
      </c>
      <c r="AE157" s="32" t="s">
        <v>696</v>
      </c>
      <c r="AF157" s="34">
        <v>220102800</v>
      </c>
      <c r="AG157" s="32" t="s">
        <v>697</v>
      </c>
      <c r="AH157" s="34">
        <v>1988055</v>
      </c>
      <c r="AI157" s="34">
        <v>2</v>
      </c>
      <c r="AJ157" s="32" t="s">
        <v>712</v>
      </c>
      <c r="AK157" s="34" t="s">
        <v>99</v>
      </c>
      <c r="AL157" s="32" t="s">
        <v>166</v>
      </c>
      <c r="AM157" s="34">
        <v>123303</v>
      </c>
      <c r="AN157" s="32" t="s">
        <v>699</v>
      </c>
      <c r="AO157" s="32"/>
      <c r="AP157" s="32" t="s">
        <v>700</v>
      </c>
      <c r="AQ157" s="34" t="s">
        <v>701</v>
      </c>
      <c r="AR157" s="32" t="s">
        <v>702</v>
      </c>
      <c r="AS157" s="32" t="s">
        <v>714</v>
      </c>
      <c r="AT157" s="28">
        <v>2082752903.4100001</v>
      </c>
      <c r="AU157" s="1"/>
      <c r="AV157" s="29"/>
      <c r="AW157" s="30">
        <f>SUMIF('No tocar'!A:A,AS157,'No tocar'!B:B)</f>
        <v>2332827623</v>
      </c>
      <c r="AX157" s="30">
        <f t="shared" si="0"/>
        <v>2082752903.4100001</v>
      </c>
      <c r="AY157" s="30">
        <f>SUMIF('No tocar'!A:A,AS157,'No tocar'!D:D)</f>
        <v>2332827623</v>
      </c>
      <c r="AZ157" s="30"/>
      <c r="BA157" s="30" t="str">
        <f t="shared" si="1"/>
        <v/>
      </c>
      <c r="BB157" s="31" t="str">
        <f t="shared" si="2"/>
        <v/>
      </c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</row>
    <row r="158" spans="1:74" ht="14.25" hidden="1" customHeight="1">
      <c r="A158" s="32" t="s">
        <v>352</v>
      </c>
      <c r="B158" s="32" t="s">
        <v>353</v>
      </c>
      <c r="C158" s="32" t="s">
        <v>68</v>
      </c>
      <c r="D158" s="33">
        <v>22</v>
      </c>
      <c r="E158" s="32" t="s">
        <v>354</v>
      </c>
      <c r="F158" s="34">
        <v>2201</v>
      </c>
      <c r="G158" s="32" t="s">
        <v>355</v>
      </c>
      <c r="H158" s="34" t="s">
        <v>356</v>
      </c>
      <c r="I158" s="32" t="s">
        <v>354</v>
      </c>
      <c r="J158" s="34">
        <v>3</v>
      </c>
      <c r="K158" s="32" t="s">
        <v>357</v>
      </c>
      <c r="L158" s="33" t="s">
        <v>358</v>
      </c>
      <c r="M158" s="32" t="s">
        <v>359</v>
      </c>
      <c r="N158" s="34" t="s">
        <v>360</v>
      </c>
      <c r="O158" s="32" t="s">
        <v>361</v>
      </c>
      <c r="P158" s="34">
        <v>260</v>
      </c>
      <c r="Q158" s="34" t="s">
        <v>531</v>
      </c>
      <c r="R158" s="32" t="s">
        <v>532</v>
      </c>
      <c r="S158" s="34" t="s">
        <v>690</v>
      </c>
      <c r="T158" s="32" t="s">
        <v>691</v>
      </c>
      <c r="U158" s="34">
        <v>1</v>
      </c>
      <c r="V158" s="36" t="s">
        <v>692</v>
      </c>
      <c r="W158" s="36" t="s">
        <v>693</v>
      </c>
      <c r="X158" s="33" t="s">
        <v>694</v>
      </c>
      <c r="Y158" s="32" t="s">
        <v>695</v>
      </c>
      <c r="Z158" s="34">
        <v>2022</v>
      </c>
      <c r="AA158" s="34">
        <v>2023</v>
      </c>
      <c r="AB158" s="34">
        <v>2</v>
      </c>
      <c r="AC158" s="34">
        <v>1</v>
      </c>
      <c r="AD158" s="34">
        <v>2201028</v>
      </c>
      <c r="AE158" s="32" t="s">
        <v>696</v>
      </c>
      <c r="AF158" s="34">
        <v>220102800</v>
      </c>
      <c r="AG158" s="32" t="s">
        <v>697</v>
      </c>
      <c r="AH158" s="34">
        <v>1988055</v>
      </c>
      <c r="AI158" s="34">
        <v>2</v>
      </c>
      <c r="AJ158" s="32" t="s">
        <v>712</v>
      </c>
      <c r="AK158" s="34" t="s">
        <v>99</v>
      </c>
      <c r="AL158" s="32" t="s">
        <v>90</v>
      </c>
      <c r="AM158" s="34">
        <v>131111</v>
      </c>
      <c r="AN158" s="32" t="s">
        <v>252</v>
      </c>
      <c r="AO158" s="32"/>
      <c r="AP158" s="32" t="s">
        <v>700</v>
      </c>
      <c r="AQ158" s="34" t="s">
        <v>701</v>
      </c>
      <c r="AR158" s="32" t="s">
        <v>702</v>
      </c>
      <c r="AS158" s="32" t="s">
        <v>715</v>
      </c>
      <c r="AT158" s="28">
        <v>212000000</v>
      </c>
      <c r="AU158" s="1"/>
      <c r="AV158" s="29"/>
      <c r="AW158" s="30">
        <f>SUMIF('No tocar'!A:A,AS158,'No tocar'!B:B)</f>
        <v>0</v>
      </c>
      <c r="AX158" s="30">
        <f t="shared" si="0"/>
        <v>212000000</v>
      </c>
      <c r="AY158" s="30">
        <f>SUMIF('No tocar'!A:A,AS158,'No tocar'!D:D)</f>
        <v>212000000</v>
      </c>
      <c r="AZ158" s="30"/>
      <c r="BA158" s="30" t="str">
        <f t="shared" si="1"/>
        <v/>
      </c>
      <c r="BB158" s="31" t="str">
        <f t="shared" si="2"/>
        <v/>
      </c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</row>
    <row r="159" spans="1:74" ht="14.25" hidden="1" customHeight="1">
      <c r="A159" s="32" t="s">
        <v>352</v>
      </c>
      <c r="B159" s="32" t="s">
        <v>353</v>
      </c>
      <c r="C159" s="32" t="s">
        <v>68</v>
      </c>
      <c r="D159" s="33">
        <v>22</v>
      </c>
      <c r="E159" s="32" t="s">
        <v>354</v>
      </c>
      <c r="F159" s="34">
        <v>2201</v>
      </c>
      <c r="G159" s="32" t="s">
        <v>355</v>
      </c>
      <c r="H159" s="34" t="s">
        <v>356</v>
      </c>
      <c r="I159" s="32" t="s">
        <v>354</v>
      </c>
      <c r="J159" s="34">
        <v>3</v>
      </c>
      <c r="K159" s="32" t="s">
        <v>357</v>
      </c>
      <c r="L159" s="33" t="s">
        <v>358</v>
      </c>
      <c r="M159" s="32" t="s">
        <v>359</v>
      </c>
      <c r="N159" s="34" t="s">
        <v>360</v>
      </c>
      <c r="O159" s="32" t="s">
        <v>361</v>
      </c>
      <c r="P159" s="34">
        <v>260</v>
      </c>
      <c r="Q159" s="34" t="s">
        <v>531</v>
      </c>
      <c r="R159" s="32" t="s">
        <v>532</v>
      </c>
      <c r="S159" s="34" t="s">
        <v>690</v>
      </c>
      <c r="T159" s="32" t="s">
        <v>691</v>
      </c>
      <c r="U159" s="34">
        <v>1</v>
      </c>
      <c r="V159" s="36" t="s">
        <v>692</v>
      </c>
      <c r="W159" s="36" t="s">
        <v>693</v>
      </c>
      <c r="X159" s="33" t="s">
        <v>694</v>
      </c>
      <c r="Y159" s="32" t="s">
        <v>695</v>
      </c>
      <c r="Z159" s="34">
        <v>2022</v>
      </c>
      <c r="AA159" s="34">
        <v>2023</v>
      </c>
      <c r="AB159" s="34">
        <v>2</v>
      </c>
      <c r="AC159" s="34">
        <v>1</v>
      </c>
      <c r="AD159" s="34">
        <v>2201028</v>
      </c>
      <c r="AE159" s="32" t="s">
        <v>696</v>
      </c>
      <c r="AF159" s="34">
        <v>220102800</v>
      </c>
      <c r="AG159" s="32" t="s">
        <v>697</v>
      </c>
      <c r="AH159" s="34">
        <v>1988055</v>
      </c>
      <c r="AI159" s="34">
        <v>2</v>
      </c>
      <c r="AJ159" s="32" t="s">
        <v>712</v>
      </c>
      <c r="AK159" s="34" t="s">
        <v>99</v>
      </c>
      <c r="AL159" s="32" t="s">
        <v>681</v>
      </c>
      <c r="AM159" s="34">
        <v>132301</v>
      </c>
      <c r="AN159" s="32" t="s">
        <v>682</v>
      </c>
      <c r="AO159" s="32"/>
      <c r="AP159" s="32" t="s">
        <v>700</v>
      </c>
      <c r="AQ159" s="34" t="s">
        <v>701</v>
      </c>
      <c r="AR159" s="32" t="s">
        <v>702</v>
      </c>
      <c r="AS159" s="32" t="s">
        <v>716</v>
      </c>
      <c r="AT159" s="28">
        <v>20319400.960000001</v>
      </c>
      <c r="AU159" s="1"/>
      <c r="AV159" s="29"/>
      <c r="AW159" s="30">
        <f>SUMIF('No tocar'!A:A,AS159,'No tocar'!B:B)</f>
        <v>0</v>
      </c>
      <c r="AX159" s="30">
        <f t="shared" si="0"/>
        <v>20319400.960000001</v>
      </c>
      <c r="AY159" s="30">
        <f>SUMIF('No tocar'!A:A,AS159,'No tocar'!D:D)</f>
        <v>20319400</v>
      </c>
      <c r="AZ159" s="30"/>
      <c r="BA159" s="30" t="str">
        <f t="shared" si="1"/>
        <v/>
      </c>
      <c r="BB159" s="31" t="str">
        <f t="shared" si="2"/>
        <v/>
      </c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</row>
    <row r="160" spans="1:74" ht="14.25" hidden="1" customHeight="1">
      <c r="A160" s="32" t="s">
        <v>352</v>
      </c>
      <c r="B160" s="32" t="s">
        <v>353</v>
      </c>
      <c r="C160" s="32" t="s">
        <v>68</v>
      </c>
      <c r="D160" s="33">
        <v>22</v>
      </c>
      <c r="E160" s="32" t="s">
        <v>354</v>
      </c>
      <c r="F160" s="34">
        <v>2201</v>
      </c>
      <c r="G160" s="32" t="s">
        <v>355</v>
      </c>
      <c r="H160" s="34" t="s">
        <v>356</v>
      </c>
      <c r="I160" s="32" t="s">
        <v>354</v>
      </c>
      <c r="J160" s="34">
        <v>3</v>
      </c>
      <c r="K160" s="32" t="s">
        <v>357</v>
      </c>
      <c r="L160" s="33" t="s">
        <v>358</v>
      </c>
      <c r="M160" s="32" t="s">
        <v>359</v>
      </c>
      <c r="N160" s="34" t="s">
        <v>360</v>
      </c>
      <c r="O160" s="32" t="s">
        <v>361</v>
      </c>
      <c r="P160" s="34">
        <v>260</v>
      </c>
      <c r="Q160" s="34" t="s">
        <v>531</v>
      </c>
      <c r="R160" s="32" t="s">
        <v>532</v>
      </c>
      <c r="S160" s="34" t="s">
        <v>690</v>
      </c>
      <c r="T160" s="32" t="s">
        <v>691</v>
      </c>
      <c r="U160" s="34">
        <v>1</v>
      </c>
      <c r="V160" s="36" t="s">
        <v>692</v>
      </c>
      <c r="W160" s="36" t="s">
        <v>693</v>
      </c>
      <c r="X160" s="33" t="s">
        <v>694</v>
      </c>
      <c r="Y160" s="32" t="s">
        <v>695</v>
      </c>
      <c r="Z160" s="34">
        <v>2022</v>
      </c>
      <c r="AA160" s="34">
        <v>2023</v>
      </c>
      <c r="AB160" s="34">
        <v>2</v>
      </c>
      <c r="AC160" s="34">
        <v>1</v>
      </c>
      <c r="AD160" s="34">
        <v>2201028</v>
      </c>
      <c r="AE160" s="32" t="s">
        <v>696</v>
      </c>
      <c r="AF160" s="34">
        <v>220102800</v>
      </c>
      <c r="AG160" s="32" t="s">
        <v>697</v>
      </c>
      <c r="AH160" s="34">
        <v>1988055</v>
      </c>
      <c r="AI160" s="34">
        <v>2</v>
      </c>
      <c r="AJ160" s="32" t="s">
        <v>712</v>
      </c>
      <c r="AK160" s="34" t="s">
        <v>99</v>
      </c>
      <c r="AL160" s="32" t="s">
        <v>166</v>
      </c>
      <c r="AM160" s="34">
        <v>132209</v>
      </c>
      <c r="AN160" s="32" t="s">
        <v>710</v>
      </c>
      <c r="AO160" s="32"/>
      <c r="AP160" s="32" t="s">
        <v>700</v>
      </c>
      <c r="AQ160" s="34" t="s">
        <v>701</v>
      </c>
      <c r="AR160" s="32" t="s">
        <v>702</v>
      </c>
      <c r="AS160" s="32" t="s">
        <v>717</v>
      </c>
      <c r="AT160" s="28">
        <v>1502046.04</v>
      </c>
      <c r="AU160" s="1"/>
      <c r="AV160" s="29"/>
      <c r="AW160" s="30">
        <f>SUMIF('No tocar'!A:A,AS160,'No tocar'!B:B)</f>
        <v>0</v>
      </c>
      <c r="AX160" s="30">
        <f t="shared" si="0"/>
        <v>1502046.04</v>
      </c>
      <c r="AY160" s="30">
        <f>SUMIF('No tocar'!A:A,AS160,'No tocar'!D:D)</f>
        <v>1502046</v>
      </c>
      <c r="AZ160" s="30"/>
      <c r="BA160" s="30" t="str">
        <f t="shared" si="1"/>
        <v/>
      </c>
      <c r="BB160" s="31" t="str">
        <f t="shared" si="2"/>
        <v/>
      </c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</row>
    <row r="161" spans="1:74" ht="14.25" hidden="1" customHeight="1">
      <c r="A161" s="32" t="s">
        <v>352</v>
      </c>
      <c r="B161" s="32" t="s">
        <v>353</v>
      </c>
      <c r="C161" s="32" t="s">
        <v>68</v>
      </c>
      <c r="D161" s="33">
        <v>22</v>
      </c>
      <c r="E161" s="32" t="s">
        <v>354</v>
      </c>
      <c r="F161" s="34">
        <v>2201</v>
      </c>
      <c r="G161" s="32" t="s">
        <v>355</v>
      </c>
      <c r="H161" s="34" t="s">
        <v>356</v>
      </c>
      <c r="I161" s="32" t="s">
        <v>354</v>
      </c>
      <c r="J161" s="34">
        <v>3</v>
      </c>
      <c r="K161" s="32" t="s">
        <v>357</v>
      </c>
      <c r="L161" s="33" t="s">
        <v>358</v>
      </c>
      <c r="M161" s="32" t="s">
        <v>359</v>
      </c>
      <c r="N161" s="34" t="s">
        <v>360</v>
      </c>
      <c r="O161" s="32" t="s">
        <v>361</v>
      </c>
      <c r="P161" s="34">
        <v>260</v>
      </c>
      <c r="Q161" s="34" t="s">
        <v>531</v>
      </c>
      <c r="R161" s="32" t="s">
        <v>532</v>
      </c>
      <c r="S161" s="34" t="s">
        <v>690</v>
      </c>
      <c r="T161" s="32" t="s">
        <v>691</v>
      </c>
      <c r="U161" s="34">
        <v>1</v>
      </c>
      <c r="V161" s="36" t="s">
        <v>692</v>
      </c>
      <c r="W161" s="36" t="s">
        <v>693</v>
      </c>
      <c r="X161" s="33" t="s">
        <v>694</v>
      </c>
      <c r="Y161" s="32" t="s">
        <v>695</v>
      </c>
      <c r="Z161" s="34">
        <v>2022</v>
      </c>
      <c r="AA161" s="34">
        <v>2023</v>
      </c>
      <c r="AB161" s="34">
        <v>2</v>
      </c>
      <c r="AC161" s="34">
        <v>1</v>
      </c>
      <c r="AD161" s="34">
        <v>2201028</v>
      </c>
      <c r="AE161" s="32" t="s">
        <v>696</v>
      </c>
      <c r="AF161" s="34">
        <v>220102800</v>
      </c>
      <c r="AG161" s="32" t="s">
        <v>697</v>
      </c>
      <c r="AH161" s="34">
        <v>1988055</v>
      </c>
      <c r="AI161" s="34">
        <v>5</v>
      </c>
      <c r="AJ161" s="32" t="s">
        <v>718</v>
      </c>
      <c r="AK161" s="34" t="s">
        <v>99</v>
      </c>
      <c r="AL161" s="32" t="s">
        <v>90</v>
      </c>
      <c r="AM161" s="34">
        <v>121000</v>
      </c>
      <c r="AN161" s="32" t="s">
        <v>91</v>
      </c>
      <c r="AO161" s="32"/>
      <c r="AP161" s="32" t="s">
        <v>700</v>
      </c>
      <c r="AQ161" s="34">
        <v>71594</v>
      </c>
      <c r="AR161" s="32" t="s">
        <v>719</v>
      </c>
      <c r="AS161" s="32" t="s">
        <v>720</v>
      </c>
      <c r="AT161" s="28">
        <v>67000000</v>
      </c>
      <c r="AU161" s="1"/>
      <c r="AV161" s="29"/>
      <c r="AW161" s="30">
        <f>SUMIF('No tocar'!A:A,AS161,'No tocar'!B:B)</f>
        <v>50000000</v>
      </c>
      <c r="AX161" s="30">
        <f t="shared" si="0"/>
        <v>67000000</v>
      </c>
      <c r="AY161" s="30">
        <f>SUMIF('No tocar'!A:A,AS161,'No tocar'!D:D)</f>
        <v>50000000</v>
      </c>
      <c r="AZ161" s="30"/>
      <c r="BA161" s="30" t="str">
        <f t="shared" si="1"/>
        <v/>
      </c>
      <c r="BB161" s="31" t="str">
        <f t="shared" si="2"/>
        <v/>
      </c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</row>
    <row r="162" spans="1:74" ht="14.25" hidden="1" customHeight="1">
      <c r="A162" s="32" t="s">
        <v>352</v>
      </c>
      <c r="B162" s="32" t="s">
        <v>353</v>
      </c>
      <c r="C162" s="32" t="s">
        <v>68</v>
      </c>
      <c r="D162" s="33">
        <v>22</v>
      </c>
      <c r="E162" s="32" t="s">
        <v>354</v>
      </c>
      <c r="F162" s="34">
        <v>2201</v>
      </c>
      <c r="G162" s="32" t="s">
        <v>355</v>
      </c>
      <c r="H162" s="34" t="s">
        <v>356</v>
      </c>
      <c r="I162" s="32" t="s">
        <v>354</v>
      </c>
      <c r="J162" s="34">
        <v>3</v>
      </c>
      <c r="K162" s="32" t="s">
        <v>357</v>
      </c>
      <c r="L162" s="33" t="s">
        <v>358</v>
      </c>
      <c r="M162" s="32" t="s">
        <v>359</v>
      </c>
      <c r="N162" s="34" t="s">
        <v>360</v>
      </c>
      <c r="O162" s="32" t="s">
        <v>361</v>
      </c>
      <c r="P162" s="34">
        <v>260</v>
      </c>
      <c r="Q162" s="34" t="s">
        <v>531</v>
      </c>
      <c r="R162" s="32" t="s">
        <v>532</v>
      </c>
      <c r="S162" s="34" t="s">
        <v>690</v>
      </c>
      <c r="T162" s="32" t="s">
        <v>691</v>
      </c>
      <c r="U162" s="34">
        <v>1</v>
      </c>
      <c r="V162" s="36" t="s">
        <v>692</v>
      </c>
      <c r="W162" s="36" t="s">
        <v>693</v>
      </c>
      <c r="X162" s="33" t="s">
        <v>694</v>
      </c>
      <c r="Y162" s="32" t="s">
        <v>695</v>
      </c>
      <c r="Z162" s="34">
        <v>2022</v>
      </c>
      <c r="AA162" s="34">
        <v>2023</v>
      </c>
      <c r="AB162" s="34">
        <v>2</v>
      </c>
      <c r="AC162" s="34">
        <v>1</v>
      </c>
      <c r="AD162" s="34">
        <v>2201028</v>
      </c>
      <c r="AE162" s="32" t="s">
        <v>696</v>
      </c>
      <c r="AF162" s="34">
        <v>220102800</v>
      </c>
      <c r="AG162" s="32" t="s">
        <v>697</v>
      </c>
      <c r="AH162" s="34">
        <v>1988055</v>
      </c>
      <c r="AI162" s="34">
        <v>5</v>
      </c>
      <c r="AJ162" s="32" t="s">
        <v>718</v>
      </c>
      <c r="AK162" s="34" t="s">
        <v>99</v>
      </c>
      <c r="AL162" s="32" t="s">
        <v>90</v>
      </c>
      <c r="AM162" s="34">
        <v>131102</v>
      </c>
      <c r="AN162" s="32" t="s">
        <v>464</v>
      </c>
      <c r="AO162" s="32"/>
      <c r="AP162" s="32" t="s">
        <v>700</v>
      </c>
      <c r="AQ162" s="34">
        <v>71594</v>
      </c>
      <c r="AR162" s="32" t="s">
        <v>719</v>
      </c>
      <c r="AS162" s="32" t="s">
        <v>721</v>
      </c>
      <c r="AT162" s="28">
        <v>20000000</v>
      </c>
      <c r="AU162" s="1"/>
      <c r="AV162" s="29"/>
      <c r="AW162" s="30">
        <f>SUMIF('No tocar'!A:A,AS162,'No tocar'!B:B)</f>
        <v>0</v>
      </c>
      <c r="AX162" s="30">
        <f t="shared" si="0"/>
        <v>20000000</v>
      </c>
      <c r="AY162" s="30">
        <f>SUMIF('No tocar'!A:A,AS162,'No tocar'!D:D)</f>
        <v>19999991</v>
      </c>
      <c r="AZ162" s="30"/>
      <c r="BA162" s="30" t="str">
        <f t="shared" si="1"/>
        <v/>
      </c>
      <c r="BB162" s="31" t="str">
        <f t="shared" si="2"/>
        <v/>
      </c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</row>
    <row r="163" spans="1:74" ht="14.25" hidden="1" customHeight="1">
      <c r="A163" s="32" t="s">
        <v>352</v>
      </c>
      <c r="B163" s="32" t="s">
        <v>353</v>
      </c>
      <c r="C163" s="32" t="s">
        <v>68</v>
      </c>
      <c r="D163" s="33">
        <v>22</v>
      </c>
      <c r="E163" s="32" t="s">
        <v>354</v>
      </c>
      <c r="F163" s="34">
        <v>2201</v>
      </c>
      <c r="G163" s="32" t="s">
        <v>355</v>
      </c>
      <c r="H163" s="34" t="s">
        <v>356</v>
      </c>
      <c r="I163" s="32" t="s">
        <v>354</v>
      </c>
      <c r="J163" s="34">
        <v>3</v>
      </c>
      <c r="K163" s="32" t="s">
        <v>357</v>
      </c>
      <c r="L163" s="33" t="s">
        <v>358</v>
      </c>
      <c r="M163" s="32" t="s">
        <v>359</v>
      </c>
      <c r="N163" s="34" t="s">
        <v>360</v>
      </c>
      <c r="O163" s="32" t="s">
        <v>361</v>
      </c>
      <c r="P163" s="34">
        <v>260</v>
      </c>
      <c r="Q163" s="34" t="s">
        <v>531</v>
      </c>
      <c r="R163" s="32" t="s">
        <v>532</v>
      </c>
      <c r="S163" s="34" t="s">
        <v>690</v>
      </c>
      <c r="T163" s="32" t="s">
        <v>691</v>
      </c>
      <c r="U163" s="34">
        <v>1</v>
      </c>
      <c r="V163" s="36" t="s">
        <v>692</v>
      </c>
      <c r="W163" s="36" t="s">
        <v>693</v>
      </c>
      <c r="X163" s="33" t="s">
        <v>694</v>
      </c>
      <c r="Y163" s="32" t="s">
        <v>695</v>
      </c>
      <c r="Z163" s="34">
        <v>2022</v>
      </c>
      <c r="AA163" s="34">
        <v>2023</v>
      </c>
      <c r="AB163" s="34">
        <v>2</v>
      </c>
      <c r="AC163" s="34">
        <v>1</v>
      </c>
      <c r="AD163" s="34"/>
      <c r="AE163" s="32"/>
      <c r="AF163" s="34"/>
      <c r="AG163" s="32"/>
      <c r="AH163" s="34">
        <v>1</v>
      </c>
      <c r="AI163" s="34">
        <v>6</v>
      </c>
      <c r="AJ163" s="32" t="s">
        <v>722</v>
      </c>
      <c r="AK163" s="34" t="s">
        <v>99</v>
      </c>
      <c r="AL163" s="32" t="s">
        <v>166</v>
      </c>
      <c r="AM163" s="34">
        <v>123303</v>
      </c>
      <c r="AN163" s="32" t="s">
        <v>699</v>
      </c>
      <c r="AO163" s="32"/>
      <c r="AP163" s="22"/>
      <c r="AQ163" s="34"/>
      <c r="AR163" s="32"/>
      <c r="AS163" s="32" t="s">
        <v>723</v>
      </c>
      <c r="AT163" s="28">
        <v>1375597000</v>
      </c>
      <c r="AU163" s="1"/>
      <c r="AV163" s="29"/>
      <c r="AW163" s="30">
        <f>SUMIF('No tocar'!A:A,AS163,'No tocar'!B:B)</f>
        <v>0</v>
      </c>
      <c r="AX163" s="30">
        <f t="shared" si="0"/>
        <v>1375597000</v>
      </c>
      <c r="AY163" s="30">
        <f>SUMIF('No tocar'!A:A,AS163,'No tocar'!D:D)</f>
        <v>0</v>
      </c>
      <c r="AZ163" s="30"/>
      <c r="BA163" s="30" t="str">
        <f t="shared" si="1"/>
        <v/>
      </c>
      <c r="BB163" s="31" t="str">
        <f t="shared" si="2"/>
        <v/>
      </c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</row>
    <row r="164" spans="1:74" ht="14.25" hidden="1" customHeight="1">
      <c r="A164" s="32" t="s">
        <v>352</v>
      </c>
      <c r="B164" s="32" t="s">
        <v>353</v>
      </c>
      <c r="C164" s="32" t="s">
        <v>68</v>
      </c>
      <c r="D164" s="33">
        <v>22</v>
      </c>
      <c r="E164" s="32" t="s">
        <v>354</v>
      </c>
      <c r="F164" s="34">
        <v>2201</v>
      </c>
      <c r="G164" s="32" t="s">
        <v>355</v>
      </c>
      <c r="H164" s="34" t="s">
        <v>356</v>
      </c>
      <c r="I164" s="32" t="s">
        <v>354</v>
      </c>
      <c r="J164" s="34">
        <v>3</v>
      </c>
      <c r="K164" s="32" t="s">
        <v>357</v>
      </c>
      <c r="L164" s="33" t="s">
        <v>358</v>
      </c>
      <c r="M164" s="32" t="s">
        <v>359</v>
      </c>
      <c r="N164" s="34" t="s">
        <v>360</v>
      </c>
      <c r="O164" s="32" t="s">
        <v>361</v>
      </c>
      <c r="P164" s="34">
        <v>260</v>
      </c>
      <c r="Q164" s="34" t="s">
        <v>531</v>
      </c>
      <c r="R164" s="32" t="s">
        <v>532</v>
      </c>
      <c r="S164" s="34" t="s">
        <v>690</v>
      </c>
      <c r="T164" s="32" t="s">
        <v>691</v>
      </c>
      <c r="U164" s="34">
        <v>1</v>
      </c>
      <c r="V164" s="36" t="s">
        <v>692</v>
      </c>
      <c r="W164" s="36" t="s">
        <v>693</v>
      </c>
      <c r="X164" s="33" t="s">
        <v>694</v>
      </c>
      <c r="Y164" s="32" t="s">
        <v>695</v>
      </c>
      <c r="Z164" s="34">
        <v>2022</v>
      </c>
      <c r="AA164" s="34">
        <v>2023</v>
      </c>
      <c r="AB164" s="34">
        <v>2</v>
      </c>
      <c r="AC164" s="34">
        <v>2</v>
      </c>
      <c r="AD164" s="34">
        <v>2201015</v>
      </c>
      <c r="AE164" s="32" t="s">
        <v>724</v>
      </c>
      <c r="AF164" s="34">
        <v>220101500</v>
      </c>
      <c r="AG164" s="32" t="s">
        <v>725</v>
      </c>
      <c r="AH164" s="34">
        <v>1</v>
      </c>
      <c r="AI164" s="34">
        <v>3</v>
      </c>
      <c r="AJ164" s="32" t="s">
        <v>726</v>
      </c>
      <c r="AK164" s="34" t="s">
        <v>99</v>
      </c>
      <c r="AL164" s="32" t="s">
        <v>166</v>
      </c>
      <c r="AM164" s="34">
        <v>123303</v>
      </c>
      <c r="AN164" s="32" t="s">
        <v>699</v>
      </c>
      <c r="AO164" s="32"/>
      <c r="AP164" s="22" t="s">
        <v>92</v>
      </c>
      <c r="AQ164" s="34" t="s">
        <v>727</v>
      </c>
      <c r="AR164" s="32" t="s">
        <v>728</v>
      </c>
      <c r="AS164" s="32" t="s">
        <v>729</v>
      </c>
      <c r="AT164" s="28">
        <v>232000000</v>
      </c>
      <c r="AU164" s="1"/>
      <c r="AV164" s="29"/>
      <c r="AW164" s="30">
        <f>SUMIF('No tocar'!A:A,AS164,'No tocar'!B:B)</f>
        <v>232000000</v>
      </c>
      <c r="AX164" s="30">
        <f t="shared" si="0"/>
        <v>232000000</v>
      </c>
      <c r="AY164" s="30">
        <f>SUMIF('No tocar'!A:A,AS164,'No tocar'!D:D)</f>
        <v>189120000</v>
      </c>
      <c r="AZ164" s="30"/>
      <c r="BA164" s="30" t="str">
        <f t="shared" si="1"/>
        <v/>
      </c>
      <c r="BB164" s="31" t="str">
        <f t="shared" si="2"/>
        <v/>
      </c>
      <c r="BC164" s="29"/>
      <c r="BD164" s="29"/>
      <c r="BE164" s="29"/>
      <c r="BF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</row>
    <row r="165" spans="1:74" ht="14.25" hidden="1" customHeight="1">
      <c r="A165" s="32" t="s">
        <v>352</v>
      </c>
      <c r="B165" s="32" t="s">
        <v>353</v>
      </c>
      <c r="C165" s="32" t="s">
        <v>68</v>
      </c>
      <c r="D165" s="33">
        <v>22</v>
      </c>
      <c r="E165" s="32" t="s">
        <v>354</v>
      </c>
      <c r="F165" s="34">
        <v>2201</v>
      </c>
      <c r="G165" s="32" t="s">
        <v>355</v>
      </c>
      <c r="H165" s="34" t="s">
        <v>356</v>
      </c>
      <c r="I165" s="32" t="s">
        <v>354</v>
      </c>
      <c r="J165" s="34">
        <v>3</v>
      </c>
      <c r="K165" s="32" t="s">
        <v>357</v>
      </c>
      <c r="L165" s="33" t="s">
        <v>358</v>
      </c>
      <c r="M165" s="32" t="s">
        <v>359</v>
      </c>
      <c r="N165" s="34" t="s">
        <v>360</v>
      </c>
      <c r="O165" s="32" t="s">
        <v>361</v>
      </c>
      <c r="P165" s="34">
        <v>260</v>
      </c>
      <c r="Q165" s="34" t="s">
        <v>531</v>
      </c>
      <c r="R165" s="32" t="s">
        <v>532</v>
      </c>
      <c r="S165" s="34" t="s">
        <v>690</v>
      </c>
      <c r="T165" s="32" t="s">
        <v>691</v>
      </c>
      <c r="U165" s="34">
        <v>1</v>
      </c>
      <c r="V165" s="36" t="s">
        <v>692</v>
      </c>
      <c r="W165" s="36" t="s">
        <v>693</v>
      </c>
      <c r="X165" s="33" t="s">
        <v>694</v>
      </c>
      <c r="Y165" s="32" t="s">
        <v>695</v>
      </c>
      <c r="Z165" s="34">
        <v>2022</v>
      </c>
      <c r="AA165" s="34">
        <v>2023</v>
      </c>
      <c r="AB165" s="34">
        <v>2</v>
      </c>
      <c r="AC165" s="34">
        <v>2</v>
      </c>
      <c r="AD165" s="34">
        <v>2201015</v>
      </c>
      <c r="AE165" s="32" t="s">
        <v>724</v>
      </c>
      <c r="AF165" s="34">
        <v>220101500</v>
      </c>
      <c r="AG165" s="32" t="s">
        <v>725</v>
      </c>
      <c r="AH165" s="34">
        <v>1</v>
      </c>
      <c r="AI165" s="34">
        <v>4</v>
      </c>
      <c r="AJ165" s="32" t="s">
        <v>730</v>
      </c>
      <c r="AK165" s="34" t="s">
        <v>89</v>
      </c>
      <c r="AL165" s="32" t="s">
        <v>90</v>
      </c>
      <c r="AM165" s="34">
        <v>121000</v>
      </c>
      <c r="AN165" s="32" t="s">
        <v>91</v>
      </c>
      <c r="AO165" s="32"/>
      <c r="AP165" s="22" t="s">
        <v>92</v>
      </c>
      <c r="AQ165" s="34" t="s">
        <v>727</v>
      </c>
      <c r="AR165" s="32" t="s">
        <v>728</v>
      </c>
      <c r="AS165" s="32" t="s">
        <v>731</v>
      </c>
      <c r="AT165" s="28">
        <v>24300000</v>
      </c>
      <c r="AU165" s="1" t="s">
        <v>463</v>
      </c>
      <c r="AV165" s="29"/>
      <c r="AW165" s="30">
        <f>SUMIF('No tocar'!A:A,AS165,'No tocar'!B:B)</f>
        <v>81000000</v>
      </c>
      <c r="AX165" s="30">
        <f t="shared" si="0"/>
        <v>24300000</v>
      </c>
      <c r="AY165" s="30">
        <f>SUMIF('No tocar'!A:A,AS165,'No tocar'!D:D)</f>
        <v>24300000</v>
      </c>
      <c r="AZ165" s="30"/>
      <c r="BA165" s="30" t="str">
        <f t="shared" si="1"/>
        <v/>
      </c>
      <c r="BB165" s="31" t="str">
        <f t="shared" si="2"/>
        <v/>
      </c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</row>
    <row r="166" spans="1:74" ht="14.25" hidden="1" customHeight="1">
      <c r="A166" s="32" t="s">
        <v>352</v>
      </c>
      <c r="B166" s="32" t="s">
        <v>353</v>
      </c>
      <c r="C166" s="32" t="s">
        <v>68</v>
      </c>
      <c r="D166" s="33">
        <v>22</v>
      </c>
      <c r="E166" s="32" t="s">
        <v>354</v>
      </c>
      <c r="F166" s="34">
        <v>2201</v>
      </c>
      <c r="G166" s="32" t="s">
        <v>355</v>
      </c>
      <c r="H166" s="34" t="s">
        <v>356</v>
      </c>
      <c r="I166" s="32" t="s">
        <v>354</v>
      </c>
      <c r="J166" s="34">
        <v>3</v>
      </c>
      <c r="K166" s="32" t="s">
        <v>357</v>
      </c>
      <c r="L166" s="33" t="s">
        <v>358</v>
      </c>
      <c r="M166" s="32" t="s">
        <v>359</v>
      </c>
      <c r="N166" s="34" t="s">
        <v>360</v>
      </c>
      <c r="O166" s="32" t="s">
        <v>361</v>
      </c>
      <c r="P166" s="34">
        <v>260</v>
      </c>
      <c r="Q166" s="34" t="s">
        <v>531</v>
      </c>
      <c r="R166" s="32" t="s">
        <v>532</v>
      </c>
      <c r="S166" s="34" t="s">
        <v>690</v>
      </c>
      <c r="T166" s="32" t="s">
        <v>691</v>
      </c>
      <c r="U166" s="34">
        <v>1</v>
      </c>
      <c r="V166" s="36" t="s">
        <v>692</v>
      </c>
      <c r="W166" s="36" t="s">
        <v>693</v>
      </c>
      <c r="X166" s="33" t="s">
        <v>694</v>
      </c>
      <c r="Y166" s="32" t="s">
        <v>695</v>
      </c>
      <c r="Z166" s="34">
        <v>2022</v>
      </c>
      <c r="AA166" s="34">
        <v>2023</v>
      </c>
      <c r="AB166" s="34">
        <v>2</v>
      </c>
      <c r="AC166" s="34">
        <v>2</v>
      </c>
      <c r="AD166" s="34">
        <v>2201015</v>
      </c>
      <c r="AE166" s="32" t="s">
        <v>724</v>
      </c>
      <c r="AF166" s="34">
        <v>220101500</v>
      </c>
      <c r="AG166" s="32" t="s">
        <v>725</v>
      </c>
      <c r="AH166" s="34">
        <v>1</v>
      </c>
      <c r="AI166" s="34">
        <v>4</v>
      </c>
      <c r="AJ166" s="32" t="s">
        <v>730</v>
      </c>
      <c r="AK166" s="34" t="s">
        <v>89</v>
      </c>
      <c r="AL166" s="32" t="s">
        <v>90</v>
      </c>
      <c r="AM166" s="34">
        <v>131102</v>
      </c>
      <c r="AN166" s="32" t="s">
        <v>464</v>
      </c>
      <c r="AO166" s="32"/>
      <c r="AP166" s="22" t="s">
        <v>92</v>
      </c>
      <c r="AQ166" s="34" t="s">
        <v>727</v>
      </c>
      <c r="AR166" s="32" t="s">
        <v>728</v>
      </c>
      <c r="AS166" s="32" t="s">
        <v>732</v>
      </c>
      <c r="AT166" s="28">
        <v>28800000</v>
      </c>
      <c r="AU166" s="1"/>
      <c r="AV166" s="29"/>
      <c r="AW166" s="30">
        <f>SUMIF('No tocar'!A:A,AS166,'No tocar'!B:B)</f>
        <v>0</v>
      </c>
      <c r="AX166" s="30">
        <f t="shared" si="0"/>
        <v>28800000</v>
      </c>
      <c r="AY166" s="30">
        <f>SUMIF('No tocar'!A:A,AS166,'No tocar'!D:D)</f>
        <v>28800000</v>
      </c>
      <c r="AZ166" s="30"/>
      <c r="BA166" s="30" t="str">
        <f t="shared" si="1"/>
        <v/>
      </c>
      <c r="BB166" s="31" t="str">
        <f t="shared" si="2"/>
        <v/>
      </c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</row>
    <row r="167" spans="1:74" ht="14.25" hidden="1" customHeight="1">
      <c r="A167" s="32" t="s">
        <v>352</v>
      </c>
      <c r="B167" s="32" t="s">
        <v>353</v>
      </c>
      <c r="C167" s="32" t="s">
        <v>68</v>
      </c>
      <c r="D167" s="33">
        <v>22</v>
      </c>
      <c r="E167" s="32" t="s">
        <v>354</v>
      </c>
      <c r="F167" s="34">
        <v>2201</v>
      </c>
      <c r="G167" s="32" t="s">
        <v>355</v>
      </c>
      <c r="H167" s="34" t="s">
        <v>356</v>
      </c>
      <c r="I167" s="32" t="s">
        <v>354</v>
      </c>
      <c r="J167" s="34">
        <v>3</v>
      </c>
      <c r="K167" s="32" t="s">
        <v>357</v>
      </c>
      <c r="L167" s="33" t="s">
        <v>358</v>
      </c>
      <c r="M167" s="32" t="s">
        <v>359</v>
      </c>
      <c r="N167" s="34" t="s">
        <v>360</v>
      </c>
      <c r="O167" s="32" t="s">
        <v>361</v>
      </c>
      <c r="P167" s="34">
        <v>255</v>
      </c>
      <c r="Q167" s="34" t="s">
        <v>531</v>
      </c>
      <c r="R167" s="32" t="s">
        <v>532</v>
      </c>
      <c r="S167" s="34" t="s">
        <v>733</v>
      </c>
      <c r="T167" s="32" t="s">
        <v>734</v>
      </c>
      <c r="U167" s="34">
        <v>0.97</v>
      </c>
      <c r="V167" s="36" t="s">
        <v>735</v>
      </c>
      <c r="W167" s="36" t="s">
        <v>736</v>
      </c>
      <c r="X167" s="33" t="s">
        <v>737</v>
      </c>
      <c r="Y167" s="32" t="s">
        <v>738</v>
      </c>
      <c r="Z167" s="34">
        <v>2022</v>
      </c>
      <c r="AA167" s="34">
        <v>2023</v>
      </c>
      <c r="AB167" s="34">
        <v>2</v>
      </c>
      <c r="AC167" s="34">
        <v>1</v>
      </c>
      <c r="AD167" s="34">
        <v>2201029</v>
      </c>
      <c r="AE167" s="32" t="s">
        <v>739</v>
      </c>
      <c r="AF167" s="34">
        <v>220102900</v>
      </c>
      <c r="AG167" s="32" t="s">
        <v>740</v>
      </c>
      <c r="AH167" s="34">
        <v>1568</v>
      </c>
      <c r="AI167" s="34">
        <v>1</v>
      </c>
      <c r="AJ167" s="32" t="s">
        <v>741</v>
      </c>
      <c r="AK167" s="34" t="s">
        <v>89</v>
      </c>
      <c r="AL167" s="32" t="s">
        <v>90</v>
      </c>
      <c r="AM167" s="34">
        <v>121000</v>
      </c>
      <c r="AN167" s="32" t="s">
        <v>91</v>
      </c>
      <c r="AO167" s="32"/>
      <c r="AP167" s="32" t="s">
        <v>108</v>
      </c>
      <c r="AQ167" s="34" t="s">
        <v>742</v>
      </c>
      <c r="AR167" s="32" t="s">
        <v>743</v>
      </c>
      <c r="AS167" s="32" t="s">
        <v>744</v>
      </c>
      <c r="AT167" s="28">
        <v>400000000</v>
      </c>
      <c r="AU167" s="1"/>
      <c r="AV167" s="29"/>
      <c r="AW167" s="30">
        <f>SUMIF('No tocar'!A:A,AS167,'No tocar'!B:B)</f>
        <v>400000000</v>
      </c>
      <c r="AX167" s="30">
        <f t="shared" si="0"/>
        <v>400000000</v>
      </c>
      <c r="AY167" s="30">
        <f>SUMIF('No tocar'!A:A,AS167,'No tocar'!D:D)</f>
        <v>400000000</v>
      </c>
      <c r="AZ167" s="30"/>
      <c r="BA167" s="30" t="str">
        <f t="shared" si="1"/>
        <v/>
      </c>
      <c r="BB167" s="31" t="str">
        <f t="shared" si="2"/>
        <v/>
      </c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</row>
    <row r="168" spans="1:74" ht="14.25" hidden="1" customHeight="1">
      <c r="A168" s="32" t="s">
        <v>352</v>
      </c>
      <c r="B168" s="32" t="s">
        <v>353</v>
      </c>
      <c r="C168" s="32" t="s">
        <v>68</v>
      </c>
      <c r="D168" s="33">
        <v>22</v>
      </c>
      <c r="E168" s="32" t="s">
        <v>354</v>
      </c>
      <c r="F168" s="34">
        <v>2201</v>
      </c>
      <c r="G168" s="32" t="s">
        <v>355</v>
      </c>
      <c r="H168" s="34" t="s">
        <v>356</v>
      </c>
      <c r="I168" s="32" t="s">
        <v>354</v>
      </c>
      <c r="J168" s="34">
        <v>3</v>
      </c>
      <c r="K168" s="32" t="s">
        <v>357</v>
      </c>
      <c r="L168" s="33" t="s">
        <v>358</v>
      </c>
      <c r="M168" s="32" t="s">
        <v>359</v>
      </c>
      <c r="N168" s="34" t="s">
        <v>360</v>
      </c>
      <c r="O168" s="32" t="s">
        <v>361</v>
      </c>
      <c r="P168" s="34">
        <v>255</v>
      </c>
      <c r="Q168" s="34" t="s">
        <v>531</v>
      </c>
      <c r="R168" s="32" t="s">
        <v>532</v>
      </c>
      <c r="S168" s="34" t="s">
        <v>733</v>
      </c>
      <c r="T168" s="32" t="s">
        <v>734</v>
      </c>
      <c r="U168" s="34">
        <v>0.97</v>
      </c>
      <c r="V168" s="36" t="s">
        <v>735</v>
      </c>
      <c r="W168" s="36" t="s">
        <v>736</v>
      </c>
      <c r="X168" s="33" t="s">
        <v>737</v>
      </c>
      <c r="Y168" s="32" t="s">
        <v>738</v>
      </c>
      <c r="Z168" s="34">
        <v>2022</v>
      </c>
      <c r="AA168" s="34">
        <v>2023</v>
      </c>
      <c r="AB168" s="34">
        <v>2</v>
      </c>
      <c r="AC168" s="34">
        <v>1</v>
      </c>
      <c r="AD168" s="34">
        <v>2201029</v>
      </c>
      <c r="AE168" s="32" t="s">
        <v>739</v>
      </c>
      <c r="AF168" s="34">
        <v>220102900</v>
      </c>
      <c r="AG168" s="32" t="s">
        <v>740</v>
      </c>
      <c r="AH168" s="34">
        <v>1568</v>
      </c>
      <c r="AI168" s="34">
        <v>1</v>
      </c>
      <c r="AJ168" s="32" t="s">
        <v>741</v>
      </c>
      <c r="AK168" s="34" t="s">
        <v>89</v>
      </c>
      <c r="AL168" s="32" t="s">
        <v>166</v>
      </c>
      <c r="AM168" s="34">
        <v>124103</v>
      </c>
      <c r="AN168" s="32" t="s">
        <v>412</v>
      </c>
      <c r="AO168" s="32"/>
      <c r="AP168" s="32" t="s">
        <v>108</v>
      </c>
      <c r="AQ168" s="34" t="s">
        <v>742</v>
      </c>
      <c r="AR168" s="32" t="s">
        <v>743</v>
      </c>
      <c r="AS168" s="32" t="s">
        <v>745</v>
      </c>
      <c r="AT168" s="28">
        <v>700000000</v>
      </c>
      <c r="AU168" s="1"/>
      <c r="AV168" s="29"/>
      <c r="AW168" s="30">
        <f>SUMIF('No tocar'!A:A,AS168,'No tocar'!B:B)</f>
        <v>700000000</v>
      </c>
      <c r="AX168" s="30">
        <f t="shared" si="0"/>
        <v>700000000</v>
      </c>
      <c r="AY168" s="30">
        <f>SUMIF('No tocar'!A:A,AS168,'No tocar'!D:D)</f>
        <v>700000000</v>
      </c>
      <c r="AZ168" s="30"/>
      <c r="BA168" s="30" t="str">
        <f t="shared" si="1"/>
        <v/>
      </c>
      <c r="BB168" s="31" t="str">
        <f t="shared" si="2"/>
        <v/>
      </c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</row>
    <row r="169" spans="1:74" ht="14.25" hidden="1" customHeight="1">
      <c r="A169" s="32" t="s">
        <v>352</v>
      </c>
      <c r="B169" s="32" t="s">
        <v>353</v>
      </c>
      <c r="C169" s="32" t="s">
        <v>68</v>
      </c>
      <c r="D169" s="33">
        <v>22</v>
      </c>
      <c r="E169" s="32" t="s">
        <v>354</v>
      </c>
      <c r="F169" s="34">
        <v>2201</v>
      </c>
      <c r="G169" s="32" t="s">
        <v>355</v>
      </c>
      <c r="H169" s="34" t="s">
        <v>356</v>
      </c>
      <c r="I169" s="32" t="s">
        <v>354</v>
      </c>
      <c r="J169" s="34">
        <v>3</v>
      </c>
      <c r="K169" s="32" t="s">
        <v>357</v>
      </c>
      <c r="L169" s="33" t="s">
        <v>358</v>
      </c>
      <c r="M169" s="32" t="s">
        <v>359</v>
      </c>
      <c r="N169" s="34" t="s">
        <v>360</v>
      </c>
      <c r="O169" s="32" t="s">
        <v>361</v>
      </c>
      <c r="P169" s="34">
        <v>255</v>
      </c>
      <c r="Q169" s="34" t="s">
        <v>531</v>
      </c>
      <c r="R169" s="32" t="s">
        <v>532</v>
      </c>
      <c r="S169" s="34" t="s">
        <v>733</v>
      </c>
      <c r="T169" s="32" t="s">
        <v>734</v>
      </c>
      <c r="U169" s="34">
        <v>0.97</v>
      </c>
      <c r="V169" s="36" t="s">
        <v>735</v>
      </c>
      <c r="W169" s="36" t="s">
        <v>736</v>
      </c>
      <c r="X169" s="33" t="s">
        <v>737</v>
      </c>
      <c r="Y169" s="32" t="s">
        <v>738</v>
      </c>
      <c r="Z169" s="34">
        <v>2022</v>
      </c>
      <c r="AA169" s="34">
        <v>2023</v>
      </c>
      <c r="AB169" s="34">
        <v>2</v>
      </c>
      <c r="AC169" s="34">
        <v>1</v>
      </c>
      <c r="AD169" s="34">
        <v>2201029</v>
      </c>
      <c r="AE169" s="32" t="s">
        <v>739</v>
      </c>
      <c r="AF169" s="34">
        <v>220102900</v>
      </c>
      <c r="AG169" s="32" t="s">
        <v>740</v>
      </c>
      <c r="AH169" s="34">
        <v>1568</v>
      </c>
      <c r="AI169" s="34">
        <v>1</v>
      </c>
      <c r="AJ169" s="32" t="s">
        <v>741</v>
      </c>
      <c r="AK169" s="34" t="s">
        <v>89</v>
      </c>
      <c r="AL169" s="32" t="s">
        <v>90</v>
      </c>
      <c r="AM169" s="34">
        <v>131111</v>
      </c>
      <c r="AN169" s="32" t="s">
        <v>252</v>
      </c>
      <c r="AO169" s="32"/>
      <c r="AP169" s="32" t="s">
        <v>108</v>
      </c>
      <c r="AQ169" s="34" t="s">
        <v>742</v>
      </c>
      <c r="AR169" s="32" t="s">
        <v>743</v>
      </c>
      <c r="AS169" s="32" t="s">
        <v>746</v>
      </c>
      <c r="AT169" s="28">
        <v>550000000</v>
      </c>
      <c r="AU169" s="1"/>
      <c r="AV169" s="29"/>
      <c r="AW169" s="30">
        <f>SUMIF('No tocar'!A:A,AS169,'No tocar'!B:B)</f>
        <v>0</v>
      </c>
      <c r="AX169" s="30">
        <f t="shared" si="0"/>
        <v>550000000</v>
      </c>
      <c r="AY169" s="30">
        <f>SUMIF('No tocar'!A:A,AS169,'No tocar'!D:D)</f>
        <v>0</v>
      </c>
      <c r="AZ169" s="30"/>
      <c r="BA169" s="30" t="str">
        <f t="shared" si="1"/>
        <v/>
      </c>
      <c r="BB169" s="31" t="str">
        <f t="shared" si="2"/>
        <v/>
      </c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</row>
    <row r="170" spans="1:74" ht="14.25" hidden="1" customHeight="1">
      <c r="A170" s="32" t="s">
        <v>352</v>
      </c>
      <c r="B170" s="32" t="s">
        <v>353</v>
      </c>
      <c r="C170" s="32" t="s">
        <v>68</v>
      </c>
      <c r="D170" s="33">
        <v>22</v>
      </c>
      <c r="E170" s="32" t="s">
        <v>354</v>
      </c>
      <c r="F170" s="34">
        <v>2201</v>
      </c>
      <c r="G170" s="32" t="s">
        <v>355</v>
      </c>
      <c r="H170" s="34" t="s">
        <v>356</v>
      </c>
      <c r="I170" s="32" t="s">
        <v>354</v>
      </c>
      <c r="J170" s="34">
        <v>3</v>
      </c>
      <c r="K170" s="32" t="s">
        <v>357</v>
      </c>
      <c r="L170" s="33" t="s">
        <v>358</v>
      </c>
      <c r="M170" s="32" t="s">
        <v>359</v>
      </c>
      <c r="N170" s="34" t="s">
        <v>360</v>
      </c>
      <c r="O170" s="32" t="s">
        <v>361</v>
      </c>
      <c r="P170" s="34">
        <v>255</v>
      </c>
      <c r="Q170" s="34" t="s">
        <v>531</v>
      </c>
      <c r="R170" s="32" t="s">
        <v>532</v>
      </c>
      <c r="S170" s="34" t="s">
        <v>733</v>
      </c>
      <c r="T170" s="32" t="s">
        <v>734</v>
      </c>
      <c r="U170" s="34">
        <v>0.97</v>
      </c>
      <c r="V170" s="36" t="s">
        <v>735</v>
      </c>
      <c r="W170" s="36" t="s">
        <v>736</v>
      </c>
      <c r="X170" s="33" t="s">
        <v>737</v>
      </c>
      <c r="Y170" s="32" t="s">
        <v>738</v>
      </c>
      <c r="Z170" s="34">
        <v>2022</v>
      </c>
      <c r="AA170" s="34">
        <v>2023</v>
      </c>
      <c r="AB170" s="34">
        <v>2</v>
      </c>
      <c r="AC170" s="34">
        <v>1</v>
      </c>
      <c r="AD170" s="34">
        <v>2201029</v>
      </c>
      <c r="AE170" s="32" t="s">
        <v>739</v>
      </c>
      <c r="AF170" s="34">
        <v>220102900</v>
      </c>
      <c r="AG170" s="32" t="s">
        <v>740</v>
      </c>
      <c r="AH170" s="34">
        <v>1568</v>
      </c>
      <c r="AI170" s="34">
        <v>2</v>
      </c>
      <c r="AJ170" s="32" t="s">
        <v>747</v>
      </c>
      <c r="AK170" s="34" t="s">
        <v>99</v>
      </c>
      <c r="AL170" s="32" t="s">
        <v>90</v>
      </c>
      <c r="AM170" s="34">
        <v>121000</v>
      </c>
      <c r="AN170" s="32" t="s">
        <v>91</v>
      </c>
      <c r="AO170" s="32"/>
      <c r="AP170" s="22" t="s">
        <v>92</v>
      </c>
      <c r="AQ170" s="34" t="s">
        <v>748</v>
      </c>
      <c r="AR170" s="32" t="s">
        <v>749</v>
      </c>
      <c r="AS170" s="32" t="s">
        <v>750</v>
      </c>
      <c r="AT170" s="28">
        <v>16800000</v>
      </c>
      <c r="AU170" s="1"/>
      <c r="AV170" s="29"/>
      <c r="AW170" s="30">
        <f>SUMIF('No tocar'!A:A,AS170,'No tocar'!B:B)</f>
        <v>16800000</v>
      </c>
      <c r="AX170" s="30">
        <f t="shared" si="0"/>
        <v>16800000</v>
      </c>
      <c r="AY170" s="30">
        <f>SUMIF('No tocar'!A:A,AS170,'No tocar'!D:D)</f>
        <v>13200000</v>
      </c>
      <c r="AZ170" s="30"/>
      <c r="BA170" s="30" t="str">
        <f t="shared" si="1"/>
        <v/>
      </c>
      <c r="BB170" s="31" t="str">
        <f t="shared" si="2"/>
        <v/>
      </c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</row>
    <row r="171" spans="1:74" ht="14.25" hidden="1" customHeight="1">
      <c r="A171" s="32" t="s">
        <v>352</v>
      </c>
      <c r="B171" s="32" t="s">
        <v>353</v>
      </c>
      <c r="C171" s="32" t="s">
        <v>68</v>
      </c>
      <c r="D171" s="33" t="s">
        <v>417</v>
      </c>
      <c r="E171" s="32" t="s">
        <v>354</v>
      </c>
      <c r="F171" s="34" t="s">
        <v>418</v>
      </c>
      <c r="G171" s="32" t="s">
        <v>355</v>
      </c>
      <c r="H171" s="34" t="s">
        <v>356</v>
      </c>
      <c r="I171" s="32" t="s">
        <v>354</v>
      </c>
      <c r="J171" s="34">
        <v>3</v>
      </c>
      <c r="K171" s="32" t="s">
        <v>357</v>
      </c>
      <c r="L171" s="33" t="s">
        <v>751</v>
      </c>
      <c r="M171" s="32" t="s">
        <v>752</v>
      </c>
      <c r="N171" s="34" t="s">
        <v>753</v>
      </c>
      <c r="O171" s="32" t="s">
        <v>754</v>
      </c>
      <c r="P171" s="34" t="s">
        <v>755</v>
      </c>
      <c r="Q171" s="34" t="s">
        <v>756</v>
      </c>
      <c r="R171" s="32" t="s">
        <v>757</v>
      </c>
      <c r="S171" s="34" t="s">
        <v>758</v>
      </c>
      <c r="T171" s="32" t="s">
        <v>759</v>
      </c>
      <c r="U171" s="34" t="s">
        <v>444</v>
      </c>
      <c r="V171" s="36" t="s">
        <v>760</v>
      </c>
      <c r="W171" s="36" t="s">
        <v>761</v>
      </c>
      <c r="X171" s="33" t="s">
        <v>762</v>
      </c>
      <c r="Y171" s="32" t="s">
        <v>763</v>
      </c>
      <c r="Z171" s="34">
        <v>2022</v>
      </c>
      <c r="AA171" s="34">
        <v>2023</v>
      </c>
      <c r="AB171" s="34">
        <v>2</v>
      </c>
      <c r="AC171" s="34">
        <v>1</v>
      </c>
      <c r="AD171" s="34" t="s">
        <v>764</v>
      </c>
      <c r="AE171" s="32" t="s">
        <v>765</v>
      </c>
      <c r="AF171" s="34" t="s">
        <v>766</v>
      </c>
      <c r="AG171" s="32" t="s">
        <v>767</v>
      </c>
      <c r="AH171" s="34" t="s">
        <v>768</v>
      </c>
      <c r="AI171" s="34">
        <v>1</v>
      </c>
      <c r="AJ171" s="32" t="s">
        <v>769</v>
      </c>
      <c r="AK171" s="34" t="s">
        <v>99</v>
      </c>
      <c r="AL171" s="32" t="s">
        <v>166</v>
      </c>
      <c r="AM171" s="34" t="s">
        <v>770</v>
      </c>
      <c r="AN171" s="32" t="s">
        <v>771</v>
      </c>
      <c r="AO171" s="32"/>
      <c r="AP171" s="22" t="s">
        <v>105</v>
      </c>
      <c r="AQ171" s="34" t="s">
        <v>772</v>
      </c>
      <c r="AR171" s="32" t="s">
        <v>773</v>
      </c>
      <c r="AS171" s="32" t="s">
        <v>774</v>
      </c>
      <c r="AT171" s="28">
        <v>15000000</v>
      </c>
      <c r="AU171" s="1"/>
      <c r="AV171" s="29"/>
      <c r="AW171" s="30">
        <f>SUMIF('No tocar'!A:A,AS171,'No tocar'!B:B)</f>
        <v>0</v>
      </c>
      <c r="AX171" s="30">
        <f t="shared" si="0"/>
        <v>15000000</v>
      </c>
      <c r="AY171" s="30">
        <f>SUMIF('No tocar'!A:A,AS171,'No tocar'!D:D)</f>
        <v>14625000</v>
      </c>
      <c r="AZ171" s="30"/>
      <c r="BA171" s="30" t="str">
        <f t="shared" si="1"/>
        <v/>
      </c>
      <c r="BB171" s="31" t="str">
        <f t="shared" si="2"/>
        <v/>
      </c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</row>
    <row r="172" spans="1:74" ht="14.25" hidden="1" customHeight="1">
      <c r="A172" s="32" t="s">
        <v>352</v>
      </c>
      <c r="B172" s="32" t="s">
        <v>353</v>
      </c>
      <c r="C172" s="32" t="s">
        <v>68</v>
      </c>
      <c r="D172" s="33" t="s">
        <v>417</v>
      </c>
      <c r="E172" s="32" t="s">
        <v>354</v>
      </c>
      <c r="F172" s="34" t="s">
        <v>418</v>
      </c>
      <c r="G172" s="32" t="s">
        <v>355</v>
      </c>
      <c r="H172" s="34" t="s">
        <v>356</v>
      </c>
      <c r="I172" s="32" t="s">
        <v>354</v>
      </c>
      <c r="J172" s="34">
        <v>3</v>
      </c>
      <c r="K172" s="32" t="s">
        <v>357</v>
      </c>
      <c r="L172" s="33" t="s">
        <v>751</v>
      </c>
      <c r="M172" s="32" t="s">
        <v>752</v>
      </c>
      <c r="N172" s="34" t="s">
        <v>753</v>
      </c>
      <c r="O172" s="32" t="s">
        <v>754</v>
      </c>
      <c r="P172" s="34" t="s">
        <v>755</v>
      </c>
      <c r="Q172" s="34" t="s">
        <v>756</v>
      </c>
      <c r="R172" s="32" t="s">
        <v>757</v>
      </c>
      <c r="S172" s="34" t="s">
        <v>758</v>
      </c>
      <c r="T172" s="32" t="s">
        <v>759</v>
      </c>
      <c r="U172" s="34" t="s">
        <v>444</v>
      </c>
      <c r="V172" s="36" t="s">
        <v>760</v>
      </c>
      <c r="W172" s="36" t="s">
        <v>761</v>
      </c>
      <c r="X172" s="33" t="s">
        <v>762</v>
      </c>
      <c r="Y172" s="32" t="s">
        <v>763</v>
      </c>
      <c r="Z172" s="34">
        <v>2022</v>
      </c>
      <c r="AA172" s="34">
        <v>2023</v>
      </c>
      <c r="AB172" s="34">
        <v>2</v>
      </c>
      <c r="AC172" s="34">
        <v>1</v>
      </c>
      <c r="AD172" s="34" t="s">
        <v>764</v>
      </c>
      <c r="AE172" s="32" t="s">
        <v>765</v>
      </c>
      <c r="AF172" s="34" t="s">
        <v>766</v>
      </c>
      <c r="AG172" s="32" t="s">
        <v>767</v>
      </c>
      <c r="AH172" s="34" t="s">
        <v>768</v>
      </c>
      <c r="AI172" s="34">
        <v>2</v>
      </c>
      <c r="AJ172" s="32" t="s">
        <v>775</v>
      </c>
      <c r="AK172" s="34" t="s">
        <v>89</v>
      </c>
      <c r="AL172" s="32" t="s">
        <v>166</v>
      </c>
      <c r="AM172" s="34" t="s">
        <v>770</v>
      </c>
      <c r="AN172" s="32" t="s">
        <v>771</v>
      </c>
      <c r="AO172" s="32"/>
      <c r="AP172" s="22" t="s">
        <v>105</v>
      </c>
      <c r="AQ172" s="34" t="s">
        <v>772</v>
      </c>
      <c r="AR172" s="32" t="s">
        <v>773</v>
      </c>
      <c r="AS172" s="32" t="s">
        <v>776</v>
      </c>
      <c r="AT172" s="28">
        <v>15000000</v>
      </c>
      <c r="AU172" s="1"/>
      <c r="AV172" s="29"/>
      <c r="AW172" s="30">
        <f>SUMIF('No tocar'!A:A,AS172,'No tocar'!B:B)</f>
        <v>0</v>
      </c>
      <c r="AX172" s="30">
        <f t="shared" si="0"/>
        <v>15000000</v>
      </c>
      <c r="AY172" s="30">
        <f>SUMIF('No tocar'!A:A,AS172,'No tocar'!D:D)</f>
        <v>13425000</v>
      </c>
      <c r="AZ172" s="30"/>
      <c r="BA172" s="30" t="str">
        <f t="shared" si="1"/>
        <v/>
      </c>
      <c r="BB172" s="31" t="str">
        <f t="shared" si="2"/>
        <v/>
      </c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</row>
    <row r="173" spans="1:74" ht="14.25" hidden="1" customHeight="1">
      <c r="A173" s="32" t="s">
        <v>352</v>
      </c>
      <c r="B173" s="32" t="s">
        <v>353</v>
      </c>
      <c r="C173" s="32" t="s">
        <v>68</v>
      </c>
      <c r="D173" s="33" t="s">
        <v>417</v>
      </c>
      <c r="E173" s="32" t="s">
        <v>354</v>
      </c>
      <c r="F173" s="34">
        <v>2201</v>
      </c>
      <c r="G173" s="32" t="s">
        <v>355</v>
      </c>
      <c r="H173" s="34" t="s">
        <v>356</v>
      </c>
      <c r="I173" s="32" t="s">
        <v>354</v>
      </c>
      <c r="J173" s="34">
        <v>3</v>
      </c>
      <c r="K173" s="32" t="s">
        <v>357</v>
      </c>
      <c r="L173" s="33" t="s">
        <v>358</v>
      </c>
      <c r="M173" s="32" t="s">
        <v>359</v>
      </c>
      <c r="N173" s="34" t="s">
        <v>360</v>
      </c>
      <c r="O173" s="32" t="s">
        <v>361</v>
      </c>
      <c r="P173" s="34">
        <v>260</v>
      </c>
      <c r="Q173" s="34" t="s">
        <v>777</v>
      </c>
      <c r="R173" s="32" t="s">
        <v>532</v>
      </c>
      <c r="S173" s="34" t="s">
        <v>733</v>
      </c>
      <c r="T173" s="32" t="s">
        <v>734</v>
      </c>
      <c r="U173" s="34" t="s">
        <v>778</v>
      </c>
      <c r="V173" s="36" t="s">
        <v>779</v>
      </c>
      <c r="W173" s="36" t="s">
        <v>780</v>
      </c>
      <c r="X173" s="33" t="s">
        <v>781</v>
      </c>
      <c r="Y173" s="32" t="s">
        <v>782</v>
      </c>
      <c r="Z173" s="34">
        <v>2023</v>
      </c>
      <c r="AA173" s="34">
        <v>2023</v>
      </c>
      <c r="AB173" s="34">
        <v>1</v>
      </c>
      <c r="AC173" s="34">
        <v>1</v>
      </c>
      <c r="AD173" s="34">
        <v>2201029</v>
      </c>
      <c r="AE173" s="32" t="s">
        <v>739</v>
      </c>
      <c r="AF173" s="34">
        <v>220102900</v>
      </c>
      <c r="AG173" s="32" t="s">
        <v>740</v>
      </c>
      <c r="AH173" s="34">
        <v>1800</v>
      </c>
      <c r="AI173" s="34">
        <v>1</v>
      </c>
      <c r="AJ173" s="32" t="s">
        <v>783</v>
      </c>
      <c r="AK173" s="34" t="s">
        <v>784</v>
      </c>
      <c r="AL173" s="32" t="s">
        <v>90</v>
      </c>
      <c r="AM173" s="34">
        <v>131111</v>
      </c>
      <c r="AN173" s="32" t="s">
        <v>252</v>
      </c>
      <c r="AO173" s="32"/>
      <c r="AP173" s="22" t="s">
        <v>108</v>
      </c>
      <c r="AQ173" s="34"/>
      <c r="AR173" s="32"/>
      <c r="AS173" s="32" t="s">
        <v>785</v>
      </c>
      <c r="AT173" s="28">
        <v>443400000</v>
      </c>
      <c r="AU173" s="1"/>
      <c r="AV173" s="29"/>
      <c r="AW173" s="30">
        <f>SUMIF('No tocar'!A:A,AS173,'No tocar'!B:B)</f>
        <v>0</v>
      </c>
      <c r="AX173" s="30">
        <f t="shared" si="0"/>
        <v>443400000</v>
      </c>
      <c r="AY173" s="30">
        <f>SUMIF('No tocar'!A:A,AS173,'No tocar'!D:D)</f>
        <v>0</v>
      </c>
      <c r="AZ173" s="30"/>
      <c r="BA173" s="30" t="str">
        <f t="shared" si="1"/>
        <v/>
      </c>
      <c r="BB173" s="31" t="str">
        <f t="shared" si="2"/>
        <v/>
      </c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</row>
    <row r="174" spans="1:74" ht="14.25" hidden="1" customHeight="1">
      <c r="A174" s="32" t="s">
        <v>352</v>
      </c>
      <c r="B174" s="32" t="s">
        <v>353</v>
      </c>
      <c r="C174" s="32" t="s">
        <v>68</v>
      </c>
      <c r="D174" s="33" t="s">
        <v>417</v>
      </c>
      <c r="E174" s="32" t="s">
        <v>354</v>
      </c>
      <c r="F174" s="34">
        <v>2201</v>
      </c>
      <c r="G174" s="32" t="s">
        <v>355</v>
      </c>
      <c r="H174" s="34" t="s">
        <v>356</v>
      </c>
      <c r="I174" s="32" t="s">
        <v>354</v>
      </c>
      <c r="J174" s="34">
        <v>3</v>
      </c>
      <c r="K174" s="32" t="s">
        <v>357</v>
      </c>
      <c r="L174" s="33" t="s">
        <v>358</v>
      </c>
      <c r="M174" s="32" t="s">
        <v>359</v>
      </c>
      <c r="N174" s="34" t="s">
        <v>360</v>
      </c>
      <c r="O174" s="32" t="s">
        <v>361</v>
      </c>
      <c r="P174" s="34">
        <v>260</v>
      </c>
      <c r="Q174" s="34" t="s">
        <v>777</v>
      </c>
      <c r="R174" s="32" t="s">
        <v>532</v>
      </c>
      <c r="S174" s="34" t="s">
        <v>733</v>
      </c>
      <c r="T174" s="32" t="s">
        <v>734</v>
      </c>
      <c r="U174" s="34" t="s">
        <v>778</v>
      </c>
      <c r="V174" s="36" t="s">
        <v>779</v>
      </c>
      <c r="W174" s="36" t="s">
        <v>780</v>
      </c>
      <c r="X174" s="33" t="s">
        <v>781</v>
      </c>
      <c r="Y174" s="32" t="s">
        <v>782</v>
      </c>
      <c r="Z174" s="34">
        <v>2023</v>
      </c>
      <c r="AA174" s="34">
        <v>2023</v>
      </c>
      <c r="AB174" s="34">
        <v>1</v>
      </c>
      <c r="AC174" s="34">
        <v>1</v>
      </c>
      <c r="AD174" s="34">
        <v>2201029</v>
      </c>
      <c r="AE174" s="32" t="s">
        <v>739</v>
      </c>
      <c r="AF174" s="34">
        <v>220102900</v>
      </c>
      <c r="AG174" s="32" t="s">
        <v>740</v>
      </c>
      <c r="AH174" s="34">
        <v>1800</v>
      </c>
      <c r="AI174" s="34">
        <v>2</v>
      </c>
      <c r="AJ174" s="32" t="s">
        <v>786</v>
      </c>
      <c r="AK174" s="34" t="s">
        <v>787</v>
      </c>
      <c r="AL174" s="32" t="s">
        <v>90</v>
      </c>
      <c r="AM174" s="34">
        <v>131111</v>
      </c>
      <c r="AN174" s="32" t="s">
        <v>252</v>
      </c>
      <c r="AO174" s="32"/>
      <c r="AP174" s="22" t="s">
        <v>788</v>
      </c>
      <c r="AQ174" s="34"/>
      <c r="AR174" s="32"/>
      <c r="AS174" s="32" t="s">
        <v>789</v>
      </c>
      <c r="AT174" s="28">
        <v>6600000</v>
      </c>
      <c r="AU174" s="1"/>
      <c r="AV174" s="29"/>
      <c r="AW174" s="30">
        <f>SUMIF('No tocar'!A:A,AS174,'No tocar'!B:B)</f>
        <v>0</v>
      </c>
      <c r="AX174" s="30">
        <f t="shared" si="0"/>
        <v>6600000</v>
      </c>
      <c r="AY174" s="30">
        <f>SUMIF('No tocar'!A:A,AS174,'No tocar'!D:D)</f>
        <v>0</v>
      </c>
      <c r="AZ174" s="30"/>
      <c r="BA174" s="30" t="str">
        <f t="shared" si="1"/>
        <v/>
      </c>
      <c r="BB174" s="31" t="str">
        <f t="shared" si="2"/>
        <v/>
      </c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</row>
    <row r="175" spans="1:74" ht="14.25" customHeight="1">
      <c r="A175" s="32" t="s">
        <v>790</v>
      </c>
      <c r="B175" s="32" t="s">
        <v>791</v>
      </c>
      <c r="C175" s="32" t="s">
        <v>315</v>
      </c>
      <c r="D175" s="33">
        <v>43</v>
      </c>
      <c r="E175" s="32" t="s">
        <v>792</v>
      </c>
      <c r="F175" s="34">
        <v>4301</v>
      </c>
      <c r="G175" s="32" t="s">
        <v>793</v>
      </c>
      <c r="H175" s="34" t="s">
        <v>385</v>
      </c>
      <c r="I175" s="32" t="s">
        <v>794</v>
      </c>
      <c r="J175" s="34">
        <v>2</v>
      </c>
      <c r="K175" s="32" t="s">
        <v>318</v>
      </c>
      <c r="L175" s="33" t="s">
        <v>795</v>
      </c>
      <c r="M175" s="32" t="s">
        <v>796</v>
      </c>
      <c r="N175" s="34" t="s">
        <v>797</v>
      </c>
      <c r="O175" s="32" t="s">
        <v>798</v>
      </c>
      <c r="P175" s="34">
        <v>4.0000000000000001E-3</v>
      </c>
      <c r="Q175" s="34" t="s">
        <v>799</v>
      </c>
      <c r="R175" s="32" t="s">
        <v>800</v>
      </c>
      <c r="S175" s="34" t="s">
        <v>801</v>
      </c>
      <c r="T175" s="32" t="s">
        <v>802</v>
      </c>
      <c r="U175" s="34">
        <v>1</v>
      </c>
      <c r="V175" s="36" t="s">
        <v>803</v>
      </c>
      <c r="W175" s="27" t="s">
        <v>804</v>
      </c>
      <c r="X175" s="33" t="s">
        <v>805</v>
      </c>
      <c r="Y175" s="32" t="s">
        <v>806</v>
      </c>
      <c r="Z175" s="34">
        <v>2023</v>
      </c>
      <c r="AA175" s="34">
        <v>2023</v>
      </c>
      <c r="AB175" s="34">
        <v>1</v>
      </c>
      <c r="AC175" s="34">
        <v>1</v>
      </c>
      <c r="AD175" s="34">
        <v>4302006</v>
      </c>
      <c r="AE175" s="32" t="s">
        <v>247</v>
      </c>
      <c r="AF175" s="34">
        <v>430200600</v>
      </c>
      <c r="AG175" s="32" t="s">
        <v>807</v>
      </c>
      <c r="AH175" s="34">
        <v>1</v>
      </c>
      <c r="AI175" s="34">
        <v>1</v>
      </c>
      <c r="AJ175" s="32" t="s">
        <v>808</v>
      </c>
      <c r="AK175" s="34" t="s">
        <v>99</v>
      </c>
      <c r="AL175" s="32" t="s">
        <v>166</v>
      </c>
      <c r="AM175" s="34">
        <v>124301</v>
      </c>
      <c r="AN175" s="32" t="s">
        <v>809</v>
      </c>
      <c r="AO175" s="32"/>
      <c r="AP175" s="22" t="s">
        <v>282</v>
      </c>
      <c r="AQ175" s="34" t="s">
        <v>810</v>
      </c>
      <c r="AR175" s="32" t="s">
        <v>811</v>
      </c>
      <c r="AS175" s="32" t="s">
        <v>812</v>
      </c>
      <c r="AT175" s="28">
        <v>105091142.54000001</v>
      </c>
      <c r="AU175" s="1"/>
      <c r="AV175" s="29"/>
      <c r="AW175" s="30">
        <f>SUMIF('No tocar'!A:A,AS175,'No tocar'!B:B)</f>
        <v>105091142.54000001</v>
      </c>
      <c r="AX175" s="30">
        <f t="shared" si="0"/>
        <v>105091142.54000001</v>
      </c>
      <c r="AY175" s="30">
        <f>SUMIF('No tocar'!A:A,AS175,'No tocar'!D:D)</f>
        <v>105091142.54000001</v>
      </c>
      <c r="AZ175" s="30"/>
      <c r="BA175" s="30" t="str">
        <f t="shared" si="1"/>
        <v/>
      </c>
      <c r="BB175" s="31" t="str">
        <f t="shared" si="2"/>
        <v/>
      </c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</row>
    <row r="176" spans="1:74" ht="14.25" customHeight="1">
      <c r="A176" s="32" t="s">
        <v>790</v>
      </c>
      <c r="B176" s="32" t="s">
        <v>791</v>
      </c>
      <c r="C176" s="32" t="s">
        <v>315</v>
      </c>
      <c r="D176" s="33" t="s">
        <v>813</v>
      </c>
      <c r="E176" s="32" t="s">
        <v>792</v>
      </c>
      <c r="F176" s="34">
        <v>4302</v>
      </c>
      <c r="G176" s="32" t="s">
        <v>793</v>
      </c>
      <c r="H176" s="34" t="s">
        <v>391</v>
      </c>
      <c r="I176" s="32" t="s">
        <v>794</v>
      </c>
      <c r="J176" s="34">
        <v>2</v>
      </c>
      <c r="K176" s="32" t="s">
        <v>318</v>
      </c>
      <c r="L176" s="33" t="s">
        <v>795</v>
      </c>
      <c r="M176" s="32" t="s">
        <v>796</v>
      </c>
      <c r="N176" s="34" t="s">
        <v>814</v>
      </c>
      <c r="O176" s="32" t="s">
        <v>798</v>
      </c>
      <c r="P176" s="34">
        <v>1.004</v>
      </c>
      <c r="Q176" s="34" t="s">
        <v>799</v>
      </c>
      <c r="R176" s="32" t="s">
        <v>800</v>
      </c>
      <c r="S176" s="34" t="s">
        <v>801</v>
      </c>
      <c r="T176" s="32" t="s">
        <v>802</v>
      </c>
      <c r="U176" s="34">
        <v>1</v>
      </c>
      <c r="V176" s="36" t="s">
        <v>803</v>
      </c>
      <c r="W176" s="27" t="s">
        <v>804</v>
      </c>
      <c r="X176" s="33" t="s">
        <v>805</v>
      </c>
      <c r="Y176" s="32" t="s">
        <v>806</v>
      </c>
      <c r="Z176" s="34">
        <v>2023</v>
      </c>
      <c r="AA176" s="34">
        <v>2023</v>
      </c>
      <c r="AB176" s="34">
        <v>1</v>
      </c>
      <c r="AC176" s="34">
        <v>1</v>
      </c>
      <c r="AD176" s="34">
        <v>4302006</v>
      </c>
      <c r="AE176" s="32" t="s">
        <v>247</v>
      </c>
      <c r="AF176" s="34">
        <v>430200600</v>
      </c>
      <c r="AG176" s="32" t="s">
        <v>807</v>
      </c>
      <c r="AH176" s="34">
        <v>1</v>
      </c>
      <c r="AI176" s="34">
        <v>1</v>
      </c>
      <c r="AJ176" s="32" t="s">
        <v>808</v>
      </c>
      <c r="AK176" s="34" t="s">
        <v>99</v>
      </c>
      <c r="AL176" s="32" t="s">
        <v>90</v>
      </c>
      <c r="AM176" s="34">
        <v>123118</v>
      </c>
      <c r="AN176" s="32" t="s">
        <v>815</v>
      </c>
      <c r="AO176" s="32"/>
      <c r="AP176" s="22" t="s">
        <v>282</v>
      </c>
      <c r="AQ176" s="34" t="s">
        <v>810</v>
      </c>
      <c r="AR176" s="32" t="s">
        <v>811</v>
      </c>
      <c r="AS176" s="32" t="s">
        <v>816</v>
      </c>
      <c r="AT176" s="28">
        <v>13452313.179360002</v>
      </c>
      <c r="AU176" s="1"/>
      <c r="AV176" s="29"/>
      <c r="AW176" s="30">
        <f>SUMIF('No tocar'!A:A,AS176,'No tocar'!B:B)</f>
        <v>13452313.18</v>
      </c>
      <c r="AX176" s="30">
        <f t="shared" si="0"/>
        <v>13452313.179360002</v>
      </c>
      <c r="AY176" s="30">
        <f>SUMIF('No tocar'!A:A,AS176,'No tocar'!D:D)</f>
        <v>13452313.18</v>
      </c>
      <c r="AZ176" s="30"/>
      <c r="BA176" s="30" t="str">
        <f t="shared" si="1"/>
        <v/>
      </c>
      <c r="BB176" s="31" t="str">
        <f t="shared" si="2"/>
        <v/>
      </c>
      <c r="BC176" s="29"/>
      <c r="BD176" s="29"/>
      <c r="BE176" s="29"/>
      <c r="BF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</row>
    <row r="177" spans="1:74" ht="14.25" customHeight="1">
      <c r="A177" s="32" t="s">
        <v>790</v>
      </c>
      <c r="B177" s="32" t="s">
        <v>791</v>
      </c>
      <c r="C177" s="32" t="s">
        <v>315</v>
      </c>
      <c r="D177" s="33" t="s">
        <v>813</v>
      </c>
      <c r="E177" s="32" t="s">
        <v>792</v>
      </c>
      <c r="F177" s="34">
        <v>4302</v>
      </c>
      <c r="G177" s="32" t="s">
        <v>793</v>
      </c>
      <c r="H177" s="34" t="s">
        <v>391</v>
      </c>
      <c r="I177" s="32" t="s">
        <v>794</v>
      </c>
      <c r="J177" s="34">
        <v>2</v>
      </c>
      <c r="K177" s="32" t="s">
        <v>318</v>
      </c>
      <c r="L177" s="33" t="s">
        <v>795</v>
      </c>
      <c r="M177" s="32" t="s">
        <v>796</v>
      </c>
      <c r="N177" s="34" t="s">
        <v>814</v>
      </c>
      <c r="O177" s="32" t="s">
        <v>798</v>
      </c>
      <c r="P177" s="34">
        <v>1.004</v>
      </c>
      <c r="Q177" s="34" t="s">
        <v>799</v>
      </c>
      <c r="R177" s="32" t="s">
        <v>800</v>
      </c>
      <c r="S177" s="34" t="s">
        <v>801</v>
      </c>
      <c r="T177" s="32" t="s">
        <v>802</v>
      </c>
      <c r="U177" s="34">
        <v>1</v>
      </c>
      <c r="V177" s="36" t="s">
        <v>803</v>
      </c>
      <c r="W177" s="27" t="s">
        <v>804</v>
      </c>
      <c r="X177" s="33" t="s">
        <v>805</v>
      </c>
      <c r="Y177" s="32" t="s">
        <v>806</v>
      </c>
      <c r="Z177" s="34">
        <v>2023</v>
      </c>
      <c r="AA177" s="34">
        <v>2023</v>
      </c>
      <c r="AB177" s="34">
        <v>1</v>
      </c>
      <c r="AC177" s="34">
        <v>1</v>
      </c>
      <c r="AD177" s="34">
        <v>4302006</v>
      </c>
      <c r="AE177" s="32" t="s">
        <v>247</v>
      </c>
      <c r="AF177" s="34">
        <v>430200600</v>
      </c>
      <c r="AG177" s="32" t="s">
        <v>807</v>
      </c>
      <c r="AH177" s="34">
        <v>1</v>
      </c>
      <c r="AI177" s="34">
        <v>1</v>
      </c>
      <c r="AJ177" s="32" t="s">
        <v>808</v>
      </c>
      <c r="AK177" s="34" t="s">
        <v>99</v>
      </c>
      <c r="AL177" s="32" t="s">
        <v>166</v>
      </c>
      <c r="AM177" s="34">
        <v>133801</v>
      </c>
      <c r="AN177" s="32" t="s">
        <v>817</v>
      </c>
      <c r="AO177" s="32"/>
      <c r="AP177" s="22" t="s">
        <v>282</v>
      </c>
      <c r="AQ177" s="34" t="s">
        <v>810</v>
      </c>
      <c r="AR177" s="32" t="s">
        <v>811</v>
      </c>
      <c r="AS177" s="32" t="s">
        <v>818</v>
      </c>
      <c r="AT177" s="28">
        <v>4344706.96</v>
      </c>
      <c r="AU177" s="1"/>
      <c r="AV177" s="29"/>
      <c r="AW177" s="30">
        <f>SUMIF('No tocar'!A:A,AS177,'No tocar'!B:B)</f>
        <v>0</v>
      </c>
      <c r="AX177" s="30">
        <f t="shared" si="0"/>
        <v>4344706.96</v>
      </c>
      <c r="AY177" s="30">
        <f>SUMIF('No tocar'!A:A,AS177,'No tocar'!D:D)</f>
        <v>4344706.96</v>
      </c>
      <c r="AZ177" s="30"/>
      <c r="BA177" s="30" t="str">
        <f t="shared" si="1"/>
        <v/>
      </c>
      <c r="BB177" s="31" t="str">
        <f t="shared" si="2"/>
        <v/>
      </c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</row>
    <row r="178" spans="1:74" ht="14.25" customHeight="1">
      <c r="A178" s="32" t="s">
        <v>790</v>
      </c>
      <c r="B178" s="32" t="s">
        <v>791</v>
      </c>
      <c r="C178" s="32" t="s">
        <v>315</v>
      </c>
      <c r="D178" s="33" t="s">
        <v>813</v>
      </c>
      <c r="E178" s="32" t="s">
        <v>792</v>
      </c>
      <c r="F178" s="34">
        <v>4302</v>
      </c>
      <c r="G178" s="32" t="s">
        <v>793</v>
      </c>
      <c r="H178" s="34" t="s">
        <v>391</v>
      </c>
      <c r="I178" s="32" t="s">
        <v>794</v>
      </c>
      <c r="J178" s="34">
        <v>2</v>
      </c>
      <c r="K178" s="32" t="s">
        <v>318</v>
      </c>
      <c r="L178" s="33" t="s">
        <v>795</v>
      </c>
      <c r="M178" s="32" t="s">
        <v>796</v>
      </c>
      <c r="N178" s="34" t="s">
        <v>814</v>
      </c>
      <c r="O178" s="32" t="s">
        <v>798</v>
      </c>
      <c r="P178" s="34">
        <v>1.004</v>
      </c>
      <c r="Q178" s="34" t="s">
        <v>799</v>
      </c>
      <c r="R178" s="32" t="s">
        <v>800</v>
      </c>
      <c r="S178" s="34" t="s">
        <v>801</v>
      </c>
      <c r="T178" s="32" t="s">
        <v>802</v>
      </c>
      <c r="U178" s="34">
        <v>1</v>
      </c>
      <c r="V178" s="36" t="s">
        <v>803</v>
      </c>
      <c r="W178" s="27" t="s">
        <v>804</v>
      </c>
      <c r="X178" s="33" t="s">
        <v>805</v>
      </c>
      <c r="Y178" s="32" t="s">
        <v>806</v>
      </c>
      <c r="Z178" s="34">
        <v>2023</v>
      </c>
      <c r="AA178" s="34">
        <v>2023</v>
      </c>
      <c r="AB178" s="34">
        <v>1</v>
      </c>
      <c r="AC178" s="34">
        <v>1</v>
      </c>
      <c r="AD178" s="34">
        <v>4302006</v>
      </c>
      <c r="AE178" s="32" t="s">
        <v>247</v>
      </c>
      <c r="AF178" s="34">
        <v>430200600</v>
      </c>
      <c r="AG178" s="32" t="s">
        <v>807</v>
      </c>
      <c r="AH178" s="34">
        <v>1</v>
      </c>
      <c r="AI178" s="34">
        <v>1</v>
      </c>
      <c r="AJ178" s="32" t="s">
        <v>808</v>
      </c>
      <c r="AK178" s="34" t="s">
        <v>99</v>
      </c>
      <c r="AL178" s="32" t="s">
        <v>90</v>
      </c>
      <c r="AM178" s="34">
        <v>133319</v>
      </c>
      <c r="AN178" s="32" t="s">
        <v>819</v>
      </c>
      <c r="AO178" s="32"/>
      <c r="AP178" s="22" t="s">
        <v>282</v>
      </c>
      <c r="AQ178" s="34" t="s">
        <v>810</v>
      </c>
      <c r="AR178" s="32" t="s">
        <v>811</v>
      </c>
      <c r="AS178" s="32" t="s">
        <v>820</v>
      </c>
      <c r="AT178" s="28">
        <v>58168909.479999997</v>
      </c>
      <c r="AU178" s="1"/>
      <c r="AV178" s="29"/>
      <c r="AW178" s="30">
        <f>SUMIF('No tocar'!A:A,AS178,'No tocar'!B:B)</f>
        <v>0</v>
      </c>
      <c r="AX178" s="30">
        <f t="shared" si="0"/>
        <v>58168909.479999997</v>
      </c>
      <c r="AY178" s="30">
        <f>SUMIF('No tocar'!A:A,AS178,'No tocar'!D:D)</f>
        <v>58168909.479999997</v>
      </c>
      <c r="AZ178" s="30"/>
      <c r="BA178" s="30" t="str">
        <f t="shared" si="1"/>
        <v/>
      </c>
      <c r="BB178" s="31" t="str">
        <f t="shared" si="2"/>
        <v/>
      </c>
      <c r="BC178" s="29"/>
      <c r="BD178" s="29"/>
      <c r="BE178" s="29"/>
      <c r="BF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</row>
    <row r="179" spans="1:74" ht="14.25" customHeight="1">
      <c r="A179" s="32" t="s">
        <v>790</v>
      </c>
      <c r="B179" s="32" t="s">
        <v>791</v>
      </c>
      <c r="C179" s="32" t="s">
        <v>315</v>
      </c>
      <c r="D179" s="33">
        <v>43</v>
      </c>
      <c r="E179" s="32" t="s">
        <v>792</v>
      </c>
      <c r="F179" s="34">
        <v>4301</v>
      </c>
      <c r="G179" s="32" t="s">
        <v>793</v>
      </c>
      <c r="H179" s="34" t="s">
        <v>385</v>
      </c>
      <c r="I179" s="32" t="s">
        <v>794</v>
      </c>
      <c r="J179" s="34">
        <v>2</v>
      </c>
      <c r="K179" s="32" t="s">
        <v>318</v>
      </c>
      <c r="L179" s="33" t="s">
        <v>795</v>
      </c>
      <c r="M179" s="32" t="s">
        <v>796</v>
      </c>
      <c r="N179" s="34" t="s">
        <v>797</v>
      </c>
      <c r="O179" s="32" t="s">
        <v>798</v>
      </c>
      <c r="P179" s="34">
        <v>4.0000000000000001E-3</v>
      </c>
      <c r="Q179" s="34" t="s">
        <v>799</v>
      </c>
      <c r="R179" s="32" t="s">
        <v>800</v>
      </c>
      <c r="S179" s="34" t="s">
        <v>801</v>
      </c>
      <c r="T179" s="32" t="s">
        <v>802</v>
      </c>
      <c r="U179" s="34">
        <v>1</v>
      </c>
      <c r="V179" s="36" t="s">
        <v>803</v>
      </c>
      <c r="W179" s="27" t="s">
        <v>804</v>
      </c>
      <c r="X179" s="33" t="s">
        <v>805</v>
      </c>
      <c r="Y179" s="32" t="s">
        <v>806</v>
      </c>
      <c r="Z179" s="34">
        <v>2023</v>
      </c>
      <c r="AA179" s="34">
        <v>2023</v>
      </c>
      <c r="AB179" s="34">
        <v>1</v>
      </c>
      <c r="AC179" s="34">
        <v>1</v>
      </c>
      <c r="AD179" s="34">
        <v>4302006</v>
      </c>
      <c r="AE179" s="32" t="s">
        <v>247</v>
      </c>
      <c r="AF179" s="34">
        <v>430200600</v>
      </c>
      <c r="AG179" s="32" t="s">
        <v>136</v>
      </c>
      <c r="AH179" s="34">
        <v>1</v>
      </c>
      <c r="AI179" s="34">
        <v>2</v>
      </c>
      <c r="AJ179" s="32" t="s">
        <v>821</v>
      </c>
      <c r="AK179" s="34" t="s">
        <v>89</v>
      </c>
      <c r="AL179" s="32" t="s">
        <v>90</v>
      </c>
      <c r="AM179" s="34">
        <v>123118</v>
      </c>
      <c r="AN179" s="32" t="s">
        <v>815</v>
      </c>
      <c r="AO179" s="32"/>
      <c r="AP179" s="32" t="s">
        <v>282</v>
      </c>
      <c r="AQ179" s="34" t="s">
        <v>810</v>
      </c>
      <c r="AR179" s="32" t="s">
        <v>811</v>
      </c>
      <c r="AS179" s="32" t="s">
        <v>822</v>
      </c>
      <c r="AT179" s="28">
        <v>31388730.760000002</v>
      </c>
      <c r="AU179" s="1"/>
      <c r="AV179" s="29"/>
      <c r="AW179" s="30">
        <f>SUMIF('No tocar'!A:A,AS179,'No tocar'!B:B)</f>
        <v>31388730.760000002</v>
      </c>
      <c r="AX179" s="30">
        <f t="shared" si="0"/>
        <v>31388730.760000002</v>
      </c>
      <c r="AY179" s="30">
        <f>SUMIF('No tocar'!A:A,AS179,'No tocar'!D:D)</f>
        <v>31388730.75</v>
      </c>
      <c r="AZ179" s="30"/>
      <c r="BA179" s="30" t="str">
        <f t="shared" si="1"/>
        <v/>
      </c>
      <c r="BB179" s="31" t="str">
        <f t="shared" si="2"/>
        <v/>
      </c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</row>
    <row r="180" spans="1:74" ht="14.25" customHeight="1">
      <c r="A180" s="32" t="s">
        <v>790</v>
      </c>
      <c r="B180" s="32" t="s">
        <v>791</v>
      </c>
      <c r="C180" s="32" t="s">
        <v>315</v>
      </c>
      <c r="D180" s="33">
        <v>43</v>
      </c>
      <c r="E180" s="32" t="s">
        <v>792</v>
      </c>
      <c r="F180" s="34">
        <v>4301</v>
      </c>
      <c r="G180" s="32" t="s">
        <v>793</v>
      </c>
      <c r="H180" s="34" t="s">
        <v>385</v>
      </c>
      <c r="I180" s="32" t="s">
        <v>794</v>
      </c>
      <c r="J180" s="34">
        <v>2</v>
      </c>
      <c r="K180" s="32" t="s">
        <v>318</v>
      </c>
      <c r="L180" s="33" t="s">
        <v>795</v>
      </c>
      <c r="M180" s="32" t="s">
        <v>796</v>
      </c>
      <c r="N180" s="34" t="s">
        <v>797</v>
      </c>
      <c r="O180" s="32" t="s">
        <v>798</v>
      </c>
      <c r="P180" s="34">
        <v>4.0000000000000001E-3</v>
      </c>
      <c r="Q180" s="34" t="s">
        <v>799</v>
      </c>
      <c r="R180" s="32" t="s">
        <v>800</v>
      </c>
      <c r="S180" s="34" t="s">
        <v>801</v>
      </c>
      <c r="T180" s="32" t="s">
        <v>802</v>
      </c>
      <c r="U180" s="34">
        <v>1</v>
      </c>
      <c r="V180" s="36" t="s">
        <v>803</v>
      </c>
      <c r="W180" s="27" t="s">
        <v>804</v>
      </c>
      <c r="X180" s="33" t="s">
        <v>805</v>
      </c>
      <c r="Y180" s="32" t="s">
        <v>806</v>
      </c>
      <c r="Z180" s="34">
        <v>2023</v>
      </c>
      <c r="AA180" s="34">
        <v>2023</v>
      </c>
      <c r="AB180" s="34">
        <v>1</v>
      </c>
      <c r="AC180" s="34">
        <v>1</v>
      </c>
      <c r="AD180" s="34">
        <v>4302006</v>
      </c>
      <c r="AE180" s="32" t="s">
        <v>247</v>
      </c>
      <c r="AF180" s="34">
        <v>430200600</v>
      </c>
      <c r="AG180" s="32" t="s">
        <v>136</v>
      </c>
      <c r="AH180" s="34">
        <v>1</v>
      </c>
      <c r="AI180" s="34">
        <v>2</v>
      </c>
      <c r="AJ180" s="32" t="s">
        <v>821</v>
      </c>
      <c r="AK180" s="34" t="s">
        <v>89</v>
      </c>
      <c r="AL180" s="32" t="s">
        <v>90</v>
      </c>
      <c r="AM180" s="34">
        <v>133319</v>
      </c>
      <c r="AN180" s="32" t="s">
        <v>819</v>
      </c>
      <c r="AO180" s="32"/>
      <c r="AP180" s="32" t="s">
        <v>282</v>
      </c>
      <c r="AQ180" s="34" t="s">
        <v>810</v>
      </c>
      <c r="AR180" s="32" t="s">
        <v>811</v>
      </c>
      <c r="AS180" s="32" t="s">
        <v>823</v>
      </c>
      <c r="AT180" s="28">
        <v>3727455.4600000102</v>
      </c>
      <c r="AU180" s="1"/>
      <c r="AV180" s="29"/>
      <c r="AW180" s="30">
        <f>SUMIF('No tocar'!A:A,AS180,'No tocar'!B:B)</f>
        <v>0</v>
      </c>
      <c r="AX180" s="30">
        <f t="shared" si="0"/>
        <v>3727455.4600000102</v>
      </c>
      <c r="AY180" s="30">
        <f>SUMIF('No tocar'!A:A,AS180,'No tocar'!D:D)</f>
        <v>3727455.46</v>
      </c>
      <c r="AZ180" s="30"/>
      <c r="BA180" s="30" t="str">
        <f t="shared" si="1"/>
        <v/>
      </c>
      <c r="BB180" s="31" t="str">
        <f t="shared" si="2"/>
        <v/>
      </c>
      <c r="BC180" s="29"/>
      <c r="BD180" s="29"/>
      <c r="BE180" s="29"/>
      <c r="BF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</row>
    <row r="181" spans="1:74" ht="14.25" customHeight="1">
      <c r="A181" s="32" t="s">
        <v>790</v>
      </c>
      <c r="B181" s="32" t="s">
        <v>791</v>
      </c>
      <c r="C181" s="32" t="s">
        <v>315</v>
      </c>
      <c r="D181" s="33">
        <v>43</v>
      </c>
      <c r="E181" s="32" t="s">
        <v>792</v>
      </c>
      <c r="F181" s="34">
        <v>4301</v>
      </c>
      <c r="G181" s="32" t="s">
        <v>793</v>
      </c>
      <c r="H181" s="34" t="s">
        <v>385</v>
      </c>
      <c r="I181" s="32" t="s">
        <v>794</v>
      </c>
      <c r="J181" s="34">
        <v>2</v>
      </c>
      <c r="K181" s="32" t="s">
        <v>318</v>
      </c>
      <c r="L181" s="33" t="s">
        <v>795</v>
      </c>
      <c r="M181" s="32" t="s">
        <v>796</v>
      </c>
      <c r="N181" s="34" t="s">
        <v>797</v>
      </c>
      <c r="O181" s="32" t="s">
        <v>798</v>
      </c>
      <c r="P181" s="34">
        <v>4.0000000000000001E-3</v>
      </c>
      <c r="Q181" s="34" t="s">
        <v>824</v>
      </c>
      <c r="R181" s="32" t="s">
        <v>825</v>
      </c>
      <c r="S181" s="34" t="s">
        <v>826</v>
      </c>
      <c r="T181" s="32" t="s">
        <v>827</v>
      </c>
      <c r="U181" s="34">
        <v>6166</v>
      </c>
      <c r="V181" s="36" t="s">
        <v>803</v>
      </c>
      <c r="W181" s="27" t="s">
        <v>804</v>
      </c>
      <c r="X181" s="33" t="s">
        <v>805</v>
      </c>
      <c r="Y181" s="32" t="s">
        <v>806</v>
      </c>
      <c r="Z181" s="34">
        <v>2023</v>
      </c>
      <c r="AA181" s="34">
        <v>2023</v>
      </c>
      <c r="AB181" s="34">
        <v>1</v>
      </c>
      <c r="AC181" s="34">
        <v>1</v>
      </c>
      <c r="AD181" s="34">
        <v>4301037</v>
      </c>
      <c r="AE181" s="32" t="s">
        <v>828</v>
      </c>
      <c r="AF181" s="34">
        <v>430103700</v>
      </c>
      <c r="AG181" s="32" t="s">
        <v>829</v>
      </c>
      <c r="AH181" s="34">
        <v>1230</v>
      </c>
      <c r="AI181" s="34">
        <v>3</v>
      </c>
      <c r="AJ181" s="32" t="s">
        <v>830</v>
      </c>
      <c r="AK181" s="34" t="s">
        <v>89</v>
      </c>
      <c r="AL181" s="32" t="s">
        <v>166</v>
      </c>
      <c r="AM181" s="34">
        <v>124301</v>
      </c>
      <c r="AN181" s="32" t="s">
        <v>809</v>
      </c>
      <c r="AO181" s="32"/>
      <c r="AP181" s="32" t="s">
        <v>282</v>
      </c>
      <c r="AQ181" s="34" t="s">
        <v>810</v>
      </c>
      <c r="AR181" s="32" t="s">
        <v>811</v>
      </c>
      <c r="AS181" s="32" t="s">
        <v>831</v>
      </c>
      <c r="AT181" s="28">
        <v>170000000</v>
      </c>
      <c r="AU181" s="1"/>
      <c r="AV181" s="29"/>
      <c r="AW181" s="30">
        <f>SUMIF('No tocar'!A:A,AS181,'No tocar'!B:B)</f>
        <v>170000000</v>
      </c>
      <c r="AX181" s="30">
        <f t="shared" si="0"/>
        <v>170000000</v>
      </c>
      <c r="AY181" s="30">
        <f>SUMIF('No tocar'!A:A,AS181,'No tocar'!D:D)</f>
        <v>170000000</v>
      </c>
      <c r="AZ181" s="30"/>
      <c r="BA181" s="30" t="str">
        <f t="shared" si="1"/>
        <v/>
      </c>
      <c r="BB181" s="31" t="str">
        <f t="shared" si="2"/>
        <v/>
      </c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</row>
    <row r="182" spans="1:74" ht="14.25" customHeight="1">
      <c r="A182" s="32" t="s">
        <v>790</v>
      </c>
      <c r="B182" s="32" t="s">
        <v>791</v>
      </c>
      <c r="C182" s="32" t="s">
        <v>315</v>
      </c>
      <c r="D182" s="33">
        <v>43</v>
      </c>
      <c r="E182" s="32" t="s">
        <v>792</v>
      </c>
      <c r="F182" s="34">
        <v>4301</v>
      </c>
      <c r="G182" s="32" t="s">
        <v>793</v>
      </c>
      <c r="H182" s="34" t="s">
        <v>385</v>
      </c>
      <c r="I182" s="32" t="s">
        <v>794</v>
      </c>
      <c r="J182" s="34">
        <v>2</v>
      </c>
      <c r="K182" s="32" t="s">
        <v>318</v>
      </c>
      <c r="L182" s="33" t="s">
        <v>795</v>
      </c>
      <c r="M182" s="32" t="s">
        <v>796</v>
      </c>
      <c r="N182" s="34" t="s">
        <v>797</v>
      </c>
      <c r="O182" s="32" t="s">
        <v>798</v>
      </c>
      <c r="P182" s="34">
        <v>4.0000000000000001E-3</v>
      </c>
      <c r="Q182" s="34" t="s">
        <v>824</v>
      </c>
      <c r="R182" s="32" t="s">
        <v>825</v>
      </c>
      <c r="S182" s="34" t="s">
        <v>826</v>
      </c>
      <c r="T182" s="32" t="s">
        <v>827</v>
      </c>
      <c r="U182" s="34">
        <v>6166</v>
      </c>
      <c r="V182" s="36" t="s">
        <v>803</v>
      </c>
      <c r="W182" s="27" t="s">
        <v>804</v>
      </c>
      <c r="X182" s="33" t="s">
        <v>805</v>
      </c>
      <c r="Y182" s="32" t="s">
        <v>806</v>
      </c>
      <c r="Z182" s="34">
        <v>2023</v>
      </c>
      <c r="AA182" s="34">
        <v>2023</v>
      </c>
      <c r="AB182" s="34">
        <v>1</v>
      </c>
      <c r="AC182" s="34">
        <v>1</v>
      </c>
      <c r="AD182" s="34">
        <v>4301037</v>
      </c>
      <c r="AE182" s="32" t="s">
        <v>828</v>
      </c>
      <c r="AF182" s="34">
        <v>430103700</v>
      </c>
      <c r="AG182" s="32" t="s">
        <v>829</v>
      </c>
      <c r="AH182" s="34">
        <v>1230</v>
      </c>
      <c r="AI182" s="34">
        <v>3</v>
      </c>
      <c r="AJ182" s="32" t="s">
        <v>830</v>
      </c>
      <c r="AK182" s="34" t="s">
        <v>89</v>
      </c>
      <c r="AL182" s="32" t="s">
        <v>90</v>
      </c>
      <c r="AM182" s="34">
        <v>123118</v>
      </c>
      <c r="AN182" s="32" t="s">
        <v>815</v>
      </c>
      <c r="AO182" s="32"/>
      <c r="AP182" s="32" t="s">
        <v>282</v>
      </c>
      <c r="AQ182" s="34" t="s">
        <v>810</v>
      </c>
      <c r="AR182" s="32" t="s">
        <v>811</v>
      </c>
      <c r="AS182" s="32" t="s">
        <v>832</v>
      </c>
      <c r="AT182" s="28">
        <v>53809252.717440002</v>
      </c>
      <c r="AU182" s="1"/>
      <c r="AV182" s="29"/>
      <c r="AW182" s="30">
        <f>SUMIF('No tocar'!A:A,AS182,'No tocar'!B:B)</f>
        <v>53809252.719999999</v>
      </c>
      <c r="AX182" s="30">
        <f t="shared" si="0"/>
        <v>53809252.717440002</v>
      </c>
      <c r="AY182" s="30">
        <f>SUMIF('No tocar'!A:A,AS182,'No tocar'!D:D)</f>
        <v>53809252.719999999</v>
      </c>
      <c r="AZ182" s="30"/>
      <c r="BA182" s="30" t="str">
        <f t="shared" si="1"/>
        <v/>
      </c>
      <c r="BB182" s="31" t="str">
        <f t="shared" si="2"/>
        <v/>
      </c>
      <c r="BC182" s="29"/>
      <c r="BD182" s="29"/>
      <c r="BE182" s="29"/>
      <c r="BF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</row>
    <row r="183" spans="1:74" ht="14.25" customHeight="1">
      <c r="A183" s="32" t="s">
        <v>790</v>
      </c>
      <c r="B183" s="32" t="s">
        <v>791</v>
      </c>
      <c r="C183" s="32" t="s">
        <v>315</v>
      </c>
      <c r="D183" s="33">
        <v>43</v>
      </c>
      <c r="E183" s="32" t="s">
        <v>792</v>
      </c>
      <c r="F183" s="34">
        <v>4301</v>
      </c>
      <c r="G183" s="32" t="s">
        <v>793</v>
      </c>
      <c r="H183" s="34" t="s">
        <v>385</v>
      </c>
      <c r="I183" s="32" t="s">
        <v>794</v>
      </c>
      <c r="J183" s="34">
        <v>2</v>
      </c>
      <c r="K183" s="32" t="s">
        <v>318</v>
      </c>
      <c r="L183" s="33" t="s">
        <v>795</v>
      </c>
      <c r="M183" s="32" t="s">
        <v>796</v>
      </c>
      <c r="N183" s="34" t="s">
        <v>797</v>
      </c>
      <c r="O183" s="32" t="s">
        <v>798</v>
      </c>
      <c r="P183" s="34">
        <v>4.0000000000000001E-3</v>
      </c>
      <c r="Q183" s="34" t="s">
        <v>824</v>
      </c>
      <c r="R183" s="32" t="s">
        <v>825</v>
      </c>
      <c r="S183" s="34" t="s">
        <v>826</v>
      </c>
      <c r="T183" s="32" t="s">
        <v>827</v>
      </c>
      <c r="U183" s="34">
        <v>6166</v>
      </c>
      <c r="V183" s="36" t="s">
        <v>803</v>
      </c>
      <c r="W183" s="27" t="s">
        <v>804</v>
      </c>
      <c r="X183" s="33" t="s">
        <v>805</v>
      </c>
      <c r="Y183" s="32" t="s">
        <v>806</v>
      </c>
      <c r="Z183" s="34">
        <v>2023</v>
      </c>
      <c r="AA183" s="34">
        <v>2023</v>
      </c>
      <c r="AB183" s="34">
        <v>1</v>
      </c>
      <c r="AC183" s="34">
        <v>1</v>
      </c>
      <c r="AD183" s="34">
        <v>4301037</v>
      </c>
      <c r="AE183" s="32" t="s">
        <v>828</v>
      </c>
      <c r="AF183" s="34">
        <v>430103700</v>
      </c>
      <c r="AG183" s="32" t="s">
        <v>829</v>
      </c>
      <c r="AH183" s="34">
        <v>1230</v>
      </c>
      <c r="AI183" s="34">
        <v>3</v>
      </c>
      <c r="AJ183" s="32" t="s">
        <v>830</v>
      </c>
      <c r="AK183" s="34" t="s">
        <v>89</v>
      </c>
      <c r="AL183" s="32" t="s">
        <v>90</v>
      </c>
      <c r="AM183" s="34">
        <v>133319</v>
      </c>
      <c r="AN183" s="32" t="s">
        <v>819</v>
      </c>
      <c r="AO183" s="32"/>
      <c r="AP183" s="32" t="s">
        <v>282</v>
      </c>
      <c r="AQ183" s="34" t="s">
        <v>810</v>
      </c>
      <c r="AR183" s="32" t="s">
        <v>811</v>
      </c>
      <c r="AS183" s="32" t="s">
        <v>833</v>
      </c>
      <c r="AT183" s="28">
        <v>232675637.94</v>
      </c>
      <c r="AU183" s="1"/>
      <c r="AV183" s="29"/>
      <c r="AW183" s="30">
        <f>SUMIF('No tocar'!A:A,AS183,'No tocar'!B:B)</f>
        <v>0</v>
      </c>
      <c r="AX183" s="30">
        <f t="shared" si="0"/>
        <v>232675637.94</v>
      </c>
      <c r="AY183" s="30">
        <f>SUMIF('No tocar'!A:A,AS183,'No tocar'!D:D)</f>
        <v>232675637.94</v>
      </c>
      <c r="AZ183" s="30"/>
      <c r="BA183" s="30" t="str">
        <f t="shared" si="1"/>
        <v/>
      </c>
      <c r="BB183" s="31" t="str">
        <f t="shared" si="2"/>
        <v/>
      </c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</row>
    <row r="184" spans="1:74" ht="14.25" customHeight="1">
      <c r="A184" s="32" t="s">
        <v>790</v>
      </c>
      <c r="B184" s="32" t="s">
        <v>791</v>
      </c>
      <c r="C184" s="32" t="s">
        <v>315</v>
      </c>
      <c r="D184" s="33">
        <v>43</v>
      </c>
      <c r="E184" s="32" t="s">
        <v>792</v>
      </c>
      <c r="F184" s="34">
        <v>4301</v>
      </c>
      <c r="G184" s="32" t="s">
        <v>793</v>
      </c>
      <c r="H184" s="34" t="s">
        <v>385</v>
      </c>
      <c r="I184" s="32" t="s">
        <v>794</v>
      </c>
      <c r="J184" s="34">
        <v>2</v>
      </c>
      <c r="K184" s="32" t="s">
        <v>318</v>
      </c>
      <c r="L184" s="33" t="s">
        <v>795</v>
      </c>
      <c r="M184" s="32" t="s">
        <v>796</v>
      </c>
      <c r="N184" s="34" t="s">
        <v>797</v>
      </c>
      <c r="O184" s="32" t="s">
        <v>798</v>
      </c>
      <c r="P184" s="34">
        <v>4.0000000000000001E-3</v>
      </c>
      <c r="Q184" s="34" t="s">
        <v>824</v>
      </c>
      <c r="R184" s="32" t="s">
        <v>825</v>
      </c>
      <c r="S184" s="34" t="s">
        <v>826</v>
      </c>
      <c r="T184" s="32" t="s">
        <v>827</v>
      </c>
      <c r="U184" s="34">
        <v>6166</v>
      </c>
      <c r="V184" s="36" t="s">
        <v>803</v>
      </c>
      <c r="W184" s="27" t="s">
        <v>804</v>
      </c>
      <c r="X184" s="33" t="s">
        <v>805</v>
      </c>
      <c r="Y184" s="32" t="s">
        <v>806</v>
      </c>
      <c r="Z184" s="34">
        <v>2023</v>
      </c>
      <c r="AA184" s="34">
        <v>2023</v>
      </c>
      <c r="AB184" s="34">
        <v>1</v>
      </c>
      <c r="AC184" s="34">
        <v>1</v>
      </c>
      <c r="AD184" s="34">
        <v>4301037</v>
      </c>
      <c r="AE184" s="32" t="s">
        <v>828</v>
      </c>
      <c r="AF184" s="34">
        <v>430103700</v>
      </c>
      <c r="AG184" s="32" t="s">
        <v>829</v>
      </c>
      <c r="AH184" s="34">
        <v>1230</v>
      </c>
      <c r="AI184" s="34">
        <v>4</v>
      </c>
      <c r="AJ184" s="32" t="s">
        <v>834</v>
      </c>
      <c r="AK184" s="34" t="s">
        <v>99</v>
      </c>
      <c r="AL184" s="32" t="s">
        <v>166</v>
      </c>
      <c r="AM184" s="34">
        <v>124301</v>
      </c>
      <c r="AN184" s="32" t="s">
        <v>809</v>
      </c>
      <c r="AO184" s="32"/>
      <c r="AP184" s="32" t="s">
        <v>282</v>
      </c>
      <c r="AQ184" s="34" t="s">
        <v>835</v>
      </c>
      <c r="AR184" s="32" t="s">
        <v>836</v>
      </c>
      <c r="AS184" s="32" t="s">
        <v>837</v>
      </c>
      <c r="AT184" s="28">
        <v>40182285.080000013</v>
      </c>
      <c r="AU184" s="1"/>
      <c r="AV184" s="29"/>
      <c r="AW184" s="30">
        <f>SUMIF('No tocar'!A:A,AS184,'No tocar'!B:B)</f>
        <v>40182285.079999998</v>
      </c>
      <c r="AX184" s="30">
        <f t="shared" si="0"/>
        <v>40182285.080000013</v>
      </c>
      <c r="AY184" s="30">
        <f>SUMIF('No tocar'!A:A,AS184,'No tocar'!D:D)</f>
        <v>40182285.079999998</v>
      </c>
      <c r="AZ184" s="30"/>
      <c r="BA184" s="30" t="str">
        <f t="shared" si="1"/>
        <v/>
      </c>
      <c r="BB184" s="31" t="str">
        <f t="shared" si="2"/>
        <v/>
      </c>
      <c r="BC184" s="29"/>
      <c r="BD184" s="29"/>
      <c r="BE184" s="29"/>
      <c r="BF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</row>
    <row r="185" spans="1:74" ht="14.25" customHeight="1">
      <c r="A185" s="32" t="s">
        <v>790</v>
      </c>
      <c r="B185" s="32" t="s">
        <v>791</v>
      </c>
      <c r="C185" s="32" t="s">
        <v>315</v>
      </c>
      <c r="D185" s="33">
        <v>43</v>
      </c>
      <c r="E185" s="32" t="s">
        <v>792</v>
      </c>
      <c r="F185" s="34">
        <v>4301</v>
      </c>
      <c r="G185" s="32" t="s">
        <v>793</v>
      </c>
      <c r="H185" s="34" t="s">
        <v>385</v>
      </c>
      <c r="I185" s="32" t="s">
        <v>794</v>
      </c>
      <c r="J185" s="34">
        <v>2</v>
      </c>
      <c r="K185" s="32" t="s">
        <v>318</v>
      </c>
      <c r="L185" s="33" t="s">
        <v>795</v>
      </c>
      <c r="M185" s="32" t="s">
        <v>796</v>
      </c>
      <c r="N185" s="34" t="s">
        <v>797</v>
      </c>
      <c r="O185" s="32" t="s">
        <v>798</v>
      </c>
      <c r="P185" s="34">
        <v>4.0000000000000001E-3</v>
      </c>
      <c r="Q185" s="34" t="s">
        <v>824</v>
      </c>
      <c r="R185" s="32" t="s">
        <v>825</v>
      </c>
      <c r="S185" s="34" t="s">
        <v>826</v>
      </c>
      <c r="T185" s="32" t="s">
        <v>827</v>
      </c>
      <c r="U185" s="34">
        <v>6166</v>
      </c>
      <c r="V185" s="36" t="s">
        <v>803</v>
      </c>
      <c r="W185" s="27" t="s">
        <v>804</v>
      </c>
      <c r="X185" s="33" t="s">
        <v>805</v>
      </c>
      <c r="Y185" s="32" t="s">
        <v>806</v>
      </c>
      <c r="Z185" s="34">
        <v>2023</v>
      </c>
      <c r="AA185" s="34">
        <v>2023</v>
      </c>
      <c r="AB185" s="34">
        <v>1</v>
      </c>
      <c r="AC185" s="34">
        <v>1</v>
      </c>
      <c r="AD185" s="34">
        <v>4301037</v>
      </c>
      <c r="AE185" s="32" t="s">
        <v>828</v>
      </c>
      <c r="AF185" s="34">
        <v>430103700</v>
      </c>
      <c r="AG185" s="32" t="s">
        <v>829</v>
      </c>
      <c r="AH185" s="34">
        <v>1230</v>
      </c>
      <c r="AI185" s="34">
        <v>4</v>
      </c>
      <c r="AJ185" s="32" t="s">
        <v>834</v>
      </c>
      <c r="AK185" s="34" t="s">
        <v>99</v>
      </c>
      <c r="AL185" s="32" t="s">
        <v>90</v>
      </c>
      <c r="AM185" s="34">
        <v>123118</v>
      </c>
      <c r="AN185" s="32" t="s">
        <v>815</v>
      </c>
      <c r="AO185" s="32"/>
      <c r="AP185" s="32" t="s">
        <v>282</v>
      </c>
      <c r="AQ185" s="34" t="s">
        <v>835</v>
      </c>
      <c r="AR185" s="32" t="s">
        <v>836</v>
      </c>
      <c r="AS185" s="32" t="s">
        <v>838</v>
      </c>
      <c r="AT185" s="28">
        <v>35872835.144960009</v>
      </c>
      <c r="AU185" s="1"/>
      <c r="AV185" s="29"/>
      <c r="AW185" s="30">
        <f>SUMIF('No tocar'!A:A,AS185,'No tocar'!B:B)</f>
        <v>35872835.140000001</v>
      </c>
      <c r="AX185" s="30">
        <f t="shared" si="0"/>
        <v>35872835.144960009</v>
      </c>
      <c r="AY185" s="30">
        <f>SUMIF('No tocar'!A:A,AS185,'No tocar'!D:D)</f>
        <v>35872835.140000001</v>
      </c>
      <c r="AZ185" s="30"/>
      <c r="BA185" s="30" t="str">
        <f t="shared" si="1"/>
        <v/>
      </c>
      <c r="BB185" s="31" t="str">
        <f t="shared" si="2"/>
        <v/>
      </c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</row>
    <row r="186" spans="1:74" ht="14.25" customHeight="1">
      <c r="A186" s="32" t="s">
        <v>790</v>
      </c>
      <c r="B186" s="32" t="s">
        <v>791</v>
      </c>
      <c r="C186" s="32" t="s">
        <v>315</v>
      </c>
      <c r="D186" s="33">
        <v>43</v>
      </c>
      <c r="E186" s="32" t="s">
        <v>792</v>
      </c>
      <c r="F186" s="34">
        <v>4301</v>
      </c>
      <c r="G186" s="32" t="s">
        <v>793</v>
      </c>
      <c r="H186" s="34" t="s">
        <v>385</v>
      </c>
      <c r="I186" s="32" t="s">
        <v>794</v>
      </c>
      <c r="J186" s="34">
        <v>2</v>
      </c>
      <c r="K186" s="32" t="s">
        <v>318</v>
      </c>
      <c r="L186" s="33" t="s">
        <v>795</v>
      </c>
      <c r="M186" s="32" t="s">
        <v>796</v>
      </c>
      <c r="N186" s="34" t="s">
        <v>797</v>
      </c>
      <c r="O186" s="32" t="s">
        <v>798</v>
      </c>
      <c r="P186" s="34">
        <v>4.0000000000000001E-3</v>
      </c>
      <c r="Q186" s="34" t="s">
        <v>839</v>
      </c>
      <c r="R186" s="32" t="s">
        <v>840</v>
      </c>
      <c r="S186" s="34" t="s">
        <v>841</v>
      </c>
      <c r="T186" s="32" t="s">
        <v>842</v>
      </c>
      <c r="U186" s="34">
        <v>12</v>
      </c>
      <c r="V186" s="36" t="s">
        <v>803</v>
      </c>
      <c r="W186" s="27" t="s">
        <v>804</v>
      </c>
      <c r="X186" s="33" t="s">
        <v>805</v>
      </c>
      <c r="Y186" s="32" t="s">
        <v>806</v>
      </c>
      <c r="Z186" s="34">
        <v>2023</v>
      </c>
      <c r="AA186" s="34">
        <v>2023</v>
      </c>
      <c r="AB186" s="34">
        <v>1</v>
      </c>
      <c r="AC186" s="34">
        <v>1</v>
      </c>
      <c r="AD186" s="34">
        <v>4301001</v>
      </c>
      <c r="AE186" s="32" t="s">
        <v>843</v>
      </c>
      <c r="AF186" s="34">
        <v>430100101</v>
      </c>
      <c r="AG186" s="32" t="s">
        <v>844</v>
      </c>
      <c r="AH186" s="34">
        <v>60</v>
      </c>
      <c r="AI186" s="34">
        <v>5</v>
      </c>
      <c r="AJ186" s="32" t="s">
        <v>845</v>
      </c>
      <c r="AK186" s="34" t="s">
        <v>89</v>
      </c>
      <c r="AL186" s="32" t="s">
        <v>166</v>
      </c>
      <c r="AM186" s="34">
        <v>124301</v>
      </c>
      <c r="AN186" s="32" t="s">
        <v>809</v>
      </c>
      <c r="AO186" s="32"/>
      <c r="AP186" s="32" t="s">
        <v>282</v>
      </c>
      <c r="AQ186" s="34" t="s">
        <v>810</v>
      </c>
      <c r="AR186" s="32" t="s">
        <v>811</v>
      </c>
      <c r="AS186" s="32" t="s">
        <v>846</v>
      </c>
      <c r="AT186" s="28">
        <v>63054685.524000004</v>
      </c>
      <c r="AU186" s="1"/>
      <c r="AV186" s="29"/>
      <c r="AW186" s="30">
        <f>SUMIF('No tocar'!A:A,AS186,'No tocar'!B:B)</f>
        <v>63054685.520000003</v>
      </c>
      <c r="AX186" s="30">
        <f t="shared" si="0"/>
        <v>63054685.524000004</v>
      </c>
      <c r="AY186" s="30">
        <f>SUMIF('No tocar'!A:A,AS186,'No tocar'!D:D)</f>
        <v>63054685.520000003</v>
      </c>
      <c r="AZ186" s="30"/>
      <c r="BA186" s="30" t="str">
        <f t="shared" si="1"/>
        <v/>
      </c>
      <c r="BB186" s="31" t="str">
        <f t="shared" si="2"/>
        <v/>
      </c>
      <c r="BC186" s="29"/>
      <c r="BD186" s="29"/>
      <c r="BE186" s="29"/>
      <c r="BF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</row>
    <row r="187" spans="1:74" ht="14.25" customHeight="1">
      <c r="A187" s="32" t="s">
        <v>790</v>
      </c>
      <c r="B187" s="32" t="s">
        <v>791</v>
      </c>
      <c r="C187" s="32" t="s">
        <v>315</v>
      </c>
      <c r="D187" s="33">
        <v>43</v>
      </c>
      <c r="E187" s="32" t="s">
        <v>792</v>
      </c>
      <c r="F187" s="34">
        <v>4301</v>
      </c>
      <c r="G187" s="32" t="s">
        <v>793</v>
      </c>
      <c r="H187" s="34" t="s">
        <v>385</v>
      </c>
      <c r="I187" s="32" t="s">
        <v>794</v>
      </c>
      <c r="J187" s="34">
        <v>2</v>
      </c>
      <c r="K187" s="32" t="s">
        <v>318</v>
      </c>
      <c r="L187" s="33" t="s">
        <v>795</v>
      </c>
      <c r="M187" s="32" t="s">
        <v>796</v>
      </c>
      <c r="N187" s="34" t="s">
        <v>797</v>
      </c>
      <c r="O187" s="32" t="s">
        <v>798</v>
      </c>
      <c r="P187" s="34">
        <v>4.0000000000000001E-3</v>
      </c>
      <c r="Q187" s="34" t="s">
        <v>839</v>
      </c>
      <c r="R187" s="32" t="s">
        <v>840</v>
      </c>
      <c r="S187" s="34" t="s">
        <v>841</v>
      </c>
      <c r="T187" s="32" t="s">
        <v>842</v>
      </c>
      <c r="U187" s="34">
        <v>12</v>
      </c>
      <c r="V187" s="36" t="s">
        <v>803</v>
      </c>
      <c r="W187" s="27" t="s">
        <v>804</v>
      </c>
      <c r="X187" s="33" t="s">
        <v>805</v>
      </c>
      <c r="Y187" s="32" t="s">
        <v>806</v>
      </c>
      <c r="Z187" s="34">
        <v>2023</v>
      </c>
      <c r="AA187" s="34">
        <v>2023</v>
      </c>
      <c r="AB187" s="34">
        <v>1</v>
      </c>
      <c r="AC187" s="34">
        <v>1</v>
      </c>
      <c r="AD187" s="34">
        <v>4301001</v>
      </c>
      <c r="AE187" s="32" t="s">
        <v>843</v>
      </c>
      <c r="AF187" s="34">
        <v>430100101</v>
      </c>
      <c r="AG187" s="32" t="s">
        <v>844</v>
      </c>
      <c r="AH187" s="34">
        <v>60</v>
      </c>
      <c r="AI187" s="34">
        <v>6</v>
      </c>
      <c r="AJ187" s="32" t="s">
        <v>847</v>
      </c>
      <c r="AK187" s="34" t="s">
        <v>99</v>
      </c>
      <c r="AL187" s="32" t="s">
        <v>90</v>
      </c>
      <c r="AM187" s="34">
        <v>123118</v>
      </c>
      <c r="AN187" s="32" t="s">
        <v>815</v>
      </c>
      <c r="AO187" s="32"/>
      <c r="AP187" s="32" t="s">
        <v>282</v>
      </c>
      <c r="AQ187" s="34" t="s">
        <v>848</v>
      </c>
      <c r="AR187" s="32" t="s">
        <v>849</v>
      </c>
      <c r="AS187" s="32" t="s">
        <v>850</v>
      </c>
      <c r="AT187" s="28">
        <v>26904626.358720001</v>
      </c>
      <c r="AU187" s="1"/>
      <c r="AV187" s="29"/>
      <c r="AW187" s="30">
        <f>SUMIF('No tocar'!A:A,AS187,'No tocar'!B:B)</f>
        <v>26904626.359999999</v>
      </c>
      <c r="AX187" s="30">
        <f t="shared" si="0"/>
        <v>26904626.358720001</v>
      </c>
      <c r="AY187" s="30">
        <f>SUMIF('No tocar'!A:A,AS187,'No tocar'!D:D)</f>
        <v>26904626.359999999</v>
      </c>
      <c r="AZ187" s="30"/>
      <c r="BA187" s="30" t="str">
        <f t="shared" si="1"/>
        <v/>
      </c>
      <c r="BB187" s="31" t="str">
        <f t="shared" si="2"/>
        <v/>
      </c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</row>
    <row r="188" spans="1:74" ht="14.25" customHeight="1">
      <c r="A188" s="32" t="s">
        <v>790</v>
      </c>
      <c r="B188" s="32" t="s">
        <v>791</v>
      </c>
      <c r="C188" s="32" t="s">
        <v>315</v>
      </c>
      <c r="D188" s="33">
        <v>43</v>
      </c>
      <c r="E188" s="32" t="s">
        <v>792</v>
      </c>
      <c r="F188" s="34">
        <v>4301</v>
      </c>
      <c r="G188" s="32" t="s">
        <v>793</v>
      </c>
      <c r="H188" s="34" t="s">
        <v>385</v>
      </c>
      <c r="I188" s="32" t="s">
        <v>794</v>
      </c>
      <c r="J188" s="34">
        <v>2</v>
      </c>
      <c r="K188" s="32" t="s">
        <v>318</v>
      </c>
      <c r="L188" s="33" t="s">
        <v>795</v>
      </c>
      <c r="M188" s="32" t="s">
        <v>796</v>
      </c>
      <c r="N188" s="34" t="s">
        <v>797</v>
      </c>
      <c r="O188" s="32" t="s">
        <v>798</v>
      </c>
      <c r="P188" s="34">
        <v>4.0000000000000001E-3</v>
      </c>
      <c r="Q188" s="34" t="s">
        <v>799</v>
      </c>
      <c r="R188" s="32" t="s">
        <v>800</v>
      </c>
      <c r="S188" s="34" t="s">
        <v>851</v>
      </c>
      <c r="T188" s="32" t="s">
        <v>852</v>
      </c>
      <c r="U188" s="34">
        <v>1</v>
      </c>
      <c r="V188" s="36" t="s">
        <v>803</v>
      </c>
      <c r="W188" s="27" t="s">
        <v>804</v>
      </c>
      <c r="X188" s="33" t="s">
        <v>805</v>
      </c>
      <c r="Y188" s="32" t="s">
        <v>806</v>
      </c>
      <c r="Z188" s="34">
        <v>2023</v>
      </c>
      <c r="AA188" s="34">
        <v>2023</v>
      </c>
      <c r="AB188" s="34">
        <v>1</v>
      </c>
      <c r="AC188" s="34">
        <v>1</v>
      </c>
      <c r="AD188" s="34">
        <v>4302062</v>
      </c>
      <c r="AE188" s="32" t="s">
        <v>853</v>
      </c>
      <c r="AF188" s="34">
        <v>430206200</v>
      </c>
      <c r="AG188" s="32" t="s">
        <v>854</v>
      </c>
      <c r="AH188" s="34">
        <v>30</v>
      </c>
      <c r="AI188" s="34">
        <v>7</v>
      </c>
      <c r="AJ188" s="32" t="s">
        <v>855</v>
      </c>
      <c r="AK188" s="34" t="s">
        <v>89</v>
      </c>
      <c r="AL188" s="32" t="s">
        <v>166</v>
      </c>
      <c r="AM188" s="34">
        <v>124301</v>
      </c>
      <c r="AN188" s="32" t="s">
        <v>809</v>
      </c>
      <c r="AO188" s="32"/>
      <c r="AP188" s="32" t="s">
        <v>282</v>
      </c>
      <c r="AQ188" s="34" t="s">
        <v>810</v>
      </c>
      <c r="AR188" s="32" t="s">
        <v>811</v>
      </c>
      <c r="AS188" s="32" t="s">
        <v>856</v>
      </c>
      <c r="AT188" s="28">
        <v>21018228.508000001</v>
      </c>
      <c r="AU188" s="1"/>
      <c r="AV188" s="29"/>
      <c r="AW188" s="30">
        <f>SUMIF('No tocar'!A:A,AS188,'No tocar'!B:B)</f>
        <v>21018228.510000002</v>
      </c>
      <c r="AX188" s="30">
        <f t="shared" si="0"/>
        <v>21018228.508000001</v>
      </c>
      <c r="AY188" s="30">
        <f>SUMIF('No tocar'!A:A,AS188,'No tocar'!D:D)</f>
        <v>21018228.510000002</v>
      </c>
      <c r="AZ188" s="30"/>
      <c r="BA188" s="30" t="str">
        <f t="shared" si="1"/>
        <v/>
      </c>
      <c r="BB188" s="31" t="str">
        <f t="shared" si="2"/>
        <v/>
      </c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</row>
    <row r="189" spans="1:74" ht="14.25" customHeight="1">
      <c r="A189" s="32" t="s">
        <v>790</v>
      </c>
      <c r="B189" s="32" t="s">
        <v>791</v>
      </c>
      <c r="C189" s="32" t="s">
        <v>315</v>
      </c>
      <c r="D189" s="33">
        <v>43</v>
      </c>
      <c r="E189" s="32" t="s">
        <v>792</v>
      </c>
      <c r="F189" s="34">
        <v>4301</v>
      </c>
      <c r="G189" s="32" t="s">
        <v>793</v>
      </c>
      <c r="H189" s="34" t="s">
        <v>385</v>
      </c>
      <c r="I189" s="32" t="s">
        <v>794</v>
      </c>
      <c r="J189" s="34">
        <v>2</v>
      </c>
      <c r="K189" s="32" t="s">
        <v>318</v>
      </c>
      <c r="L189" s="33" t="s">
        <v>795</v>
      </c>
      <c r="M189" s="32" t="s">
        <v>796</v>
      </c>
      <c r="N189" s="34" t="s">
        <v>797</v>
      </c>
      <c r="O189" s="32" t="s">
        <v>798</v>
      </c>
      <c r="P189" s="34">
        <v>4.0000000000000001E-3</v>
      </c>
      <c r="Q189" s="34" t="s">
        <v>799</v>
      </c>
      <c r="R189" s="32" t="s">
        <v>800</v>
      </c>
      <c r="S189" s="34" t="s">
        <v>851</v>
      </c>
      <c r="T189" s="32" t="s">
        <v>852</v>
      </c>
      <c r="U189" s="34">
        <v>1</v>
      </c>
      <c r="V189" s="36" t="s">
        <v>803</v>
      </c>
      <c r="W189" s="27" t="s">
        <v>804</v>
      </c>
      <c r="X189" s="33" t="s">
        <v>805</v>
      </c>
      <c r="Y189" s="32" t="s">
        <v>806</v>
      </c>
      <c r="Z189" s="34">
        <v>2023</v>
      </c>
      <c r="AA189" s="34">
        <v>2023</v>
      </c>
      <c r="AB189" s="34">
        <v>1</v>
      </c>
      <c r="AC189" s="34">
        <v>1</v>
      </c>
      <c r="AD189" s="34">
        <v>4302062</v>
      </c>
      <c r="AE189" s="32" t="s">
        <v>853</v>
      </c>
      <c r="AF189" s="34">
        <v>430206200</v>
      </c>
      <c r="AG189" s="32" t="s">
        <v>854</v>
      </c>
      <c r="AH189" s="34">
        <v>30</v>
      </c>
      <c r="AI189" s="34">
        <v>8</v>
      </c>
      <c r="AJ189" s="32" t="s">
        <v>857</v>
      </c>
      <c r="AK189" s="34" t="s">
        <v>99</v>
      </c>
      <c r="AL189" s="32" t="s">
        <v>166</v>
      </c>
      <c r="AM189" s="34">
        <v>124301</v>
      </c>
      <c r="AN189" s="32" t="s">
        <v>809</v>
      </c>
      <c r="AO189" s="32"/>
      <c r="AP189" s="32" t="s">
        <v>282</v>
      </c>
      <c r="AQ189" s="34" t="s">
        <v>835</v>
      </c>
      <c r="AR189" s="32" t="s">
        <v>836</v>
      </c>
      <c r="AS189" s="32" t="s">
        <v>858</v>
      </c>
      <c r="AT189" s="28">
        <v>21018228.508000001</v>
      </c>
      <c r="AU189" s="1"/>
      <c r="AV189" s="29"/>
      <c r="AW189" s="30">
        <f>SUMIF('No tocar'!A:A,AS189,'No tocar'!B:B)</f>
        <v>21018228.510000002</v>
      </c>
      <c r="AX189" s="30">
        <f t="shared" si="0"/>
        <v>21018228.508000001</v>
      </c>
      <c r="AY189" s="30">
        <f>SUMIF('No tocar'!A:A,AS189,'No tocar'!D:D)</f>
        <v>21018228.510000002</v>
      </c>
      <c r="AZ189" s="30"/>
      <c r="BA189" s="30" t="str">
        <f t="shared" si="1"/>
        <v/>
      </c>
      <c r="BB189" s="31" t="str">
        <f t="shared" si="2"/>
        <v/>
      </c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</row>
    <row r="190" spans="1:74" ht="14.25" customHeight="1">
      <c r="A190" s="32" t="s">
        <v>790</v>
      </c>
      <c r="B190" s="32" t="s">
        <v>791</v>
      </c>
      <c r="C190" s="32" t="s">
        <v>315</v>
      </c>
      <c r="D190" s="33">
        <v>43</v>
      </c>
      <c r="E190" s="32" t="s">
        <v>792</v>
      </c>
      <c r="F190" s="34">
        <v>4301</v>
      </c>
      <c r="G190" s="32" t="s">
        <v>793</v>
      </c>
      <c r="H190" s="34" t="s">
        <v>385</v>
      </c>
      <c r="I190" s="32" t="s">
        <v>794</v>
      </c>
      <c r="J190" s="34">
        <v>2</v>
      </c>
      <c r="K190" s="32" t="s">
        <v>318</v>
      </c>
      <c r="L190" s="33" t="s">
        <v>795</v>
      </c>
      <c r="M190" s="32" t="s">
        <v>796</v>
      </c>
      <c r="N190" s="34" t="s">
        <v>797</v>
      </c>
      <c r="O190" s="32" t="s">
        <v>798</v>
      </c>
      <c r="P190" s="34">
        <v>4.0000000000000001E-3</v>
      </c>
      <c r="Q190" s="34" t="s">
        <v>799</v>
      </c>
      <c r="R190" s="32" t="s">
        <v>800</v>
      </c>
      <c r="S190" s="34" t="s">
        <v>851</v>
      </c>
      <c r="T190" s="32" t="s">
        <v>852</v>
      </c>
      <c r="U190" s="34">
        <v>1</v>
      </c>
      <c r="V190" s="36" t="s">
        <v>803</v>
      </c>
      <c r="W190" s="27" t="s">
        <v>804</v>
      </c>
      <c r="X190" s="33" t="s">
        <v>805</v>
      </c>
      <c r="Y190" s="32" t="s">
        <v>806</v>
      </c>
      <c r="Z190" s="34">
        <v>2023</v>
      </c>
      <c r="AA190" s="34">
        <v>2023</v>
      </c>
      <c r="AB190" s="34">
        <v>1</v>
      </c>
      <c r="AC190" s="34">
        <v>1</v>
      </c>
      <c r="AD190" s="34">
        <v>4302062</v>
      </c>
      <c r="AE190" s="32" t="s">
        <v>853</v>
      </c>
      <c r="AF190" s="34">
        <v>430206200</v>
      </c>
      <c r="AG190" s="32" t="s">
        <v>854</v>
      </c>
      <c r="AH190" s="34">
        <v>30</v>
      </c>
      <c r="AI190" s="34">
        <v>8</v>
      </c>
      <c r="AJ190" s="32" t="s">
        <v>857</v>
      </c>
      <c r="AK190" s="34" t="s">
        <v>99</v>
      </c>
      <c r="AL190" s="32" t="s">
        <v>90</v>
      </c>
      <c r="AM190" s="34">
        <v>123118</v>
      </c>
      <c r="AN190" s="32" t="s">
        <v>815</v>
      </c>
      <c r="AO190" s="32"/>
      <c r="AP190" s="32" t="s">
        <v>282</v>
      </c>
      <c r="AQ190" s="34" t="s">
        <v>835</v>
      </c>
      <c r="AR190" s="32" t="s">
        <v>836</v>
      </c>
      <c r="AS190" s="32" t="s">
        <v>859</v>
      </c>
      <c r="AT190" s="28">
        <v>17936417.572480004</v>
      </c>
      <c r="AU190" s="1"/>
      <c r="AV190" s="29"/>
      <c r="AW190" s="30">
        <f>SUMIF('No tocar'!A:A,AS190,'No tocar'!B:B)</f>
        <v>17936417.57</v>
      </c>
      <c r="AX190" s="30">
        <f t="shared" si="0"/>
        <v>17936417.572480004</v>
      </c>
      <c r="AY190" s="30">
        <f>SUMIF('No tocar'!A:A,AS190,'No tocar'!D:D)</f>
        <v>17936417.57</v>
      </c>
      <c r="AZ190" s="30"/>
      <c r="BA190" s="30" t="str">
        <f t="shared" si="1"/>
        <v/>
      </c>
      <c r="BB190" s="31" t="str">
        <f t="shared" si="2"/>
        <v/>
      </c>
      <c r="BC190" s="29"/>
      <c r="BD190" s="29"/>
      <c r="BE190" s="29"/>
      <c r="BF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</row>
    <row r="191" spans="1:74" ht="14.25" customHeight="1">
      <c r="A191" s="32" t="s">
        <v>790</v>
      </c>
      <c r="B191" s="32" t="s">
        <v>791</v>
      </c>
      <c r="C191" s="32" t="s">
        <v>315</v>
      </c>
      <c r="D191" s="33">
        <v>43</v>
      </c>
      <c r="E191" s="32" t="s">
        <v>792</v>
      </c>
      <c r="F191" s="34">
        <v>4301</v>
      </c>
      <c r="G191" s="32" t="s">
        <v>793</v>
      </c>
      <c r="H191" s="34" t="s">
        <v>385</v>
      </c>
      <c r="I191" s="32" t="s">
        <v>794</v>
      </c>
      <c r="J191" s="34">
        <v>2</v>
      </c>
      <c r="K191" s="32" t="s">
        <v>318</v>
      </c>
      <c r="L191" s="33" t="s">
        <v>795</v>
      </c>
      <c r="M191" s="32" t="s">
        <v>796</v>
      </c>
      <c r="N191" s="34" t="s">
        <v>797</v>
      </c>
      <c r="O191" s="32" t="s">
        <v>798</v>
      </c>
      <c r="P191" s="34">
        <v>4.0000000000000001E-3</v>
      </c>
      <c r="Q191" s="34" t="s">
        <v>860</v>
      </c>
      <c r="R191" s="32" t="s">
        <v>861</v>
      </c>
      <c r="S191" s="34" t="s">
        <v>862</v>
      </c>
      <c r="T191" s="32" t="s">
        <v>863</v>
      </c>
      <c r="U191" s="34">
        <v>1</v>
      </c>
      <c r="V191" s="36" t="s">
        <v>864</v>
      </c>
      <c r="W191" s="36" t="s">
        <v>865</v>
      </c>
      <c r="X191" s="33" t="s">
        <v>866</v>
      </c>
      <c r="Y191" s="32" t="s">
        <v>867</v>
      </c>
      <c r="Z191" s="34">
        <v>2022</v>
      </c>
      <c r="AA191" s="34">
        <v>2023</v>
      </c>
      <c r="AB191" s="34">
        <v>2</v>
      </c>
      <c r="AC191" s="34">
        <v>1</v>
      </c>
      <c r="AD191" s="34">
        <v>4301031</v>
      </c>
      <c r="AE191" s="32" t="s">
        <v>868</v>
      </c>
      <c r="AF191" s="34">
        <v>430103100</v>
      </c>
      <c r="AG191" s="32" t="s">
        <v>869</v>
      </c>
      <c r="AH191" s="34">
        <v>1</v>
      </c>
      <c r="AI191" s="34">
        <v>1</v>
      </c>
      <c r="AJ191" s="32" t="s">
        <v>870</v>
      </c>
      <c r="AK191" s="34" t="s">
        <v>89</v>
      </c>
      <c r="AL191" s="32" t="s">
        <v>90</v>
      </c>
      <c r="AM191" s="34">
        <v>123118</v>
      </c>
      <c r="AN191" s="32" t="s">
        <v>815</v>
      </c>
      <c r="AO191" s="32"/>
      <c r="AP191" s="32" t="s">
        <v>282</v>
      </c>
      <c r="AQ191" s="34" t="s">
        <v>871</v>
      </c>
      <c r="AR191" s="32" t="s">
        <v>872</v>
      </c>
      <c r="AS191" s="32" t="s">
        <v>873</v>
      </c>
      <c r="AT191" s="28">
        <v>20000000</v>
      </c>
      <c r="AU191" s="1"/>
      <c r="AV191" s="29"/>
      <c r="AW191" s="30">
        <f>SUMIF('No tocar'!A:A,AS191,'No tocar'!B:B)</f>
        <v>20000000</v>
      </c>
      <c r="AX191" s="30">
        <f t="shared" si="0"/>
        <v>20000000</v>
      </c>
      <c r="AY191" s="30">
        <f>SUMIF('No tocar'!A:A,AS191,'No tocar'!D:D)</f>
        <v>20000000</v>
      </c>
      <c r="AZ191" s="30"/>
      <c r="BA191" s="30" t="str">
        <f t="shared" si="1"/>
        <v/>
      </c>
      <c r="BB191" s="31" t="str">
        <f t="shared" si="2"/>
        <v/>
      </c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</row>
    <row r="192" spans="1:74" ht="14.25" customHeight="1">
      <c r="A192" s="32" t="s">
        <v>790</v>
      </c>
      <c r="B192" s="32" t="s">
        <v>791</v>
      </c>
      <c r="C192" s="32" t="s">
        <v>315</v>
      </c>
      <c r="D192" s="33">
        <v>43</v>
      </c>
      <c r="E192" s="32" t="s">
        <v>792</v>
      </c>
      <c r="F192" s="34">
        <v>4301</v>
      </c>
      <c r="G192" s="32" t="s">
        <v>793</v>
      </c>
      <c r="H192" s="34" t="s">
        <v>385</v>
      </c>
      <c r="I192" s="32" t="s">
        <v>794</v>
      </c>
      <c r="J192" s="34">
        <v>2</v>
      </c>
      <c r="K192" s="32" t="s">
        <v>318</v>
      </c>
      <c r="L192" s="33" t="s">
        <v>795</v>
      </c>
      <c r="M192" s="32" t="s">
        <v>796</v>
      </c>
      <c r="N192" s="34" t="s">
        <v>797</v>
      </c>
      <c r="O192" s="32" t="s">
        <v>798</v>
      </c>
      <c r="P192" s="34">
        <v>4.0000000000000001E-3</v>
      </c>
      <c r="Q192" s="34" t="s">
        <v>860</v>
      </c>
      <c r="R192" s="32" t="s">
        <v>861</v>
      </c>
      <c r="S192" s="34" t="s">
        <v>862</v>
      </c>
      <c r="T192" s="32" t="s">
        <v>863</v>
      </c>
      <c r="U192" s="34">
        <v>1</v>
      </c>
      <c r="V192" s="36" t="s">
        <v>864</v>
      </c>
      <c r="W192" s="36" t="s">
        <v>865</v>
      </c>
      <c r="X192" s="33" t="s">
        <v>866</v>
      </c>
      <c r="Y192" s="32" t="s">
        <v>867</v>
      </c>
      <c r="Z192" s="34">
        <v>2022</v>
      </c>
      <c r="AA192" s="34">
        <v>2023</v>
      </c>
      <c r="AB192" s="34">
        <v>2</v>
      </c>
      <c r="AC192" s="34">
        <v>1</v>
      </c>
      <c r="AD192" s="34">
        <v>4301031</v>
      </c>
      <c r="AE192" s="32" t="s">
        <v>868</v>
      </c>
      <c r="AF192" s="34">
        <v>430103101</v>
      </c>
      <c r="AG192" s="32" t="s">
        <v>869</v>
      </c>
      <c r="AH192" s="34">
        <v>1</v>
      </c>
      <c r="AI192" s="34">
        <v>1</v>
      </c>
      <c r="AJ192" s="32" t="s">
        <v>870</v>
      </c>
      <c r="AK192" s="34" t="s">
        <v>89</v>
      </c>
      <c r="AL192" s="32" t="s">
        <v>166</v>
      </c>
      <c r="AM192" s="34">
        <v>124301</v>
      </c>
      <c r="AN192" s="32" t="s">
        <v>809</v>
      </c>
      <c r="AO192" s="32"/>
      <c r="AP192" s="32" t="s">
        <v>282</v>
      </c>
      <c r="AQ192" s="34" t="s">
        <v>871</v>
      </c>
      <c r="AR192" s="32" t="s">
        <v>872</v>
      </c>
      <c r="AS192" s="32" t="s">
        <v>874</v>
      </c>
      <c r="AT192" s="28">
        <v>10000000</v>
      </c>
      <c r="AU192" s="1"/>
      <c r="AV192" s="29"/>
      <c r="AW192" s="30">
        <f>SUMIF('No tocar'!A:A,AS192,'No tocar'!B:B)</f>
        <v>10000000</v>
      </c>
      <c r="AX192" s="30">
        <f t="shared" si="0"/>
        <v>10000000</v>
      </c>
      <c r="AY192" s="30">
        <f>SUMIF('No tocar'!A:A,AS192,'No tocar'!D:D)</f>
        <v>10000000</v>
      </c>
      <c r="AZ192" s="30"/>
      <c r="BA192" s="30" t="str">
        <f t="shared" si="1"/>
        <v/>
      </c>
      <c r="BB192" s="31" t="str">
        <f t="shared" si="2"/>
        <v/>
      </c>
      <c r="BC192" s="29"/>
      <c r="BD192" s="29"/>
      <c r="BE192" s="29"/>
      <c r="BF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</row>
    <row r="193" spans="1:74" ht="14.25" customHeight="1">
      <c r="A193" s="32" t="s">
        <v>790</v>
      </c>
      <c r="B193" s="32" t="s">
        <v>791</v>
      </c>
      <c r="C193" s="32" t="s">
        <v>315</v>
      </c>
      <c r="D193" s="33">
        <v>43</v>
      </c>
      <c r="E193" s="32" t="s">
        <v>792</v>
      </c>
      <c r="F193" s="34">
        <v>4301</v>
      </c>
      <c r="G193" s="32" t="s">
        <v>793</v>
      </c>
      <c r="H193" s="34" t="s">
        <v>385</v>
      </c>
      <c r="I193" s="32" t="s">
        <v>794</v>
      </c>
      <c r="J193" s="34">
        <v>2</v>
      </c>
      <c r="K193" s="32" t="s">
        <v>318</v>
      </c>
      <c r="L193" s="33" t="s">
        <v>795</v>
      </c>
      <c r="M193" s="32" t="s">
        <v>796</v>
      </c>
      <c r="N193" s="34" t="s">
        <v>797</v>
      </c>
      <c r="O193" s="32" t="s">
        <v>798</v>
      </c>
      <c r="P193" s="34">
        <v>4.0000000000000001E-3</v>
      </c>
      <c r="Q193" s="34" t="s">
        <v>860</v>
      </c>
      <c r="R193" s="32" t="s">
        <v>861</v>
      </c>
      <c r="S193" s="34" t="s">
        <v>862</v>
      </c>
      <c r="T193" s="32" t="s">
        <v>863</v>
      </c>
      <c r="U193" s="34">
        <v>1</v>
      </c>
      <c r="V193" s="36" t="s">
        <v>864</v>
      </c>
      <c r="W193" s="36" t="s">
        <v>865</v>
      </c>
      <c r="X193" s="33" t="s">
        <v>866</v>
      </c>
      <c r="Y193" s="32" t="s">
        <v>867</v>
      </c>
      <c r="Z193" s="34">
        <v>2022</v>
      </c>
      <c r="AA193" s="34">
        <v>2023</v>
      </c>
      <c r="AB193" s="34">
        <v>2</v>
      </c>
      <c r="AC193" s="34">
        <v>1</v>
      </c>
      <c r="AD193" s="34">
        <v>4301031</v>
      </c>
      <c r="AE193" s="32" t="s">
        <v>868</v>
      </c>
      <c r="AF193" s="34">
        <v>430103101</v>
      </c>
      <c r="AG193" s="32" t="s">
        <v>869</v>
      </c>
      <c r="AH193" s="34">
        <v>1</v>
      </c>
      <c r="AI193" s="34">
        <v>1</v>
      </c>
      <c r="AJ193" s="32" t="s">
        <v>870</v>
      </c>
      <c r="AK193" s="34" t="s">
        <v>89</v>
      </c>
      <c r="AL193" s="32" t="s">
        <v>90</v>
      </c>
      <c r="AM193" s="34">
        <v>133319</v>
      </c>
      <c r="AN193" s="32" t="s">
        <v>819</v>
      </c>
      <c r="AO193" s="32"/>
      <c r="AP193" s="32" t="s">
        <v>282</v>
      </c>
      <c r="AQ193" s="34" t="s">
        <v>871</v>
      </c>
      <c r="AR193" s="32" t="s">
        <v>872</v>
      </c>
      <c r="AS193" s="32" t="s">
        <v>875</v>
      </c>
      <c r="AT193" s="28">
        <v>68850000</v>
      </c>
      <c r="AU193" s="1"/>
      <c r="AV193" s="29"/>
      <c r="AW193" s="30">
        <f>SUMIF('No tocar'!A:A,AS193,'No tocar'!B:B)</f>
        <v>0</v>
      </c>
      <c r="AX193" s="30">
        <f t="shared" si="0"/>
        <v>68850000</v>
      </c>
      <c r="AY193" s="30">
        <f>SUMIF('No tocar'!A:A,AS193,'No tocar'!D:D)</f>
        <v>68850000</v>
      </c>
      <c r="AZ193" s="30"/>
      <c r="BA193" s="30" t="str">
        <f t="shared" si="1"/>
        <v/>
      </c>
      <c r="BB193" s="31" t="str">
        <f t="shared" si="2"/>
        <v/>
      </c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</row>
    <row r="194" spans="1:74" ht="14.25" customHeight="1">
      <c r="A194" s="32" t="s">
        <v>790</v>
      </c>
      <c r="B194" s="32" t="s">
        <v>791</v>
      </c>
      <c r="C194" s="32" t="s">
        <v>315</v>
      </c>
      <c r="D194" s="33">
        <v>43</v>
      </c>
      <c r="E194" s="32" t="s">
        <v>792</v>
      </c>
      <c r="F194" s="34">
        <v>4301</v>
      </c>
      <c r="G194" s="32" t="s">
        <v>793</v>
      </c>
      <c r="H194" s="34" t="s">
        <v>385</v>
      </c>
      <c r="I194" s="32" t="s">
        <v>794</v>
      </c>
      <c r="J194" s="34">
        <v>2</v>
      </c>
      <c r="K194" s="32" t="s">
        <v>318</v>
      </c>
      <c r="L194" s="33" t="s">
        <v>795</v>
      </c>
      <c r="M194" s="32" t="s">
        <v>796</v>
      </c>
      <c r="N194" s="34" t="s">
        <v>797</v>
      </c>
      <c r="O194" s="32" t="s">
        <v>798</v>
      </c>
      <c r="P194" s="34">
        <v>4.0000000000000001E-3</v>
      </c>
      <c r="Q194" s="34" t="s">
        <v>860</v>
      </c>
      <c r="R194" s="32" t="s">
        <v>861</v>
      </c>
      <c r="S194" s="34" t="s">
        <v>862</v>
      </c>
      <c r="T194" s="32" t="s">
        <v>863</v>
      </c>
      <c r="U194" s="34">
        <v>1</v>
      </c>
      <c r="V194" s="36" t="s">
        <v>864</v>
      </c>
      <c r="W194" s="36" t="s">
        <v>865</v>
      </c>
      <c r="X194" s="33" t="s">
        <v>866</v>
      </c>
      <c r="Y194" s="32" t="s">
        <v>867</v>
      </c>
      <c r="Z194" s="34">
        <v>2022</v>
      </c>
      <c r="AA194" s="34">
        <v>2023</v>
      </c>
      <c r="AB194" s="34">
        <v>2</v>
      </c>
      <c r="AC194" s="34">
        <v>1</v>
      </c>
      <c r="AD194" s="34">
        <v>4301031</v>
      </c>
      <c r="AE194" s="32" t="s">
        <v>868</v>
      </c>
      <c r="AF194" s="34">
        <v>430103100</v>
      </c>
      <c r="AG194" s="32" t="s">
        <v>869</v>
      </c>
      <c r="AH194" s="34">
        <v>1</v>
      </c>
      <c r="AI194" s="34">
        <v>2</v>
      </c>
      <c r="AJ194" s="32" t="s">
        <v>876</v>
      </c>
      <c r="AK194" s="34" t="s">
        <v>89</v>
      </c>
      <c r="AL194" s="32" t="s">
        <v>166</v>
      </c>
      <c r="AM194" s="34">
        <v>124301</v>
      </c>
      <c r="AN194" s="32" t="s">
        <v>809</v>
      </c>
      <c r="AO194" s="32"/>
      <c r="AP194" s="32" t="s">
        <v>282</v>
      </c>
      <c r="AQ194" s="34" t="s">
        <v>835</v>
      </c>
      <c r="AR194" s="32" t="s">
        <v>836</v>
      </c>
      <c r="AS194" s="32" t="s">
        <v>877</v>
      </c>
      <c r="AT194" s="47">
        <v>10000000</v>
      </c>
      <c r="AU194" s="48"/>
      <c r="AV194" s="49"/>
      <c r="AW194" s="30">
        <f>SUMIF('No tocar'!A:A,AS194,'No tocar'!B:B)</f>
        <v>10000000</v>
      </c>
      <c r="AX194" s="30">
        <f t="shared" si="0"/>
        <v>10000000</v>
      </c>
      <c r="AY194" s="30">
        <f>SUMIF('No tocar'!A:A,AS194,'No tocar'!D:D)</f>
        <v>10000000</v>
      </c>
      <c r="AZ194" s="30"/>
      <c r="BA194" s="30" t="str">
        <f t="shared" si="1"/>
        <v/>
      </c>
      <c r="BB194" s="31" t="str">
        <f t="shared" si="2"/>
        <v/>
      </c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  <c r="BT194" s="49"/>
      <c r="BU194" s="49"/>
      <c r="BV194" s="49"/>
    </row>
    <row r="195" spans="1:74" ht="14.25" customHeight="1">
      <c r="A195" s="32" t="s">
        <v>790</v>
      </c>
      <c r="B195" s="32" t="s">
        <v>791</v>
      </c>
      <c r="C195" s="32" t="s">
        <v>315</v>
      </c>
      <c r="D195" s="33">
        <v>43</v>
      </c>
      <c r="E195" s="32" t="s">
        <v>792</v>
      </c>
      <c r="F195" s="34">
        <v>4301</v>
      </c>
      <c r="G195" s="32" t="s">
        <v>793</v>
      </c>
      <c r="H195" s="34" t="s">
        <v>385</v>
      </c>
      <c r="I195" s="32" t="s">
        <v>794</v>
      </c>
      <c r="J195" s="34">
        <v>2</v>
      </c>
      <c r="K195" s="32" t="s">
        <v>318</v>
      </c>
      <c r="L195" s="33" t="s">
        <v>795</v>
      </c>
      <c r="M195" s="32" t="s">
        <v>796</v>
      </c>
      <c r="N195" s="34" t="s">
        <v>797</v>
      </c>
      <c r="O195" s="32" t="s">
        <v>798</v>
      </c>
      <c r="P195" s="34">
        <v>4.0000000000000001E-3</v>
      </c>
      <c r="Q195" s="34" t="s">
        <v>860</v>
      </c>
      <c r="R195" s="32" t="s">
        <v>861</v>
      </c>
      <c r="S195" s="34" t="s">
        <v>878</v>
      </c>
      <c r="T195" s="32" t="s">
        <v>879</v>
      </c>
      <c r="U195" s="34">
        <v>1</v>
      </c>
      <c r="V195" s="36" t="s">
        <v>864</v>
      </c>
      <c r="W195" s="36" t="s">
        <v>865</v>
      </c>
      <c r="X195" s="33" t="s">
        <v>866</v>
      </c>
      <c r="Y195" s="32" t="s">
        <v>867</v>
      </c>
      <c r="Z195" s="34">
        <v>2022</v>
      </c>
      <c r="AA195" s="34">
        <v>2023</v>
      </c>
      <c r="AB195" s="34">
        <v>2</v>
      </c>
      <c r="AC195" s="34">
        <v>1</v>
      </c>
      <c r="AD195" s="34">
        <v>4301004</v>
      </c>
      <c r="AE195" s="32" t="s">
        <v>880</v>
      </c>
      <c r="AF195" s="34">
        <v>430100400</v>
      </c>
      <c r="AG195" s="32" t="s">
        <v>881</v>
      </c>
      <c r="AH195" s="34">
        <v>5</v>
      </c>
      <c r="AI195" s="34">
        <v>3</v>
      </c>
      <c r="AJ195" s="32" t="s">
        <v>882</v>
      </c>
      <c r="AK195" s="34" t="s">
        <v>89</v>
      </c>
      <c r="AL195" s="32" t="s">
        <v>166</v>
      </c>
      <c r="AM195" s="34">
        <v>124301</v>
      </c>
      <c r="AN195" s="32" t="s">
        <v>809</v>
      </c>
      <c r="AO195" s="32"/>
      <c r="AP195" s="32" t="s">
        <v>282</v>
      </c>
      <c r="AQ195" s="34" t="s">
        <v>883</v>
      </c>
      <c r="AR195" s="32" t="s">
        <v>884</v>
      </c>
      <c r="AS195" s="32" t="s">
        <v>885</v>
      </c>
      <c r="AT195" s="28">
        <v>39600000.000000015</v>
      </c>
      <c r="AU195" s="1"/>
      <c r="AV195" s="29"/>
      <c r="AW195" s="30">
        <f>SUMIF('No tocar'!A:A,AS195,'No tocar'!B:B)</f>
        <v>39600000</v>
      </c>
      <c r="AX195" s="30">
        <f t="shared" si="0"/>
        <v>39600000.000000015</v>
      </c>
      <c r="AY195" s="30">
        <f>SUMIF('No tocar'!A:A,AS195,'No tocar'!D:D)</f>
        <v>39600000</v>
      </c>
      <c r="AZ195" s="30"/>
      <c r="BA195" s="30" t="str">
        <f t="shared" si="1"/>
        <v/>
      </c>
      <c r="BB195" s="31" t="str">
        <f t="shared" si="2"/>
        <v/>
      </c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</row>
    <row r="196" spans="1:74" ht="14.25" customHeight="1">
      <c r="A196" s="32" t="s">
        <v>790</v>
      </c>
      <c r="B196" s="32" t="s">
        <v>791</v>
      </c>
      <c r="C196" s="32" t="s">
        <v>315</v>
      </c>
      <c r="D196" s="33">
        <v>43</v>
      </c>
      <c r="E196" s="32" t="s">
        <v>792</v>
      </c>
      <c r="F196" s="34">
        <v>4301</v>
      </c>
      <c r="G196" s="32" t="s">
        <v>793</v>
      </c>
      <c r="H196" s="34" t="s">
        <v>385</v>
      </c>
      <c r="I196" s="32" t="s">
        <v>794</v>
      </c>
      <c r="J196" s="34">
        <v>2</v>
      </c>
      <c r="K196" s="32" t="s">
        <v>318</v>
      </c>
      <c r="L196" s="33" t="s">
        <v>795</v>
      </c>
      <c r="M196" s="32" t="s">
        <v>796</v>
      </c>
      <c r="N196" s="34" t="s">
        <v>797</v>
      </c>
      <c r="O196" s="32" t="s">
        <v>798</v>
      </c>
      <c r="P196" s="34">
        <v>4.0000000000000001E-3</v>
      </c>
      <c r="Q196" s="34" t="s">
        <v>860</v>
      </c>
      <c r="R196" s="32" t="s">
        <v>861</v>
      </c>
      <c r="S196" s="34" t="s">
        <v>878</v>
      </c>
      <c r="T196" s="32" t="s">
        <v>879</v>
      </c>
      <c r="U196" s="34">
        <v>1</v>
      </c>
      <c r="V196" s="36" t="s">
        <v>864</v>
      </c>
      <c r="W196" s="36" t="s">
        <v>865</v>
      </c>
      <c r="X196" s="33" t="s">
        <v>866</v>
      </c>
      <c r="Y196" s="32" t="s">
        <v>867</v>
      </c>
      <c r="Z196" s="34">
        <v>2022</v>
      </c>
      <c r="AA196" s="34">
        <v>2023</v>
      </c>
      <c r="AB196" s="34">
        <v>2</v>
      </c>
      <c r="AC196" s="34">
        <v>1</v>
      </c>
      <c r="AD196" s="34">
        <v>4301004</v>
      </c>
      <c r="AE196" s="32" t="s">
        <v>880</v>
      </c>
      <c r="AF196" s="34">
        <v>430100400</v>
      </c>
      <c r="AG196" s="32" t="s">
        <v>881</v>
      </c>
      <c r="AH196" s="34">
        <v>5</v>
      </c>
      <c r="AI196" s="34">
        <v>4</v>
      </c>
      <c r="AJ196" s="32" t="s">
        <v>886</v>
      </c>
      <c r="AK196" s="34" t="s">
        <v>89</v>
      </c>
      <c r="AL196" s="32" t="s">
        <v>166</v>
      </c>
      <c r="AM196" s="34">
        <v>124301</v>
      </c>
      <c r="AN196" s="32" t="s">
        <v>809</v>
      </c>
      <c r="AO196" s="32"/>
      <c r="AP196" s="32" t="s">
        <v>282</v>
      </c>
      <c r="AQ196" s="34" t="s">
        <v>871</v>
      </c>
      <c r="AR196" s="32" t="s">
        <v>872</v>
      </c>
      <c r="AS196" s="32" t="s">
        <v>887</v>
      </c>
      <c r="AT196" s="28">
        <v>10000000</v>
      </c>
      <c r="AU196" s="1"/>
      <c r="AV196" s="29"/>
      <c r="AW196" s="30">
        <f>SUMIF('No tocar'!A:A,AS196,'No tocar'!B:B)</f>
        <v>10000000</v>
      </c>
      <c r="AX196" s="30">
        <f t="shared" si="0"/>
        <v>10000000</v>
      </c>
      <c r="AY196" s="30">
        <f>SUMIF('No tocar'!A:A,AS196,'No tocar'!D:D)</f>
        <v>10000000</v>
      </c>
      <c r="AZ196" s="30"/>
      <c r="BA196" s="30" t="str">
        <f t="shared" si="1"/>
        <v/>
      </c>
      <c r="BB196" s="31" t="str">
        <f t="shared" si="2"/>
        <v/>
      </c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</row>
    <row r="197" spans="1:74" ht="14.25" customHeight="1">
      <c r="A197" s="32" t="s">
        <v>790</v>
      </c>
      <c r="B197" s="32" t="s">
        <v>791</v>
      </c>
      <c r="C197" s="32" t="s">
        <v>315</v>
      </c>
      <c r="D197" s="33" t="s">
        <v>813</v>
      </c>
      <c r="E197" s="32" t="s">
        <v>792</v>
      </c>
      <c r="F197" s="34" t="s">
        <v>888</v>
      </c>
      <c r="G197" s="32" t="s">
        <v>793</v>
      </c>
      <c r="H197" s="34" t="s">
        <v>385</v>
      </c>
      <c r="I197" s="32" t="s">
        <v>794</v>
      </c>
      <c r="J197" s="34">
        <v>2</v>
      </c>
      <c r="K197" s="32" t="s">
        <v>318</v>
      </c>
      <c r="L197" s="33" t="s">
        <v>889</v>
      </c>
      <c r="M197" s="32" t="s">
        <v>890</v>
      </c>
      <c r="N197" s="34" t="s">
        <v>797</v>
      </c>
      <c r="O197" s="32" t="s">
        <v>891</v>
      </c>
      <c r="P197" s="34">
        <v>4.0000000000000001E-3</v>
      </c>
      <c r="Q197" s="34" t="s">
        <v>892</v>
      </c>
      <c r="R197" s="32" t="s">
        <v>893</v>
      </c>
      <c r="S197" s="34" t="s">
        <v>826</v>
      </c>
      <c r="T197" s="32" t="s">
        <v>827</v>
      </c>
      <c r="U197" s="34" t="s">
        <v>894</v>
      </c>
      <c r="V197" s="35">
        <v>2021763640104</v>
      </c>
      <c r="W197" s="36" t="s">
        <v>895</v>
      </c>
      <c r="X197" s="33" t="s">
        <v>418</v>
      </c>
      <c r="Y197" s="32" t="s">
        <v>896</v>
      </c>
      <c r="Z197" s="34">
        <v>2022</v>
      </c>
      <c r="AA197" s="34">
        <v>2023</v>
      </c>
      <c r="AB197" s="34">
        <v>2</v>
      </c>
      <c r="AC197" s="34">
        <v>1</v>
      </c>
      <c r="AD197" s="34" t="s">
        <v>897</v>
      </c>
      <c r="AE197" s="32" t="s">
        <v>898</v>
      </c>
      <c r="AF197" s="34" t="s">
        <v>899</v>
      </c>
      <c r="AG197" s="32" t="s">
        <v>829</v>
      </c>
      <c r="AH197" s="34">
        <v>1800</v>
      </c>
      <c r="AI197" s="34">
        <v>1</v>
      </c>
      <c r="AJ197" s="32" t="s">
        <v>900</v>
      </c>
      <c r="AK197" s="34" t="s">
        <v>89</v>
      </c>
      <c r="AL197" s="32" t="s">
        <v>166</v>
      </c>
      <c r="AM197" s="34" t="s">
        <v>901</v>
      </c>
      <c r="AN197" s="32" t="s">
        <v>809</v>
      </c>
      <c r="AO197" s="32"/>
      <c r="AP197" s="32" t="s">
        <v>105</v>
      </c>
      <c r="AQ197" s="34">
        <v>91124</v>
      </c>
      <c r="AR197" s="32" t="s">
        <v>902</v>
      </c>
      <c r="AS197" s="32" t="s">
        <v>903</v>
      </c>
      <c r="AT197" s="28">
        <v>70000000</v>
      </c>
      <c r="AU197" s="1"/>
      <c r="AV197" s="29"/>
      <c r="AW197" s="30">
        <f>SUMIF('No tocar'!A:A,AS197,'No tocar'!B:B)</f>
        <v>0</v>
      </c>
      <c r="AX197" s="30">
        <f t="shared" si="0"/>
        <v>70000000</v>
      </c>
      <c r="AY197" s="30">
        <f>SUMIF('No tocar'!A:A,AS197,'No tocar'!D:D)</f>
        <v>0</v>
      </c>
      <c r="AZ197" s="30"/>
      <c r="BA197" s="30" t="str">
        <f t="shared" si="1"/>
        <v/>
      </c>
      <c r="BB197" s="31" t="str">
        <f t="shared" si="2"/>
        <v/>
      </c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</row>
    <row r="198" spans="1:74" ht="14.25" customHeight="1">
      <c r="A198" s="32" t="s">
        <v>790</v>
      </c>
      <c r="B198" s="32" t="s">
        <v>791</v>
      </c>
      <c r="C198" s="32" t="s">
        <v>315</v>
      </c>
      <c r="D198" s="33" t="s">
        <v>813</v>
      </c>
      <c r="E198" s="32" t="s">
        <v>792</v>
      </c>
      <c r="F198" s="34" t="s">
        <v>888</v>
      </c>
      <c r="G198" s="32" t="s">
        <v>793</v>
      </c>
      <c r="H198" s="34" t="s">
        <v>385</v>
      </c>
      <c r="I198" s="32" t="s">
        <v>794</v>
      </c>
      <c r="J198" s="34">
        <v>2</v>
      </c>
      <c r="K198" s="32" t="s">
        <v>318</v>
      </c>
      <c r="L198" s="33" t="s">
        <v>889</v>
      </c>
      <c r="M198" s="32" t="s">
        <v>890</v>
      </c>
      <c r="N198" s="34" t="s">
        <v>797</v>
      </c>
      <c r="O198" s="32" t="s">
        <v>891</v>
      </c>
      <c r="P198" s="34">
        <v>4.0000000000000001E-3</v>
      </c>
      <c r="Q198" s="34" t="s">
        <v>892</v>
      </c>
      <c r="R198" s="32" t="s">
        <v>893</v>
      </c>
      <c r="S198" s="34" t="s">
        <v>826</v>
      </c>
      <c r="T198" s="32" t="s">
        <v>827</v>
      </c>
      <c r="U198" s="34" t="s">
        <v>894</v>
      </c>
      <c r="V198" s="35">
        <v>2021763640104</v>
      </c>
      <c r="W198" s="36" t="s">
        <v>895</v>
      </c>
      <c r="X198" s="33" t="s">
        <v>418</v>
      </c>
      <c r="Y198" s="32" t="s">
        <v>896</v>
      </c>
      <c r="Z198" s="34">
        <v>2022</v>
      </c>
      <c r="AA198" s="34">
        <v>2023</v>
      </c>
      <c r="AB198" s="34">
        <v>2</v>
      </c>
      <c r="AC198" s="34">
        <v>1</v>
      </c>
      <c r="AD198" s="34" t="s">
        <v>897</v>
      </c>
      <c r="AE198" s="32" t="s">
        <v>898</v>
      </c>
      <c r="AF198" s="34" t="s">
        <v>899</v>
      </c>
      <c r="AG198" s="32" t="s">
        <v>829</v>
      </c>
      <c r="AH198" s="34">
        <v>1800</v>
      </c>
      <c r="AI198" s="34">
        <v>1</v>
      </c>
      <c r="AJ198" s="32" t="s">
        <v>900</v>
      </c>
      <c r="AK198" s="34" t="s">
        <v>89</v>
      </c>
      <c r="AL198" s="32" t="s">
        <v>166</v>
      </c>
      <c r="AM198" s="34">
        <v>133319</v>
      </c>
      <c r="AN198" s="32" t="s">
        <v>819</v>
      </c>
      <c r="AO198" s="32"/>
      <c r="AP198" s="32" t="s">
        <v>105</v>
      </c>
      <c r="AQ198" s="34">
        <v>91124</v>
      </c>
      <c r="AR198" s="32" t="s">
        <v>902</v>
      </c>
      <c r="AS198" s="32" t="s">
        <v>904</v>
      </c>
      <c r="AT198" s="28">
        <v>132000000</v>
      </c>
      <c r="AU198" s="1"/>
      <c r="AV198" s="29"/>
      <c r="AW198" s="30">
        <f>SUMIF('No tocar'!A:A,AS198,'No tocar'!B:B)</f>
        <v>0</v>
      </c>
      <c r="AX198" s="30">
        <f t="shared" si="0"/>
        <v>132000000</v>
      </c>
      <c r="AY198" s="30">
        <f>SUMIF('No tocar'!A:A,AS198,'No tocar'!D:D)</f>
        <v>132000000</v>
      </c>
      <c r="AZ198" s="30"/>
      <c r="BA198" s="30" t="str">
        <f t="shared" si="1"/>
        <v/>
      </c>
      <c r="BB198" s="31" t="str">
        <f t="shared" si="2"/>
        <v/>
      </c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</row>
    <row r="199" spans="1:74" ht="14.25" customHeight="1">
      <c r="A199" s="32" t="s">
        <v>790</v>
      </c>
      <c r="B199" s="32" t="s">
        <v>791</v>
      </c>
      <c r="C199" s="32" t="s">
        <v>315</v>
      </c>
      <c r="D199" s="33" t="s">
        <v>813</v>
      </c>
      <c r="E199" s="32" t="s">
        <v>792</v>
      </c>
      <c r="F199" s="34" t="s">
        <v>888</v>
      </c>
      <c r="G199" s="32" t="s">
        <v>793</v>
      </c>
      <c r="H199" s="34" t="s">
        <v>385</v>
      </c>
      <c r="I199" s="32" t="s">
        <v>794</v>
      </c>
      <c r="J199" s="34">
        <v>2</v>
      </c>
      <c r="K199" s="32" t="s">
        <v>318</v>
      </c>
      <c r="L199" s="33" t="s">
        <v>889</v>
      </c>
      <c r="M199" s="32" t="s">
        <v>890</v>
      </c>
      <c r="N199" s="34" t="s">
        <v>797</v>
      </c>
      <c r="O199" s="32" t="s">
        <v>891</v>
      </c>
      <c r="P199" s="34">
        <v>4.0000000000000001E-3</v>
      </c>
      <c r="Q199" s="34" t="s">
        <v>892</v>
      </c>
      <c r="R199" s="32" t="s">
        <v>893</v>
      </c>
      <c r="S199" s="34" t="s">
        <v>826</v>
      </c>
      <c r="T199" s="32" t="s">
        <v>827</v>
      </c>
      <c r="U199" s="34" t="s">
        <v>894</v>
      </c>
      <c r="V199" s="35">
        <v>2021763640104</v>
      </c>
      <c r="W199" s="36" t="s">
        <v>895</v>
      </c>
      <c r="X199" s="33" t="s">
        <v>418</v>
      </c>
      <c r="Y199" s="32" t="s">
        <v>896</v>
      </c>
      <c r="Z199" s="34">
        <v>2022</v>
      </c>
      <c r="AA199" s="34">
        <v>2023</v>
      </c>
      <c r="AB199" s="34">
        <v>2</v>
      </c>
      <c r="AC199" s="34">
        <v>1</v>
      </c>
      <c r="AD199" s="34" t="s">
        <v>897</v>
      </c>
      <c r="AE199" s="32" t="s">
        <v>898</v>
      </c>
      <c r="AF199" s="34" t="s">
        <v>899</v>
      </c>
      <c r="AG199" s="32" t="s">
        <v>829</v>
      </c>
      <c r="AH199" s="34">
        <v>1800</v>
      </c>
      <c r="AI199" s="34">
        <v>1</v>
      </c>
      <c r="AJ199" s="32" t="s">
        <v>900</v>
      </c>
      <c r="AK199" s="34" t="s">
        <v>89</v>
      </c>
      <c r="AL199" s="32" t="s">
        <v>166</v>
      </c>
      <c r="AM199" s="34">
        <v>132208</v>
      </c>
      <c r="AN199" s="32" t="s">
        <v>905</v>
      </c>
      <c r="AO199" s="32"/>
      <c r="AP199" s="32" t="s">
        <v>105</v>
      </c>
      <c r="AQ199" s="34">
        <v>91124</v>
      </c>
      <c r="AR199" s="32" t="s">
        <v>902</v>
      </c>
      <c r="AS199" s="32" t="s">
        <v>906</v>
      </c>
      <c r="AT199" s="28">
        <v>5404694</v>
      </c>
      <c r="AU199" s="1"/>
      <c r="AV199" s="29"/>
      <c r="AW199" s="30">
        <f>SUMIF('No tocar'!A:A,AS199,'No tocar'!B:B)</f>
        <v>0</v>
      </c>
      <c r="AX199" s="30">
        <f t="shared" si="0"/>
        <v>5404694</v>
      </c>
      <c r="AY199" s="30">
        <f>SUMIF('No tocar'!A:A,AS199,'No tocar'!D:D)</f>
        <v>0</v>
      </c>
      <c r="AZ199" s="30"/>
      <c r="BA199" s="30" t="str">
        <f t="shared" si="1"/>
        <v/>
      </c>
      <c r="BB199" s="31" t="str">
        <f t="shared" si="2"/>
        <v/>
      </c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</row>
    <row r="200" spans="1:74" ht="14.25" customHeight="1">
      <c r="A200" s="32" t="s">
        <v>790</v>
      </c>
      <c r="B200" s="32" t="s">
        <v>791</v>
      </c>
      <c r="C200" s="32" t="s">
        <v>315</v>
      </c>
      <c r="D200" s="33" t="s">
        <v>813</v>
      </c>
      <c r="E200" s="32" t="s">
        <v>792</v>
      </c>
      <c r="F200" s="34" t="s">
        <v>888</v>
      </c>
      <c r="G200" s="32" t="s">
        <v>793</v>
      </c>
      <c r="H200" s="34" t="s">
        <v>385</v>
      </c>
      <c r="I200" s="32" t="s">
        <v>794</v>
      </c>
      <c r="J200" s="34">
        <v>2</v>
      </c>
      <c r="K200" s="32" t="s">
        <v>318</v>
      </c>
      <c r="L200" s="33" t="s">
        <v>889</v>
      </c>
      <c r="M200" s="32" t="s">
        <v>890</v>
      </c>
      <c r="N200" s="34" t="s">
        <v>797</v>
      </c>
      <c r="O200" s="32" t="s">
        <v>891</v>
      </c>
      <c r="P200" s="34">
        <v>4.0000000000000001E-3</v>
      </c>
      <c r="Q200" s="34" t="s">
        <v>892</v>
      </c>
      <c r="R200" s="32" t="s">
        <v>893</v>
      </c>
      <c r="S200" s="34" t="s">
        <v>826</v>
      </c>
      <c r="T200" s="32" t="s">
        <v>827</v>
      </c>
      <c r="U200" s="34" t="s">
        <v>894</v>
      </c>
      <c r="V200" s="35">
        <v>2021763640104</v>
      </c>
      <c r="W200" s="36" t="s">
        <v>895</v>
      </c>
      <c r="X200" s="33" t="s">
        <v>418</v>
      </c>
      <c r="Y200" s="32" t="s">
        <v>896</v>
      </c>
      <c r="Z200" s="34">
        <v>2022</v>
      </c>
      <c r="AA200" s="34">
        <v>2023</v>
      </c>
      <c r="AB200" s="34">
        <v>2</v>
      </c>
      <c r="AC200" s="34">
        <v>1</v>
      </c>
      <c r="AD200" s="34" t="s">
        <v>897</v>
      </c>
      <c r="AE200" s="32" t="s">
        <v>898</v>
      </c>
      <c r="AF200" s="34" t="s">
        <v>899</v>
      </c>
      <c r="AG200" s="32" t="s">
        <v>829</v>
      </c>
      <c r="AH200" s="34">
        <v>1800</v>
      </c>
      <c r="AI200" s="34">
        <v>1</v>
      </c>
      <c r="AJ200" s="32" t="s">
        <v>900</v>
      </c>
      <c r="AK200" s="34" t="s">
        <v>89</v>
      </c>
      <c r="AL200" s="22" t="s">
        <v>90</v>
      </c>
      <c r="AM200" s="34">
        <v>133320</v>
      </c>
      <c r="AN200" s="32" t="s">
        <v>907</v>
      </c>
      <c r="AO200" s="32"/>
      <c r="AP200" s="32" t="s">
        <v>105</v>
      </c>
      <c r="AQ200" s="34">
        <v>91124</v>
      </c>
      <c r="AR200" s="32" t="s">
        <v>902</v>
      </c>
      <c r="AS200" s="32" t="s">
        <v>908</v>
      </c>
      <c r="AT200" s="28">
        <v>12243745.18</v>
      </c>
      <c r="AU200" s="1"/>
      <c r="AV200" s="29"/>
      <c r="AW200" s="30">
        <f>SUMIF('No tocar'!A:A,AS200,'No tocar'!B:B)</f>
        <v>0</v>
      </c>
      <c r="AX200" s="30">
        <f t="shared" si="0"/>
        <v>12243745.18</v>
      </c>
      <c r="AY200" s="30">
        <f>SUMIF('No tocar'!A:A,AS200,'No tocar'!D:D)</f>
        <v>0</v>
      </c>
      <c r="AZ200" s="30"/>
      <c r="BA200" s="30" t="str">
        <f t="shared" si="1"/>
        <v/>
      </c>
      <c r="BB200" s="31" t="str">
        <f t="shared" si="2"/>
        <v/>
      </c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</row>
    <row r="201" spans="1:74" ht="14.25" customHeight="1">
      <c r="A201" s="32" t="s">
        <v>790</v>
      </c>
      <c r="B201" s="32" t="s">
        <v>791</v>
      </c>
      <c r="C201" s="32" t="s">
        <v>315</v>
      </c>
      <c r="D201" s="33" t="s">
        <v>813</v>
      </c>
      <c r="E201" s="32" t="s">
        <v>792</v>
      </c>
      <c r="F201" s="34" t="s">
        <v>888</v>
      </c>
      <c r="G201" s="32" t="s">
        <v>793</v>
      </c>
      <c r="H201" s="34" t="s">
        <v>385</v>
      </c>
      <c r="I201" s="32" t="s">
        <v>794</v>
      </c>
      <c r="J201" s="34">
        <v>2</v>
      </c>
      <c r="K201" s="32" t="s">
        <v>318</v>
      </c>
      <c r="L201" s="33" t="s">
        <v>889</v>
      </c>
      <c r="M201" s="32" t="s">
        <v>890</v>
      </c>
      <c r="N201" s="34" t="s">
        <v>797</v>
      </c>
      <c r="O201" s="32" t="s">
        <v>891</v>
      </c>
      <c r="P201" s="34">
        <v>4.0000000000000001E-3</v>
      </c>
      <c r="Q201" s="34" t="s">
        <v>892</v>
      </c>
      <c r="R201" s="32" t="s">
        <v>893</v>
      </c>
      <c r="S201" s="34" t="s">
        <v>826</v>
      </c>
      <c r="T201" s="32" t="s">
        <v>827</v>
      </c>
      <c r="U201" s="34" t="s">
        <v>894</v>
      </c>
      <c r="V201" s="35">
        <v>2021763640104</v>
      </c>
      <c r="W201" s="36" t="s">
        <v>895</v>
      </c>
      <c r="X201" s="33" t="s">
        <v>418</v>
      </c>
      <c r="Y201" s="32" t="s">
        <v>896</v>
      </c>
      <c r="Z201" s="34">
        <v>2022</v>
      </c>
      <c r="AA201" s="34">
        <v>2023</v>
      </c>
      <c r="AB201" s="34">
        <v>2</v>
      </c>
      <c r="AC201" s="34">
        <v>1</v>
      </c>
      <c r="AD201" s="34" t="s">
        <v>897</v>
      </c>
      <c r="AE201" s="32" t="s">
        <v>898</v>
      </c>
      <c r="AF201" s="34" t="s">
        <v>899</v>
      </c>
      <c r="AG201" s="32" t="s">
        <v>829</v>
      </c>
      <c r="AH201" s="34">
        <v>1800</v>
      </c>
      <c r="AI201" s="34">
        <v>3</v>
      </c>
      <c r="AJ201" s="32" t="s">
        <v>909</v>
      </c>
      <c r="AK201" s="34" t="s">
        <v>89</v>
      </c>
      <c r="AL201" s="32" t="s">
        <v>166</v>
      </c>
      <c r="AM201" s="34" t="s">
        <v>901</v>
      </c>
      <c r="AN201" s="32" t="s">
        <v>809</v>
      </c>
      <c r="AO201" s="32"/>
      <c r="AP201" s="32" t="s">
        <v>105</v>
      </c>
      <c r="AQ201" s="34">
        <v>91124</v>
      </c>
      <c r="AR201" s="32" t="s">
        <v>902</v>
      </c>
      <c r="AS201" s="32" t="s">
        <v>910</v>
      </c>
      <c r="AT201" s="28">
        <v>24629994.800000001</v>
      </c>
      <c r="AU201" s="1"/>
      <c r="AV201" s="29"/>
      <c r="AW201" s="30">
        <f>SUMIF('No tocar'!A:A,AS201,'No tocar'!B:B)</f>
        <v>0</v>
      </c>
      <c r="AX201" s="30">
        <f t="shared" si="0"/>
        <v>24629994.800000001</v>
      </c>
      <c r="AY201" s="30">
        <f>SUMIF('No tocar'!A:A,AS201,'No tocar'!D:D)</f>
        <v>0</v>
      </c>
      <c r="AZ201" s="30"/>
      <c r="BA201" s="30" t="str">
        <f t="shared" si="1"/>
        <v/>
      </c>
      <c r="BB201" s="31" t="str">
        <f t="shared" si="2"/>
        <v/>
      </c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</row>
    <row r="202" spans="1:74" ht="14.25" customHeight="1">
      <c r="A202" s="32" t="s">
        <v>790</v>
      </c>
      <c r="B202" s="32" t="s">
        <v>791</v>
      </c>
      <c r="C202" s="32" t="s">
        <v>315</v>
      </c>
      <c r="D202" s="33" t="s">
        <v>813</v>
      </c>
      <c r="E202" s="32" t="s">
        <v>792</v>
      </c>
      <c r="F202" s="34" t="s">
        <v>888</v>
      </c>
      <c r="G202" s="32" t="s">
        <v>793</v>
      </c>
      <c r="H202" s="34" t="s">
        <v>385</v>
      </c>
      <c r="I202" s="32" t="s">
        <v>794</v>
      </c>
      <c r="J202" s="34">
        <v>2</v>
      </c>
      <c r="K202" s="32" t="s">
        <v>318</v>
      </c>
      <c r="L202" s="33" t="s">
        <v>889</v>
      </c>
      <c r="M202" s="32" t="s">
        <v>890</v>
      </c>
      <c r="N202" s="34" t="s">
        <v>797</v>
      </c>
      <c r="O202" s="32" t="s">
        <v>891</v>
      </c>
      <c r="P202" s="34">
        <v>4.0000000000000001E-3</v>
      </c>
      <c r="Q202" s="34" t="s">
        <v>892</v>
      </c>
      <c r="R202" s="32" t="s">
        <v>893</v>
      </c>
      <c r="S202" s="34" t="s">
        <v>826</v>
      </c>
      <c r="T202" s="32" t="s">
        <v>827</v>
      </c>
      <c r="U202" s="34" t="s">
        <v>894</v>
      </c>
      <c r="V202" s="35">
        <v>2021763640104</v>
      </c>
      <c r="W202" s="36" t="s">
        <v>895</v>
      </c>
      <c r="X202" s="33" t="s">
        <v>418</v>
      </c>
      <c r="Y202" s="32" t="s">
        <v>896</v>
      </c>
      <c r="Z202" s="34">
        <v>2022</v>
      </c>
      <c r="AA202" s="34">
        <v>2023</v>
      </c>
      <c r="AB202" s="34">
        <v>2</v>
      </c>
      <c r="AC202" s="34">
        <v>1</v>
      </c>
      <c r="AD202" s="34" t="s">
        <v>897</v>
      </c>
      <c r="AE202" s="32" t="s">
        <v>898</v>
      </c>
      <c r="AF202" s="34" t="s">
        <v>899</v>
      </c>
      <c r="AG202" s="32" t="s">
        <v>829</v>
      </c>
      <c r="AH202" s="34">
        <v>1800</v>
      </c>
      <c r="AI202" s="34">
        <v>3</v>
      </c>
      <c r="AJ202" s="32" t="s">
        <v>909</v>
      </c>
      <c r="AK202" s="34" t="s">
        <v>89</v>
      </c>
      <c r="AL202" s="32" t="s">
        <v>166</v>
      </c>
      <c r="AM202" s="34">
        <v>133801</v>
      </c>
      <c r="AN202" s="32" t="s">
        <v>911</v>
      </c>
      <c r="AO202" s="32"/>
      <c r="AP202" s="32" t="s">
        <v>105</v>
      </c>
      <c r="AQ202" s="34">
        <v>91124</v>
      </c>
      <c r="AR202" s="32" t="s">
        <v>902</v>
      </c>
      <c r="AS202" s="32" t="s">
        <v>912</v>
      </c>
      <c r="AT202" s="28">
        <v>16181091.300000001</v>
      </c>
      <c r="AU202" s="1"/>
      <c r="AV202" s="29"/>
      <c r="AW202" s="30">
        <f>SUMIF('No tocar'!A:A,AS202,'No tocar'!B:B)</f>
        <v>0</v>
      </c>
      <c r="AX202" s="30">
        <f t="shared" si="0"/>
        <v>16181091.300000001</v>
      </c>
      <c r="AY202" s="30">
        <f>SUMIF('No tocar'!A:A,AS202,'No tocar'!D:D)</f>
        <v>0</v>
      </c>
      <c r="AZ202" s="30"/>
      <c r="BA202" s="30" t="str">
        <f t="shared" si="1"/>
        <v/>
      </c>
      <c r="BB202" s="31" t="str">
        <f t="shared" si="2"/>
        <v/>
      </c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</row>
    <row r="203" spans="1:74" ht="14.25" hidden="1" customHeight="1">
      <c r="A203" s="32" t="s">
        <v>913</v>
      </c>
      <c r="B203" s="32" t="s">
        <v>914</v>
      </c>
      <c r="C203" s="32" t="s">
        <v>915</v>
      </c>
      <c r="D203" s="33">
        <v>45</v>
      </c>
      <c r="E203" s="32" t="s">
        <v>916</v>
      </c>
      <c r="F203" s="34">
        <v>4599</v>
      </c>
      <c r="G203" s="32" t="s">
        <v>71</v>
      </c>
      <c r="H203" s="34" t="s">
        <v>72</v>
      </c>
      <c r="I203" s="32" t="s">
        <v>73</v>
      </c>
      <c r="J203" s="34">
        <v>1</v>
      </c>
      <c r="K203" s="32" t="s">
        <v>74</v>
      </c>
      <c r="L203" s="33" t="s">
        <v>917</v>
      </c>
      <c r="M203" s="32" t="s">
        <v>918</v>
      </c>
      <c r="N203" s="34" t="s">
        <v>919</v>
      </c>
      <c r="O203" s="32" t="s">
        <v>920</v>
      </c>
      <c r="P203" s="34">
        <v>1</v>
      </c>
      <c r="Q203" s="34" t="s">
        <v>921</v>
      </c>
      <c r="R203" s="32" t="s">
        <v>922</v>
      </c>
      <c r="S203" s="34" t="s">
        <v>923</v>
      </c>
      <c r="T203" s="32" t="s">
        <v>924</v>
      </c>
      <c r="U203" s="34">
        <v>10</v>
      </c>
      <c r="V203" s="36" t="s">
        <v>925</v>
      </c>
      <c r="W203" s="36" t="s">
        <v>926</v>
      </c>
      <c r="X203" s="33" t="s">
        <v>927</v>
      </c>
      <c r="Y203" s="32" t="s">
        <v>928</v>
      </c>
      <c r="Z203" s="34">
        <v>2021</v>
      </c>
      <c r="AA203" s="34">
        <v>2023</v>
      </c>
      <c r="AB203" s="34">
        <v>3</v>
      </c>
      <c r="AC203" s="34">
        <v>1</v>
      </c>
      <c r="AD203" s="34">
        <v>4599028</v>
      </c>
      <c r="AE203" s="32" t="s">
        <v>929</v>
      </c>
      <c r="AF203" s="34">
        <v>459902800</v>
      </c>
      <c r="AG203" s="32" t="s">
        <v>930</v>
      </c>
      <c r="AH203" s="34">
        <v>10</v>
      </c>
      <c r="AI203" s="34">
        <v>1</v>
      </c>
      <c r="AJ203" s="32" t="s">
        <v>931</v>
      </c>
      <c r="AK203" s="34" t="s">
        <v>89</v>
      </c>
      <c r="AL203" s="32" t="s">
        <v>90</v>
      </c>
      <c r="AM203" s="34">
        <v>121000</v>
      </c>
      <c r="AN203" s="32" t="s">
        <v>91</v>
      </c>
      <c r="AO203" s="32"/>
      <c r="AP203" s="22" t="s">
        <v>92</v>
      </c>
      <c r="AQ203" s="34" t="s">
        <v>932</v>
      </c>
      <c r="AR203" s="32" t="s">
        <v>933</v>
      </c>
      <c r="AS203" s="32" t="s">
        <v>934</v>
      </c>
      <c r="AT203" s="28">
        <v>4000000</v>
      </c>
      <c r="AU203" s="1"/>
      <c r="AV203" s="29"/>
      <c r="AW203" s="30">
        <f>SUMIF('No tocar'!A:A,AS203,'No tocar'!B:B)</f>
        <v>4000000</v>
      </c>
      <c r="AX203" s="30">
        <f t="shared" si="0"/>
        <v>4000000</v>
      </c>
      <c r="AY203" s="30">
        <f>SUMIF('No tocar'!A:A,AS203,'No tocar'!D:D)</f>
        <v>4000000</v>
      </c>
      <c r="AZ203" s="30"/>
      <c r="BA203" s="30" t="str">
        <f t="shared" si="1"/>
        <v/>
      </c>
      <c r="BB203" s="31" t="str">
        <f t="shared" si="2"/>
        <v/>
      </c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</row>
    <row r="204" spans="1:74" ht="14.25" hidden="1" customHeight="1">
      <c r="A204" s="32" t="s">
        <v>913</v>
      </c>
      <c r="B204" s="32" t="s">
        <v>914</v>
      </c>
      <c r="C204" s="32" t="s">
        <v>915</v>
      </c>
      <c r="D204" s="33">
        <v>45</v>
      </c>
      <c r="E204" s="32" t="s">
        <v>916</v>
      </c>
      <c r="F204" s="34">
        <v>4599</v>
      </c>
      <c r="G204" s="32" t="s">
        <v>71</v>
      </c>
      <c r="H204" s="34" t="s">
        <v>72</v>
      </c>
      <c r="I204" s="32" t="s">
        <v>73</v>
      </c>
      <c r="J204" s="34">
        <v>1</v>
      </c>
      <c r="K204" s="32" t="s">
        <v>74</v>
      </c>
      <c r="L204" s="33" t="s">
        <v>917</v>
      </c>
      <c r="M204" s="32" t="s">
        <v>918</v>
      </c>
      <c r="N204" s="34" t="s">
        <v>919</v>
      </c>
      <c r="O204" s="32" t="s">
        <v>920</v>
      </c>
      <c r="P204" s="34">
        <v>1</v>
      </c>
      <c r="Q204" s="34" t="s">
        <v>921</v>
      </c>
      <c r="R204" s="32" t="s">
        <v>922</v>
      </c>
      <c r="S204" s="34" t="s">
        <v>923</v>
      </c>
      <c r="T204" s="32" t="s">
        <v>924</v>
      </c>
      <c r="U204" s="34">
        <v>10</v>
      </c>
      <c r="V204" s="36" t="s">
        <v>925</v>
      </c>
      <c r="W204" s="36" t="s">
        <v>926</v>
      </c>
      <c r="X204" s="33" t="s">
        <v>927</v>
      </c>
      <c r="Y204" s="32" t="s">
        <v>928</v>
      </c>
      <c r="Z204" s="34">
        <v>2021</v>
      </c>
      <c r="AA204" s="34">
        <v>2023</v>
      </c>
      <c r="AB204" s="34">
        <v>3</v>
      </c>
      <c r="AC204" s="34">
        <v>1</v>
      </c>
      <c r="AD204" s="34">
        <v>4599028</v>
      </c>
      <c r="AE204" s="32" t="s">
        <v>929</v>
      </c>
      <c r="AF204" s="34">
        <v>459902800</v>
      </c>
      <c r="AG204" s="32" t="s">
        <v>930</v>
      </c>
      <c r="AH204" s="34">
        <v>10</v>
      </c>
      <c r="AI204" s="34">
        <v>2</v>
      </c>
      <c r="AJ204" s="32" t="s">
        <v>935</v>
      </c>
      <c r="AK204" s="34" t="s">
        <v>99</v>
      </c>
      <c r="AL204" s="32" t="s">
        <v>90</v>
      </c>
      <c r="AM204" s="34">
        <v>121000</v>
      </c>
      <c r="AN204" s="32" t="s">
        <v>91</v>
      </c>
      <c r="AO204" s="32"/>
      <c r="AP204" s="32" t="s">
        <v>153</v>
      </c>
      <c r="AQ204" s="34" t="s">
        <v>627</v>
      </c>
      <c r="AR204" s="32" t="s">
        <v>628</v>
      </c>
      <c r="AS204" s="32" t="s">
        <v>936</v>
      </c>
      <c r="AT204" s="28">
        <v>15000000</v>
      </c>
      <c r="AU204" s="1"/>
      <c r="AV204" s="29"/>
      <c r="AW204" s="30">
        <f>SUMIF('No tocar'!A:A,AS204,'No tocar'!B:B)</f>
        <v>18400000</v>
      </c>
      <c r="AX204" s="30">
        <f t="shared" si="0"/>
        <v>15000000</v>
      </c>
      <c r="AY204" s="30">
        <f>SUMIF('No tocar'!A:A,AS204,'No tocar'!D:D)</f>
        <v>15000000</v>
      </c>
      <c r="AZ204" s="30"/>
      <c r="BA204" s="30" t="str">
        <f t="shared" si="1"/>
        <v/>
      </c>
      <c r="BB204" s="31" t="str">
        <f t="shared" si="2"/>
        <v/>
      </c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</row>
    <row r="205" spans="1:74" ht="14.25" hidden="1" customHeight="1">
      <c r="A205" s="32" t="s">
        <v>913</v>
      </c>
      <c r="B205" s="32" t="s">
        <v>914</v>
      </c>
      <c r="C205" s="32" t="s">
        <v>915</v>
      </c>
      <c r="D205" s="33">
        <v>45</v>
      </c>
      <c r="E205" s="32" t="s">
        <v>916</v>
      </c>
      <c r="F205" s="34">
        <v>4599</v>
      </c>
      <c r="G205" s="32" t="s">
        <v>71</v>
      </c>
      <c r="H205" s="34" t="s">
        <v>72</v>
      </c>
      <c r="I205" s="32" t="s">
        <v>73</v>
      </c>
      <c r="J205" s="34">
        <v>1</v>
      </c>
      <c r="K205" s="32" t="s">
        <v>74</v>
      </c>
      <c r="L205" s="33" t="s">
        <v>917</v>
      </c>
      <c r="M205" s="32" t="s">
        <v>918</v>
      </c>
      <c r="N205" s="34" t="s">
        <v>919</v>
      </c>
      <c r="O205" s="32" t="s">
        <v>920</v>
      </c>
      <c r="P205" s="34">
        <v>1</v>
      </c>
      <c r="Q205" s="34" t="s">
        <v>921</v>
      </c>
      <c r="R205" s="32" t="s">
        <v>922</v>
      </c>
      <c r="S205" s="34" t="s">
        <v>923</v>
      </c>
      <c r="T205" s="32" t="s">
        <v>924</v>
      </c>
      <c r="U205" s="34">
        <v>10</v>
      </c>
      <c r="V205" s="36" t="s">
        <v>925</v>
      </c>
      <c r="W205" s="36" t="s">
        <v>926</v>
      </c>
      <c r="X205" s="33" t="s">
        <v>927</v>
      </c>
      <c r="Y205" s="32" t="s">
        <v>928</v>
      </c>
      <c r="Z205" s="34">
        <v>2021</v>
      </c>
      <c r="AA205" s="34">
        <v>2023</v>
      </c>
      <c r="AB205" s="34">
        <v>3</v>
      </c>
      <c r="AC205" s="34">
        <v>1</v>
      </c>
      <c r="AD205" s="34">
        <v>4599028</v>
      </c>
      <c r="AE205" s="32" t="s">
        <v>929</v>
      </c>
      <c r="AF205" s="34">
        <v>459902800</v>
      </c>
      <c r="AG205" s="32" t="s">
        <v>930</v>
      </c>
      <c r="AH205" s="34">
        <v>10</v>
      </c>
      <c r="AI205" s="34">
        <v>3</v>
      </c>
      <c r="AJ205" s="32" t="s">
        <v>937</v>
      </c>
      <c r="AK205" s="34" t="s">
        <v>99</v>
      </c>
      <c r="AL205" s="32" t="s">
        <v>90</v>
      </c>
      <c r="AM205" s="34">
        <v>121000</v>
      </c>
      <c r="AN205" s="32" t="s">
        <v>91</v>
      </c>
      <c r="AO205" s="32"/>
      <c r="AP205" s="22" t="s">
        <v>92</v>
      </c>
      <c r="AQ205" s="34" t="s">
        <v>932</v>
      </c>
      <c r="AR205" s="32" t="s">
        <v>933</v>
      </c>
      <c r="AS205" s="32" t="s">
        <v>938</v>
      </c>
      <c r="AT205" s="28">
        <v>4000000</v>
      </c>
      <c r="AU205" s="1"/>
      <c r="AV205" s="29"/>
      <c r="AW205" s="30">
        <f>SUMIF('No tocar'!A:A,AS205,'No tocar'!B:B)</f>
        <v>4000000</v>
      </c>
      <c r="AX205" s="30">
        <f t="shared" si="0"/>
        <v>4000000</v>
      </c>
      <c r="AY205" s="30">
        <f>SUMIF('No tocar'!A:A,AS205,'No tocar'!D:D)</f>
        <v>4000000</v>
      </c>
      <c r="AZ205" s="30"/>
      <c r="BA205" s="30" t="str">
        <f t="shared" si="1"/>
        <v/>
      </c>
      <c r="BB205" s="31" t="str">
        <f t="shared" si="2"/>
        <v/>
      </c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</row>
    <row r="206" spans="1:74" ht="14.25" hidden="1" customHeight="1">
      <c r="A206" s="32" t="s">
        <v>913</v>
      </c>
      <c r="B206" s="32" t="s">
        <v>914</v>
      </c>
      <c r="C206" s="32" t="s">
        <v>915</v>
      </c>
      <c r="D206" s="33">
        <v>45</v>
      </c>
      <c r="E206" s="32" t="s">
        <v>916</v>
      </c>
      <c r="F206" s="34">
        <v>4599</v>
      </c>
      <c r="G206" s="32" t="s">
        <v>71</v>
      </c>
      <c r="H206" s="34" t="s">
        <v>72</v>
      </c>
      <c r="I206" s="32" t="s">
        <v>73</v>
      </c>
      <c r="J206" s="34">
        <v>1</v>
      </c>
      <c r="K206" s="32" t="s">
        <v>74</v>
      </c>
      <c r="L206" s="33" t="s">
        <v>917</v>
      </c>
      <c r="M206" s="32" t="s">
        <v>918</v>
      </c>
      <c r="N206" s="34" t="s">
        <v>919</v>
      </c>
      <c r="O206" s="32" t="s">
        <v>920</v>
      </c>
      <c r="P206" s="34">
        <v>1</v>
      </c>
      <c r="Q206" s="34" t="s">
        <v>921</v>
      </c>
      <c r="R206" s="32" t="s">
        <v>922</v>
      </c>
      <c r="S206" s="34" t="s">
        <v>923</v>
      </c>
      <c r="T206" s="32" t="s">
        <v>924</v>
      </c>
      <c r="U206" s="34">
        <v>10</v>
      </c>
      <c r="V206" s="36" t="s">
        <v>925</v>
      </c>
      <c r="W206" s="36" t="s">
        <v>926</v>
      </c>
      <c r="X206" s="33" t="s">
        <v>927</v>
      </c>
      <c r="Y206" s="32" t="s">
        <v>928</v>
      </c>
      <c r="Z206" s="34">
        <v>2021</v>
      </c>
      <c r="AA206" s="34">
        <v>2023</v>
      </c>
      <c r="AB206" s="34">
        <v>3</v>
      </c>
      <c r="AC206" s="34">
        <v>1</v>
      </c>
      <c r="AD206" s="34">
        <v>4599028</v>
      </c>
      <c r="AE206" s="32" t="s">
        <v>929</v>
      </c>
      <c r="AF206" s="34">
        <v>459902800</v>
      </c>
      <c r="AG206" s="32" t="s">
        <v>930</v>
      </c>
      <c r="AH206" s="34">
        <v>10</v>
      </c>
      <c r="AI206" s="34">
        <v>4</v>
      </c>
      <c r="AJ206" s="32" t="s">
        <v>939</v>
      </c>
      <c r="AK206" s="34" t="s">
        <v>99</v>
      </c>
      <c r="AL206" s="32" t="s">
        <v>90</v>
      </c>
      <c r="AM206" s="34">
        <v>121000</v>
      </c>
      <c r="AN206" s="32" t="s">
        <v>91</v>
      </c>
      <c r="AO206" s="32"/>
      <c r="AP206" s="22" t="s">
        <v>92</v>
      </c>
      <c r="AQ206" s="34" t="s">
        <v>627</v>
      </c>
      <c r="AR206" s="32" t="s">
        <v>628</v>
      </c>
      <c r="AS206" s="32" t="s">
        <v>940</v>
      </c>
      <c r="AT206" s="28">
        <v>143650000</v>
      </c>
      <c r="AU206" s="1"/>
      <c r="AV206" s="29"/>
      <c r="AW206" s="30">
        <f>SUMIF('No tocar'!A:A,AS206,'No tocar'!B:B)</f>
        <v>35750000</v>
      </c>
      <c r="AX206" s="30">
        <f t="shared" si="0"/>
        <v>143650000</v>
      </c>
      <c r="AY206" s="30">
        <f>SUMIF('No tocar'!A:A,AS206,'No tocar'!D:D)</f>
        <v>131700000</v>
      </c>
      <c r="AZ206" s="30"/>
      <c r="BA206" s="30" t="str">
        <f t="shared" si="1"/>
        <v/>
      </c>
      <c r="BB206" s="31" t="str">
        <f t="shared" si="2"/>
        <v/>
      </c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</row>
    <row r="207" spans="1:74" ht="14.25" hidden="1" customHeight="1">
      <c r="A207" s="32" t="s">
        <v>913</v>
      </c>
      <c r="B207" s="32" t="s">
        <v>914</v>
      </c>
      <c r="C207" s="32" t="s">
        <v>915</v>
      </c>
      <c r="D207" s="33">
        <v>45</v>
      </c>
      <c r="E207" s="32" t="s">
        <v>916</v>
      </c>
      <c r="F207" s="34">
        <v>4599</v>
      </c>
      <c r="G207" s="32" t="s">
        <v>71</v>
      </c>
      <c r="H207" s="34" t="s">
        <v>72</v>
      </c>
      <c r="I207" s="32" t="s">
        <v>73</v>
      </c>
      <c r="J207" s="34">
        <v>1</v>
      </c>
      <c r="K207" s="32" t="s">
        <v>74</v>
      </c>
      <c r="L207" s="33" t="s">
        <v>917</v>
      </c>
      <c r="M207" s="32" t="s">
        <v>918</v>
      </c>
      <c r="N207" s="34" t="s">
        <v>919</v>
      </c>
      <c r="O207" s="32" t="s">
        <v>920</v>
      </c>
      <c r="P207" s="34">
        <v>1</v>
      </c>
      <c r="Q207" s="34" t="s">
        <v>921</v>
      </c>
      <c r="R207" s="32" t="s">
        <v>922</v>
      </c>
      <c r="S207" s="34" t="s">
        <v>923</v>
      </c>
      <c r="T207" s="32" t="s">
        <v>924</v>
      </c>
      <c r="U207" s="34">
        <v>10</v>
      </c>
      <c r="V207" s="36" t="s">
        <v>925</v>
      </c>
      <c r="W207" s="36" t="s">
        <v>926</v>
      </c>
      <c r="X207" s="33" t="s">
        <v>927</v>
      </c>
      <c r="Y207" s="32" t="s">
        <v>928</v>
      </c>
      <c r="Z207" s="34">
        <v>2021</v>
      </c>
      <c r="AA207" s="34">
        <v>2023</v>
      </c>
      <c r="AB207" s="34">
        <v>3</v>
      </c>
      <c r="AC207" s="34">
        <v>1</v>
      </c>
      <c r="AD207" s="34">
        <v>4599028</v>
      </c>
      <c r="AE207" s="32" t="s">
        <v>929</v>
      </c>
      <c r="AF207" s="34">
        <v>459902800</v>
      </c>
      <c r="AG207" s="32" t="s">
        <v>930</v>
      </c>
      <c r="AH207" s="34">
        <v>10</v>
      </c>
      <c r="AI207" s="34">
        <v>4</v>
      </c>
      <c r="AJ207" s="32" t="s">
        <v>939</v>
      </c>
      <c r="AK207" s="34" t="s">
        <v>99</v>
      </c>
      <c r="AL207" s="32" t="s">
        <v>90</v>
      </c>
      <c r="AM207" s="34">
        <v>123318</v>
      </c>
      <c r="AN207" s="32" t="s">
        <v>941</v>
      </c>
      <c r="AO207" s="32"/>
      <c r="AP207" s="22" t="s">
        <v>92</v>
      </c>
      <c r="AQ207" s="34" t="s">
        <v>627</v>
      </c>
      <c r="AR207" s="32" t="s">
        <v>628</v>
      </c>
      <c r="AS207" s="50" t="s">
        <v>942</v>
      </c>
      <c r="AT207" s="28">
        <v>87410000</v>
      </c>
      <c r="AU207" s="1"/>
      <c r="AV207" s="29"/>
      <c r="AW207" s="30">
        <f>SUMIF('No tocar'!A:A,AS207,'No tocar'!B:B)</f>
        <v>0</v>
      </c>
      <c r="AX207" s="30">
        <f t="shared" si="0"/>
        <v>87410000</v>
      </c>
      <c r="AY207" s="30">
        <f>SUMIF('No tocar'!A:A,AS207,'No tocar'!D:D)</f>
        <v>35280000</v>
      </c>
      <c r="AZ207" s="30"/>
      <c r="BA207" s="30" t="str">
        <f t="shared" si="1"/>
        <v/>
      </c>
      <c r="BB207" s="31" t="str">
        <f t="shared" si="2"/>
        <v/>
      </c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</row>
    <row r="208" spans="1:74" ht="14.25" hidden="1" customHeight="1">
      <c r="A208" s="32" t="s">
        <v>913</v>
      </c>
      <c r="B208" s="32" t="s">
        <v>914</v>
      </c>
      <c r="C208" s="32" t="s">
        <v>915</v>
      </c>
      <c r="D208" s="33">
        <v>45</v>
      </c>
      <c r="E208" s="32" t="s">
        <v>916</v>
      </c>
      <c r="F208" s="34">
        <v>4599</v>
      </c>
      <c r="G208" s="32" t="s">
        <v>71</v>
      </c>
      <c r="H208" s="34" t="s">
        <v>72</v>
      </c>
      <c r="I208" s="32" t="s">
        <v>73</v>
      </c>
      <c r="J208" s="34">
        <v>1</v>
      </c>
      <c r="K208" s="32" t="s">
        <v>74</v>
      </c>
      <c r="L208" s="33" t="s">
        <v>917</v>
      </c>
      <c r="M208" s="32" t="s">
        <v>918</v>
      </c>
      <c r="N208" s="34" t="s">
        <v>943</v>
      </c>
      <c r="O208" s="32" t="s">
        <v>944</v>
      </c>
      <c r="P208" s="34">
        <v>1</v>
      </c>
      <c r="Q208" s="34" t="s">
        <v>921</v>
      </c>
      <c r="R208" s="32" t="s">
        <v>922</v>
      </c>
      <c r="S208" s="34" t="s">
        <v>945</v>
      </c>
      <c r="T208" s="32" t="s">
        <v>946</v>
      </c>
      <c r="U208" s="34">
        <v>3</v>
      </c>
      <c r="V208" s="36" t="s">
        <v>925</v>
      </c>
      <c r="W208" s="36" t="s">
        <v>926</v>
      </c>
      <c r="X208" s="33" t="s">
        <v>927</v>
      </c>
      <c r="Y208" s="32" t="s">
        <v>928</v>
      </c>
      <c r="Z208" s="34">
        <v>2021</v>
      </c>
      <c r="AA208" s="34">
        <v>2023</v>
      </c>
      <c r="AB208" s="34">
        <v>3</v>
      </c>
      <c r="AC208" s="34">
        <v>2</v>
      </c>
      <c r="AD208" s="34">
        <v>4599018</v>
      </c>
      <c r="AE208" s="32" t="s">
        <v>258</v>
      </c>
      <c r="AF208" s="34">
        <v>459901800</v>
      </c>
      <c r="AG208" s="32" t="s">
        <v>259</v>
      </c>
      <c r="AH208" s="34">
        <v>3</v>
      </c>
      <c r="AI208" s="34">
        <v>5</v>
      </c>
      <c r="AJ208" s="32" t="s">
        <v>947</v>
      </c>
      <c r="AK208" s="34" t="s">
        <v>99</v>
      </c>
      <c r="AL208" s="32" t="s">
        <v>90</v>
      </c>
      <c r="AM208" s="34">
        <v>121000</v>
      </c>
      <c r="AN208" s="32" t="s">
        <v>91</v>
      </c>
      <c r="AO208" s="32"/>
      <c r="AP208" s="22" t="s">
        <v>92</v>
      </c>
      <c r="AQ208" s="34" t="s">
        <v>948</v>
      </c>
      <c r="AR208" s="32" t="s">
        <v>949</v>
      </c>
      <c r="AS208" s="32" t="s">
        <v>950</v>
      </c>
      <c r="AT208" s="28">
        <v>140640000</v>
      </c>
      <c r="AU208" s="1"/>
      <c r="AV208" s="29"/>
      <c r="AW208" s="30">
        <f>SUMIF('No tocar'!A:A,AS208,'No tocar'!B:B)</f>
        <v>137750000</v>
      </c>
      <c r="AX208" s="30">
        <f t="shared" si="0"/>
        <v>140640000</v>
      </c>
      <c r="AY208" s="30">
        <f>SUMIF('No tocar'!A:A,AS208,'No tocar'!D:D)</f>
        <v>120082300</v>
      </c>
      <c r="AZ208" s="30"/>
      <c r="BA208" s="30" t="str">
        <f t="shared" si="1"/>
        <v/>
      </c>
      <c r="BB208" s="31" t="str">
        <f t="shared" si="2"/>
        <v/>
      </c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</row>
    <row r="209" spans="1:74" ht="14.25" hidden="1" customHeight="1">
      <c r="A209" s="32" t="s">
        <v>913</v>
      </c>
      <c r="B209" s="32" t="s">
        <v>914</v>
      </c>
      <c r="C209" s="32" t="s">
        <v>915</v>
      </c>
      <c r="D209" s="33">
        <v>45</v>
      </c>
      <c r="E209" s="32" t="s">
        <v>916</v>
      </c>
      <c r="F209" s="34">
        <v>4599</v>
      </c>
      <c r="G209" s="32" t="s">
        <v>71</v>
      </c>
      <c r="H209" s="34" t="s">
        <v>72</v>
      </c>
      <c r="I209" s="32" t="s">
        <v>73</v>
      </c>
      <c r="J209" s="34">
        <v>1</v>
      </c>
      <c r="K209" s="32" t="s">
        <v>74</v>
      </c>
      <c r="L209" s="33" t="s">
        <v>917</v>
      </c>
      <c r="M209" s="32" t="s">
        <v>918</v>
      </c>
      <c r="N209" s="34" t="s">
        <v>943</v>
      </c>
      <c r="O209" s="32" t="s">
        <v>944</v>
      </c>
      <c r="P209" s="34">
        <v>1</v>
      </c>
      <c r="Q209" s="34" t="s">
        <v>921</v>
      </c>
      <c r="R209" s="32" t="s">
        <v>922</v>
      </c>
      <c r="S209" s="34" t="s">
        <v>945</v>
      </c>
      <c r="T209" s="32" t="s">
        <v>946</v>
      </c>
      <c r="U209" s="34">
        <v>3</v>
      </c>
      <c r="V209" s="36" t="s">
        <v>925</v>
      </c>
      <c r="W209" s="36" t="s">
        <v>926</v>
      </c>
      <c r="X209" s="33" t="s">
        <v>927</v>
      </c>
      <c r="Y209" s="32" t="s">
        <v>928</v>
      </c>
      <c r="Z209" s="34">
        <v>2021</v>
      </c>
      <c r="AA209" s="34">
        <v>2023</v>
      </c>
      <c r="AB209" s="34">
        <v>3</v>
      </c>
      <c r="AC209" s="34">
        <v>2</v>
      </c>
      <c r="AD209" s="34">
        <v>4599018</v>
      </c>
      <c r="AE209" s="32" t="s">
        <v>258</v>
      </c>
      <c r="AF209" s="34">
        <v>459901800</v>
      </c>
      <c r="AG209" s="32" t="s">
        <v>259</v>
      </c>
      <c r="AH209" s="34">
        <v>3</v>
      </c>
      <c r="AI209" s="34">
        <v>5</v>
      </c>
      <c r="AJ209" s="32" t="s">
        <v>947</v>
      </c>
      <c r="AK209" s="34" t="s">
        <v>99</v>
      </c>
      <c r="AL209" s="32" t="s">
        <v>90</v>
      </c>
      <c r="AM209" s="34">
        <v>123318</v>
      </c>
      <c r="AN209" s="32" t="s">
        <v>941</v>
      </c>
      <c r="AO209" s="32"/>
      <c r="AP209" s="22" t="s">
        <v>92</v>
      </c>
      <c r="AQ209" s="34" t="s">
        <v>948</v>
      </c>
      <c r="AR209" s="32" t="s">
        <v>949</v>
      </c>
      <c r="AS209" s="32" t="s">
        <v>951</v>
      </c>
      <c r="AT209" s="28">
        <v>112590000</v>
      </c>
      <c r="AU209" s="1"/>
      <c r="AV209" s="29"/>
      <c r="AW209" s="30">
        <f>SUMIF('No tocar'!A:A,AS209,'No tocar'!B:B)</f>
        <v>0</v>
      </c>
      <c r="AX209" s="30">
        <f t="shared" si="0"/>
        <v>112590000</v>
      </c>
      <c r="AY209" s="30">
        <f>SUMIF('No tocar'!A:A,AS209,'No tocar'!D:D)</f>
        <v>81480000</v>
      </c>
      <c r="AZ209" s="30"/>
      <c r="BA209" s="30" t="str">
        <f t="shared" si="1"/>
        <v/>
      </c>
      <c r="BB209" s="31" t="str">
        <f t="shared" si="2"/>
        <v/>
      </c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</row>
    <row r="210" spans="1:74" ht="14.25" hidden="1" customHeight="1">
      <c r="A210" s="32" t="s">
        <v>913</v>
      </c>
      <c r="B210" s="32" t="s">
        <v>914</v>
      </c>
      <c r="C210" s="32" t="s">
        <v>915</v>
      </c>
      <c r="D210" s="33">
        <v>45</v>
      </c>
      <c r="E210" s="32" t="s">
        <v>916</v>
      </c>
      <c r="F210" s="34">
        <v>4599</v>
      </c>
      <c r="G210" s="32" t="s">
        <v>71</v>
      </c>
      <c r="H210" s="34" t="s">
        <v>72</v>
      </c>
      <c r="I210" s="32" t="s">
        <v>73</v>
      </c>
      <c r="J210" s="34">
        <v>1</v>
      </c>
      <c r="K210" s="32" t="s">
        <v>74</v>
      </c>
      <c r="L210" s="33" t="s">
        <v>917</v>
      </c>
      <c r="M210" s="32" t="s">
        <v>918</v>
      </c>
      <c r="N210" s="34" t="s">
        <v>943</v>
      </c>
      <c r="O210" s="32" t="s">
        <v>944</v>
      </c>
      <c r="P210" s="34">
        <v>1</v>
      </c>
      <c r="Q210" s="34" t="s">
        <v>921</v>
      </c>
      <c r="R210" s="32" t="s">
        <v>922</v>
      </c>
      <c r="S210" s="34" t="s">
        <v>945</v>
      </c>
      <c r="T210" s="32" t="s">
        <v>946</v>
      </c>
      <c r="U210" s="34">
        <v>3</v>
      </c>
      <c r="V210" s="36" t="s">
        <v>925</v>
      </c>
      <c r="W210" s="36" t="s">
        <v>926</v>
      </c>
      <c r="X210" s="33" t="s">
        <v>927</v>
      </c>
      <c r="Y210" s="32" t="s">
        <v>928</v>
      </c>
      <c r="Z210" s="34">
        <v>2021</v>
      </c>
      <c r="AA210" s="34">
        <v>2023</v>
      </c>
      <c r="AB210" s="34">
        <v>3</v>
      </c>
      <c r="AC210" s="34">
        <v>2</v>
      </c>
      <c r="AD210" s="34">
        <v>4599018</v>
      </c>
      <c r="AE210" s="32" t="s">
        <v>258</v>
      </c>
      <c r="AF210" s="34">
        <v>459901800</v>
      </c>
      <c r="AG210" s="32" t="s">
        <v>259</v>
      </c>
      <c r="AH210" s="34">
        <v>3</v>
      </c>
      <c r="AI210" s="34">
        <v>6</v>
      </c>
      <c r="AJ210" s="32" t="s">
        <v>952</v>
      </c>
      <c r="AK210" s="34" t="s">
        <v>89</v>
      </c>
      <c r="AL210" s="32" t="s">
        <v>90</v>
      </c>
      <c r="AM210" s="34">
        <v>121000</v>
      </c>
      <c r="AN210" s="32" t="s">
        <v>91</v>
      </c>
      <c r="AO210" s="32"/>
      <c r="AP210" s="32" t="s">
        <v>282</v>
      </c>
      <c r="AQ210" s="34" t="s">
        <v>948</v>
      </c>
      <c r="AR210" s="32" t="s">
        <v>949</v>
      </c>
      <c r="AS210" s="32" t="s">
        <v>953</v>
      </c>
      <c r="AT210" s="28">
        <v>3200000</v>
      </c>
      <c r="AU210" s="1"/>
      <c r="AV210" s="29"/>
      <c r="AW210" s="30">
        <f>SUMIF('No tocar'!A:A,AS210,'No tocar'!B:B)</f>
        <v>100000</v>
      </c>
      <c r="AX210" s="30">
        <f t="shared" si="0"/>
        <v>3200000</v>
      </c>
      <c r="AY210" s="30">
        <f>SUMIF('No tocar'!A:A,AS210,'No tocar'!D:D)</f>
        <v>3200000</v>
      </c>
      <c r="AZ210" s="30"/>
      <c r="BA210" s="30" t="str">
        <f t="shared" si="1"/>
        <v/>
      </c>
      <c r="BB210" s="31" t="str">
        <f t="shared" si="2"/>
        <v/>
      </c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</row>
    <row r="211" spans="1:74" ht="14.25" hidden="1" customHeight="1">
      <c r="A211" s="32" t="s">
        <v>954</v>
      </c>
      <c r="B211" s="32" t="s">
        <v>955</v>
      </c>
      <c r="C211" s="32" t="s">
        <v>315</v>
      </c>
      <c r="D211" s="33" t="s">
        <v>956</v>
      </c>
      <c r="E211" s="32" t="s">
        <v>957</v>
      </c>
      <c r="F211" s="34" t="s">
        <v>958</v>
      </c>
      <c r="G211" s="32" t="s">
        <v>959</v>
      </c>
      <c r="H211" s="34" t="s">
        <v>960</v>
      </c>
      <c r="I211" s="32" t="s">
        <v>961</v>
      </c>
      <c r="J211" s="34">
        <v>6</v>
      </c>
      <c r="K211" s="32" t="s">
        <v>267</v>
      </c>
      <c r="L211" s="33" t="s">
        <v>962</v>
      </c>
      <c r="M211" s="32" t="s">
        <v>963</v>
      </c>
      <c r="N211" s="34" t="s">
        <v>964</v>
      </c>
      <c r="O211" s="32" t="s">
        <v>965</v>
      </c>
      <c r="P211" s="34" t="s">
        <v>966</v>
      </c>
      <c r="Q211" s="34" t="s">
        <v>967</v>
      </c>
      <c r="R211" s="32" t="s">
        <v>968</v>
      </c>
      <c r="S211" s="34" t="s">
        <v>969</v>
      </c>
      <c r="T211" s="32" t="s">
        <v>970</v>
      </c>
      <c r="U211" s="34">
        <v>192</v>
      </c>
      <c r="V211" s="35">
        <v>2022763640043</v>
      </c>
      <c r="W211" s="36" t="s">
        <v>971</v>
      </c>
      <c r="X211" s="33" t="s">
        <v>972</v>
      </c>
      <c r="Y211" s="32" t="s">
        <v>973</v>
      </c>
      <c r="Z211" s="34">
        <v>2023</v>
      </c>
      <c r="AA211" s="34">
        <v>2023</v>
      </c>
      <c r="AB211" s="34">
        <v>1</v>
      </c>
      <c r="AC211" s="34">
        <v>1</v>
      </c>
      <c r="AD211" s="34">
        <v>3502046</v>
      </c>
      <c r="AE211" s="32" t="s">
        <v>974</v>
      </c>
      <c r="AF211" s="34">
        <v>350204600</v>
      </c>
      <c r="AG211" s="32" t="s">
        <v>975</v>
      </c>
      <c r="AH211" s="34">
        <v>192</v>
      </c>
      <c r="AI211" s="34">
        <v>1</v>
      </c>
      <c r="AJ211" s="51" t="s">
        <v>976</v>
      </c>
      <c r="AK211" s="34" t="s">
        <v>99</v>
      </c>
      <c r="AL211" s="32" t="s">
        <v>90</v>
      </c>
      <c r="AM211" s="34" t="s">
        <v>622</v>
      </c>
      <c r="AN211" s="32" t="s">
        <v>91</v>
      </c>
      <c r="AO211" s="32"/>
      <c r="AP211" s="22" t="s">
        <v>92</v>
      </c>
      <c r="AQ211" s="34" t="s">
        <v>977</v>
      </c>
      <c r="AR211" s="32" t="s">
        <v>978</v>
      </c>
      <c r="AS211" s="32" t="s">
        <v>979</v>
      </c>
      <c r="AT211" s="28">
        <v>2500000</v>
      </c>
      <c r="AU211" s="1"/>
      <c r="AV211" s="52"/>
      <c r="AW211" s="30">
        <f>SUMIF('No tocar'!A:A,AS211,'No tocar'!B:B)</f>
        <v>2500000</v>
      </c>
      <c r="AX211" s="30">
        <f t="shared" si="0"/>
        <v>2500000</v>
      </c>
      <c r="AY211" s="30">
        <f>SUMIF('No tocar'!A:A,AS211,'No tocar'!D:D)</f>
        <v>2500000</v>
      </c>
      <c r="AZ211" s="30"/>
      <c r="BA211" s="30" t="str">
        <f t="shared" si="1"/>
        <v/>
      </c>
      <c r="BB211" s="31" t="str">
        <f t="shared" si="2"/>
        <v/>
      </c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</row>
    <row r="212" spans="1:74" ht="14.25" hidden="1" customHeight="1">
      <c r="A212" s="32" t="s">
        <v>954</v>
      </c>
      <c r="B212" s="32" t="s">
        <v>955</v>
      </c>
      <c r="C212" s="32" t="s">
        <v>315</v>
      </c>
      <c r="D212" s="33" t="s">
        <v>956</v>
      </c>
      <c r="E212" s="32" t="s">
        <v>957</v>
      </c>
      <c r="F212" s="34" t="s">
        <v>958</v>
      </c>
      <c r="G212" s="32" t="s">
        <v>959</v>
      </c>
      <c r="H212" s="34" t="s">
        <v>960</v>
      </c>
      <c r="I212" s="32" t="s">
        <v>961</v>
      </c>
      <c r="J212" s="34">
        <v>6</v>
      </c>
      <c r="K212" s="32" t="s">
        <v>267</v>
      </c>
      <c r="L212" s="33" t="s">
        <v>962</v>
      </c>
      <c r="M212" s="32" t="s">
        <v>963</v>
      </c>
      <c r="N212" s="34" t="s">
        <v>964</v>
      </c>
      <c r="O212" s="32" t="s">
        <v>965</v>
      </c>
      <c r="P212" s="34" t="s">
        <v>966</v>
      </c>
      <c r="Q212" s="34" t="s">
        <v>967</v>
      </c>
      <c r="R212" s="32" t="s">
        <v>968</v>
      </c>
      <c r="S212" s="34" t="s">
        <v>969</v>
      </c>
      <c r="T212" s="32" t="s">
        <v>970</v>
      </c>
      <c r="U212" s="34">
        <v>192</v>
      </c>
      <c r="V212" s="35">
        <v>2022763640043</v>
      </c>
      <c r="W212" s="36" t="s">
        <v>971</v>
      </c>
      <c r="X212" s="33" t="s">
        <v>972</v>
      </c>
      <c r="Y212" s="32" t="s">
        <v>973</v>
      </c>
      <c r="Z212" s="34">
        <v>2023</v>
      </c>
      <c r="AA212" s="34">
        <v>2023</v>
      </c>
      <c r="AB212" s="34">
        <v>1</v>
      </c>
      <c r="AC212" s="34">
        <v>1</v>
      </c>
      <c r="AD212" s="34">
        <v>3502046</v>
      </c>
      <c r="AE212" s="32" t="s">
        <v>974</v>
      </c>
      <c r="AF212" s="34">
        <v>350204600</v>
      </c>
      <c r="AG212" s="32" t="s">
        <v>975</v>
      </c>
      <c r="AH212" s="34">
        <v>192</v>
      </c>
      <c r="AI212" s="34">
        <v>2</v>
      </c>
      <c r="AJ212" s="51" t="s">
        <v>980</v>
      </c>
      <c r="AK212" s="34" t="s">
        <v>89</v>
      </c>
      <c r="AL212" s="32" t="s">
        <v>90</v>
      </c>
      <c r="AM212" s="34" t="s">
        <v>622</v>
      </c>
      <c r="AN212" s="32" t="s">
        <v>91</v>
      </c>
      <c r="AO212" s="32"/>
      <c r="AP212" s="22" t="s">
        <v>92</v>
      </c>
      <c r="AQ212" s="34" t="s">
        <v>977</v>
      </c>
      <c r="AR212" s="32" t="s">
        <v>978</v>
      </c>
      <c r="AS212" s="32" t="s">
        <v>981</v>
      </c>
      <c r="AT212" s="28">
        <v>2500000</v>
      </c>
      <c r="AU212" s="1"/>
      <c r="AV212" s="52"/>
      <c r="AW212" s="30">
        <f>SUMIF('No tocar'!A:A,AS212,'No tocar'!B:B)</f>
        <v>2500000</v>
      </c>
      <c r="AX212" s="30">
        <f t="shared" si="0"/>
        <v>2500000</v>
      </c>
      <c r="AY212" s="30">
        <f>SUMIF('No tocar'!A:A,AS212,'No tocar'!D:D)</f>
        <v>2500000</v>
      </c>
      <c r="AZ212" s="30"/>
      <c r="BA212" s="30" t="str">
        <f t="shared" si="1"/>
        <v/>
      </c>
      <c r="BB212" s="31" t="str">
        <f t="shared" si="2"/>
        <v/>
      </c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</row>
    <row r="213" spans="1:74" ht="14.25" hidden="1" customHeight="1">
      <c r="A213" s="32" t="s">
        <v>954</v>
      </c>
      <c r="B213" s="32" t="s">
        <v>955</v>
      </c>
      <c r="C213" s="32" t="s">
        <v>315</v>
      </c>
      <c r="D213" s="33" t="s">
        <v>956</v>
      </c>
      <c r="E213" s="32" t="s">
        <v>957</v>
      </c>
      <c r="F213" s="34" t="s">
        <v>958</v>
      </c>
      <c r="G213" s="32" t="s">
        <v>959</v>
      </c>
      <c r="H213" s="34" t="s">
        <v>960</v>
      </c>
      <c r="I213" s="32" t="s">
        <v>961</v>
      </c>
      <c r="J213" s="34">
        <v>6</v>
      </c>
      <c r="K213" s="32" t="s">
        <v>267</v>
      </c>
      <c r="L213" s="33" t="s">
        <v>982</v>
      </c>
      <c r="M213" s="32" t="s">
        <v>983</v>
      </c>
      <c r="N213" s="34" t="s">
        <v>984</v>
      </c>
      <c r="O213" s="32" t="s">
        <v>985</v>
      </c>
      <c r="P213" s="34">
        <v>2</v>
      </c>
      <c r="Q213" s="34" t="s">
        <v>986</v>
      </c>
      <c r="R213" s="32" t="s">
        <v>987</v>
      </c>
      <c r="S213" s="34" t="s">
        <v>988</v>
      </c>
      <c r="T213" s="32" t="s">
        <v>989</v>
      </c>
      <c r="U213" s="34">
        <v>1</v>
      </c>
      <c r="V213" s="35">
        <v>2022763640043</v>
      </c>
      <c r="W213" s="36" t="s">
        <v>971</v>
      </c>
      <c r="X213" s="33" t="s">
        <v>972</v>
      </c>
      <c r="Y213" s="32" t="s">
        <v>973</v>
      </c>
      <c r="Z213" s="34">
        <v>2023</v>
      </c>
      <c r="AA213" s="34">
        <v>2023</v>
      </c>
      <c r="AB213" s="34">
        <v>1</v>
      </c>
      <c r="AC213" s="34">
        <v>2</v>
      </c>
      <c r="AD213" s="34">
        <v>3502047</v>
      </c>
      <c r="AE213" s="32" t="s">
        <v>135</v>
      </c>
      <c r="AF213" s="34">
        <v>350204700</v>
      </c>
      <c r="AG213" s="32" t="s">
        <v>195</v>
      </c>
      <c r="AH213" s="34">
        <v>1</v>
      </c>
      <c r="AI213" s="34">
        <v>3</v>
      </c>
      <c r="AJ213" s="51" t="s">
        <v>990</v>
      </c>
      <c r="AK213" s="34" t="s">
        <v>99</v>
      </c>
      <c r="AL213" s="32" t="s">
        <v>90</v>
      </c>
      <c r="AM213" s="34" t="s">
        <v>622</v>
      </c>
      <c r="AN213" s="32" t="s">
        <v>91</v>
      </c>
      <c r="AO213" s="32"/>
      <c r="AP213" s="22" t="s">
        <v>92</v>
      </c>
      <c r="AQ213" s="34" t="s">
        <v>977</v>
      </c>
      <c r="AR213" s="32" t="s">
        <v>978</v>
      </c>
      <c r="AS213" s="32" t="s">
        <v>991</v>
      </c>
      <c r="AT213" s="28">
        <v>5000000</v>
      </c>
      <c r="AU213" s="1"/>
      <c r="AV213" s="52"/>
      <c r="AW213" s="30">
        <f>SUMIF('No tocar'!A:A,AS213,'No tocar'!B:B)</f>
        <v>5000000</v>
      </c>
      <c r="AX213" s="30">
        <f t="shared" si="0"/>
        <v>5000000</v>
      </c>
      <c r="AY213" s="30">
        <f>SUMIF('No tocar'!A:A,AS213,'No tocar'!D:D)</f>
        <v>5000000</v>
      </c>
      <c r="AZ213" s="30"/>
      <c r="BA213" s="30" t="str">
        <f t="shared" si="1"/>
        <v/>
      </c>
      <c r="BB213" s="31" t="str">
        <f t="shared" si="2"/>
        <v/>
      </c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</row>
    <row r="214" spans="1:74" ht="14.25" hidden="1" customHeight="1">
      <c r="A214" s="32" t="s">
        <v>954</v>
      </c>
      <c r="B214" s="32" t="s">
        <v>955</v>
      </c>
      <c r="C214" s="32" t="s">
        <v>315</v>
      </c>
      <c r="D214" s="33" t="s">
        <v>956</v>
      </c>
      <c r="E214" s="32" t="s">
        <v>957</v>
      </c>
      <c r="F214" s="34" t="s">
        <v>958</v>
      </c>
      <c r="G214" s="32" t="s">
        <v>959</v>
      </c>
      <c r="H214" s="34" t="s">
        <v>960</v>
      </c>
      <c r="I214" s="32" t="s">
        <v>961</v>
      </c>
      <c r="J214" s="34">
        <v>6</v>
      </c>
      <c r="K214" s="32" t="s">
        <v>267</v>
      </c>
      <c r="L214" s="33" t="s">
        <v>982</v>
      </c>
      <c r="M214" s="32" t="s">
        <v>983</v>
      </c>
      <c r="N214" s="34" t="s">
        <v>984</v>
      </c>
      <c r="O214" s="32" t="s">
        <v>985</v>
      </c>
      <c r="P214" s="34">
        <v>2</v>
      </c>
      <c r="Q214" s="34" t="s">
        <v>986</v>
      </c>
      <c r="R214" s="32" t="s">
        <v>987</v>
      </c>
      <c r="S214" s="34" t="s">
        <v>988</v>
      </c>
      <c r="T214" s="32" t="s">
        <v>989</v>
      </c>
      <c r="U214" s="34">
        <v>1</v>
      </c>
      <c r="V214" s="35">
        <v>2022763640043</v>
      </c>
      <c r="W214" s="36" t="s">
        <v>971</v>
      </c>
      <c r="X214" s="33" t="s">
        <v>972</v>
      </c>
      <c r="Y214" s="32" t="s">
        <v>973</v>
      </c>
      <c r="Z214" s="34">
        <v>2023</v>
      </c>
      <c r="AA214" s="34">
        <v>2023</v>
      </c>
      <c r="AB214" s="34">
        <v>1</v>
      </c>
      <c r="AC214" s="34">
        <v>2</v>
      </c>
      <c r="AD214" s="34">
        <v>3502047</v>
      </c>
      <c r="AE214" s="32" t="s">
        <v>135</v>
      </c>
      <c r="AF214" s="34">
        <v>350204700</v>
      </c>
      <c r="AG214" s="32" t="s">
        <v>195</v>
      </c>
      <c r="AH214" s="34">
        <v>1</v>
      </c>
      <c r="AI214" s="34">
        <v>4</v>
      </c>
      <c r="AJ214" s="51" t="s">
        <v>992</v>
      </c>
      <c r="AK214" s="34" t="s">
        <v>89</v>
      </c>
      <c r="AL214" s="32" t="s">
        <v>90</v>
      </c>
      <c r="AM214" s="34" t="s">
        <v>622</v>
      </c>
      <c r="AN214" s="32" t="s">
        <v>91</v>
      </c>
      <c r="AO214" s="32"/>
      <c r="AP214" s="22" t="s">
        <v>92</v>
      </c>
      <c r="AQ214" s="34" t="s">
        <v>977</v>
      </c>
      <c r="AR214" s="32" t="s">
        <v>978</v>
      </c>
      <c r="AS214" s="32" t="s">
        <v>993</v>
      </c>
      <c r="AT214" s="28">
        <v>0</v>
      </c>
      <c r="AU214" s="1"/>
      <c r="AV214" s="52"/>
      <c r="AW214" s="30">
        <f>SUMIF('No tocar'!A:A,AS214,'No tocar'!B:B)</f>
        <v>17000000</v>
      </c>
      <c r="AX214" s="30">
        <f t="shared" si="0"/>
        <v>0</v>
      </c>
      <c r="AY214" s="30">
        <f>SUMIF('No tocar'!A:A,AS214,'No tocar'!D:D)</f>
        <v>0</v>
      </c>
      <c r="AZ214" s="30"/>
      <c r="BA214" s="30" t="str">
        <f t="shared" si="1"/>
        <v/>
      </c>
      <c r="BB214" s="31" t="str">
        <f t="shared" si="2"/>
        <v/>
      </c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</row>
    <row r="215" spans="1:74" ht="14.25" hidden="1" customHeight="1">
      <c r="A215" s="32" t="s">
        <v>954</v>
      </c>
      <c r="B215" s="32" t="s">
        <v>955</v>
      </c>
      <c r="C215" s="32" t="s">
        <v>315</v>
      </c>
      <c r="D215" s="33" t="s">
        <v>956</v>
      </c>
      <c r="E215" s="32" t="s">
        <v>957</v>
      </c>
      <c r="F215" s="34" t="s">
        <v>958</v>
      </c>
      <c r="G215" s="32" t="s">
        <v>959</v>
      </c>
      <c r="H215" s="34" t="s">
        <v>960</v>
      </c>
      <c r="I215" s="32" t="s">
        <v>961</v>
      </c>
      <c r="J215" s="34">
        <v>6</v>
      </c>
      <c r="K215" s="32" t="s">
        <v>267</v>
      </c>
      <c r="L215" s="33" t="s">
        <v>982</v>
      </c>
      <c r="M215" s="32" t="s">
        <v>983</v>
      </c>
      <c r="N215" s="34" t="s">
        <v>984</v>
      </c>
      <c r="O215" s="32" t="s">
        <v>985</v>
      </c>
      <c r="P215" s="34">
        <v>2</v>
      </c>
      <c r="Q215" s="34" t="s">
        <v>986</v>
      </c>
      <c r="R215" s="32" t="s">
        <v>987</v>
      </c>
      <c r="S215" s="34" t="s">
        <v>994</v>
      </c>
      <c r="T215" s="32" t="s">
        <v>995</v>
      </c>
      <c r="U215" s="34">
        <v>5</v>
      </c>
      <c r="V215" s="35">
        <v>2022763640043</v>
      </c>
      <c r="W215" s="36" t="s">
        <v>971</v>
      </c>
      <c r="X215" s="33" t="s">
        <v>972</v>
      </c>
      <c r="Y215" s="32" t="s">
        <v>973</v>
      </c>
      <c r="Z215" s="34">
        <v>2023</v>
      </c>
      <c r="AA215" s="34">
        <v>2023</v>
      </c>
      <c r="AB215" s="34">
        <v>1</v>
      </c>
      <c r="AC215" s="34">
        <v>3</v>
      </c>
      <c r="AD215" s="34">
        <v>3502002</v>
      </c>
      <c r="AE215" s="32" t="s">
        <v>996</v>
      </c>
      <c r="AF215" s="34">
        <v>350200200</v>
      </c>
      <c r="AG215" s="32" t="s">
        <v>997</v>
      </c>
      <c r="AH215" s="34">
        <v>5</v>
      </c>
      <c r="AI215" s="34">
        <v>5</v>
      </c>
      <c r="AJ215" s="51" t="s">
        <v>998</v>
      </c>
      <c r="AK215" s="34" t="s">
        <v>99</v>
      </c>
      <c r="AL215" s="32" t="s">
        <v>90</v>
      </c>
      <c r="AM215" s="34" t="s">
        <v>622</v>
      </c>
      <c r="AN215" s="32" t="s">
        <v>91</v>
      </c>
      <c r="AO215" s="32"/>
      <c r="AP215" s="22" t="s">
        <v>92</v>
      </c>
      <c r="AQ215" s="34" t="s">
        <v>977</v>
      </c>
      <c r="AR215" s="32" t="s">
        <v>978</v>
      </c>
      <c r="AS215" s="32" t="s">
        <v>999</v>
      </c>
      <c r="AT215" s="28">
        <v>20000000</v>
      </c>
      <c r="AU215" s="1"/>
      <c r="AV215" s="52"/>
      <c r="AW215" s="30">
        <f>SUMIF('No tocar'!A:A,AS215,'No tocar'!B:B)</f>
        <v>20000000</v>
      </c>
      <c r="AX215" s="30">
        <f t="shared" si="0"/>
        <v>20000000</v>
      </c>
      <c r="AY215" s="30">
        <f>SUMIF('No tocar'!A:A,AS215,'No tocar'!D:D)</f>
        <v>20000000</v>
      </c>
      <c r="AZ215" s="30"/>
      <c r="BA215" s="30" t="str">
        <f t="shared" si="1"/>
        <v/>
      </c>
      <c r="BB215" s="31" t="str">
        <f t="shared" si="2"/>
        <v/>
      </c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</row>
    <row r="216" spans="1:74" ht="14.25" hidden="1" customHeight="1">
      <c r="A216" s="32" t="s">
        <v>954</v>
      </c>
      <c r="B216" s="32" t="s">
        <v>955</v>
      </c>
      <c r="C216" s="32" t="s">
        <v>315</v>
      </c>
      <c r="D216" s="33" t="s">
        <v>956</v>
      </c>
      <c r="E216" s="32" t="s">
        <v>957</v>
      </c>
      <c r="F216" s="34" t="s">
        <v>958</v>
      </c>
      <c r="G216" s="32" t="s">
        <v>959</v>
      </c>
      <c r="H216" s="34" t="s">
        <v>960</v>
      </c>
      <c r="I216" s="32" t="s">
        <v>961</v>
      </c>
      <c r="J216" s="34">
        <v>6</v>
      </c>
      <c r="K216" s="32" t="s">
        <v>267</v>
      </c>
      <c r="L216" s="33" t="s">
        <v>982</v>
      </c>
      <c r="M216" s="32" t="s">
        <v>983</v>
      </c>
      <c r="N216" s="34" t="s">
        <v>984</v>
      </c>
      <c r="O216" s="32" t="s">
        <v>985</v>
      </c>
      <c r="P216" s="34">
        <v>2</v>
      </c>
      <c r="Q216" s="34" t="s">
        <v>986</v>
      </c>
      <c r="R216" s="32" t="s">
        <v>987</v>
      </c>
      <c r="S216" s="34" t="s">
        <v>994</v>
      </c>
      <c r="T216" s="32" t="s">
        <v>995</v>
      </c>
      <c r="U216" s="34">
        <v>5</v>
      </c>
      <c r="V216" s="35">
        <v>2022763640043</v>
      </c>
      <c r="W216" s="36" t="s">
        <v>971</v>
      </c>
      <c r="X216" s="33" t="s">
        <v>972</v>
      </c>
      <c r="Y216" s="32" t="s">
        <v>973</v>
      </c>
      <c r="Z216" s="34">
        <v>2023</v>
      </c>
      <c r="AA216" s="34">
        <v>2023</v>
      </c>
      <c r="AB216" s="34">
        <v>1</v>
      </c>
      <c r="AC216" s="34">
        <v>3</v>
      </c>
      <c r="AD216" s="34">
        <v>3502002</v>
      </c>
      <c r="AE216" s="32" t="s">
        <v>996</v>
      </c>
      <c r="AF216" s="34">
        <v>350200200</v>
      </c>
      <c r="AG216" s="32" t="s">
        <v>997</v>
      </c>
      <c r="AH216" s="34">
        <v>5</v>
      </c>
      <c r="AI216" s="34">
        <v>6</v>
      </c>
      <c r="AJ216" s="51" t="s">
        <v>1000</v>
      </c>
      <c r="AK216" s="34" t="s">
        <v>89</v>
      </c>
      <c r="AL216" s="32" t="s">
        <v>90</v>
      </c>
      <c r="AM216" s="34" t="s">
        <v>622</v>
      </c>
      <c r="AN216" s="32" t="s">
        <v>91</v>
      </c>
      <c r="AO216" s="32"/>
      <c r="AP216" s="22" t="s">
        <v>92</v>
      </c>
      <c r="AQ216" s="34" t="s">
        <v>977</v>
      </c>
      <c r="AR216" s="32" t="s">
        <v>978</v>
      </c>
      <c r="AS216" s="32" t="s">
        <v>1001</v>
      </c>
      <c r="AT216" s="28">
        <v>20000000</v>
      </c>
      <c r="AU216" s="1"/>
      <c r="AV216" s="52"/>
      <c r="AW216" s="30">
        <f>SUMIF('No tocar'!A:A,AS216,'No tocar'!B:B)</f>
        <v>20000000</v>
      </c>
      <c r="AX216" s="30">
        <f t="shared" si="0"/>
        <v>20000000</v>
      </c>
      <c r="AY216" s="30">
        <f>SUMIF('No tocar'!A:A,AS216,'No tocar'!D:D)</f>
        <v>20000000</v>
      </c>
      <c r="AZ216" s="30"/>
      <c r="BA216" s="30" t="str">
        <f t="shared" si="1"/>
        <v/>
      </c>
      <c r="BB216" s="31" t="str">
        <f t="shared" si="2"/>
        <v/>
      </c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</row>
    <row r="217" spans="1:74" ht="14.25" customHeight="1">
      <c r="A217" s="32" t="s">
        <v>1002</v>
      </c>
      <c r="B217" s="32" t="s">
        <v>1003</v>
      </c>
      <c r="C217" s="32" t="s">
        <v>315</v>
      </c>
      <c r="D217" s="33">
        <v>24</v>
      </c>
      <c r="E217" s="32" t="s">
        <v>108</v>
      </c>
      <c r="F217" s="34">
        <v>2409</v>
      </c>
      <c r="G217" s="32" t="s">
        <v>1004</v>
      </c>
      <c r="H217" s="34" t="s">
        <v>266</v>
      </c>
      <c r="I217" s="32" t="s">
        <v>108</v>
      </c>
      <c r="J217" s="34">
        <v>2</v>
      </c>
      <c r="K217" s="32" t="s">
        <v>318</v>
      </c>
      <c r="L217" s="33" t="s">
        <v>1005</v>
      </c>
      <c r="M217" s="32" t="s">
        <v>1006</v>
      </c>
      <c r="N217" s="34" t="s">
        <v>1007</v>
      </c>
      <c r="O217" s="32" t="s">
        <v>1008</v>
      </c>
      <c r="P217" s="34">
        <v>54</v>
      </c>
      <c r="Q217" s="34" t="s">
        <v>1009</v>
      </c>
      <c r="R217" s="32" t="s">
        <v>1010</v>
      </c>
      <c r="S217" s="34" t="s">
        <v>1011</v>
      </c>
      <c r="T217" s="32" t="s">
        <v>1012</v>
      </c>
      <c r="U217" s="34">
        <v>1</v>
      </c>
      <c r="V217" s="35">
        <v>2022763640010</v>
      </c>
      <c r="W217" s="36" t="s">
        <v>1013</v>
      </c>
      <c r="X217" s="33" t="s">
        <v>1014</v>
      </c>
      <c r="Y217" s="32" t="s">
        <v>1015</v>
      </c>
      <c r="Z217" s="34">
        <v>2023</v>
      </c>
      <c r="AA217" s="34">
        <v>2023</v>
      </c>
      <c r="AB217" s="34">
        <v>1</v>
      </c>
      <c r="AC217" s="34">
        <v>1</v>
      </c>
      <c r="AD217" s="34">
        <v>2409014</v>
      </c>
      <c r="AE217" s="32" t="s">
        <v>135</v>
      </c>
      <c r="AF217" s="34">
        <v>240901400</v>
      </c>
      <c r="AG217" s="32" t="s">
        <v>136</v>
      </c>
      <c r="AH217" s="34">
        <v>1</v>
      </c>
      <c r="AI217" s="34">
        <v>1</v>
      </c>
      <c r="AJ217" s="32" t="s">
        <v>1016</v>
      </c>
      <c r="AK217" s="34" t="s">
        <v>99</v>
      </c>
      <c r="AL217" s="32" t="s">
        <v>90</v>
      </c>
      <c r="AM217" s="34">
        <v>123225</v>
      </c>
      <c r="AN217" s="32" t="s">
        <v>1017</v>
      </c>
      <c r="AO217" s="32"/>
      <c r="AP217" s="22" t="s">
        <v>1018</v>
      </c>
      <c r="AQ217" s="34" t="s">
        <v>1019</v>
      </c>
      <c r="AR217" s="32" t="s">
        <v>1020</v>
      </c>
      <c r="AS217" s="32" t="s">
        <v>1021</v>
      </c>
      <c r="AT217" s="28">
        <v>131700000</v>
      </c>
      <c r="AU217" s="31"/>
      <c r="AV217" s="29"/>
      <c r="AW217" s="30">
        <f>SUMIF('No tocar'!A:A,AS217,'No tocar'!B:B)</f>
        <v>300000000</v>
      </c>
      <c r="AX217" s="30">
        <f t="shared" si="0"/>
        <v>131700000</v>
      </c>
      <c r="AY217" s="30">
        <f>SUMIF('No tocar'!A:A,AS217,'No tocar'!D:D)</f>
        <v>56700000</v>
      </c>
      <c r="AZ217" s="30"/>
      <c r="BA217" s="30" t="str">
        <f t="shared" si="1"/>
        <v/>
      </c>
      <c r="BB217" s="31" t="str">
        <f t="shared" si="2"/>
        <v/>
      </c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</row>
    <row r="218" spans="1:74" ht="14.25" customHeight="1">
      <c r="A218" s="32" t="s">
        <v>1002</v>
      </c>
      <c r="B218" s="32" t="s">
        <v>1003</v>
      </c>
      <c r="C218" s="32" t="s">
        <v>315</v>
      </c>
      <c r="D218" s="33">
        <v>24</v>
      </c>
      <c r="E218" s="32" t="s">
        <v>108</v>
      </c>
      <c r="F218" s="34">
        <v>2409</v>
      </c>
      <c r="G218" s="32" t="s">
        <v>1004</v>
      </c>
      <c r="H218" s="34" t="s">
        <v>266</v>
      </c>
      <c r="I218" s="32" t="s">
        <v>108</v>
      </c>
      <c r="J218" s="34">
        <v>2</v>
      </c>
      <c r="K218" s="32" t="s">
        <v>318</v>
      </c>
      <c r="L218" s="33" t="s">
        <v>1005</v>
      </c>
      <c r="M218" s="32" t="s">
        <v>1006</v>
      </c>
      <c r="N218" s="34" t="s">
        <v>1007</v>
      </c>
      <c r="O218" s="32" t="s">
        <v>1008</v>
      </c>
      <c r="P218" s="34">
        <v>54</v>
      </c>
      <c r="Q218" s="34" t="s">
        <v>1009</v>
      </c>
      <c r="R218" s="32" t="s">
        <v>1010</v>
      </c>
      <c r="S218" s="34" t="s">
        <v>1011</v>
      </c>
      <c r="T218" s="32" t="s">
        <v>1012</v>
      </c>
      <c r="U218" s="34">
        <v>1</v>
      </c>
      <c r="V218" s="35">
        <v>2022763640010</v>
      </c>
      <c r="W218" s="36" t="s">
        <v>1013</v>
      </c>
      <c r="X218" s="33" t="s">
        <v>1014</v>
      </c>
      <c r="Y218" s="32" t="s">
        <v>1015</v>
      </c>
      <c r="Z218" s="34">
        <v>2023</v>
      </c>
      <c r="AA218" s="34">
        <v>2023</v>
      </c>
      <c r="AB218" s="34">
        <v>1</v>
      </c>
      <c r="AC218" s="34">
        <v>1</v>
      </c>
      <c r="AD218" s="34">
        <v>2409014</v>
      </c>
      <c r="AE218" s="32" t="s">
        <v>135</v>
      </c>
      <c r="AF218" s="34">
        <v>240901400</v>
      </c>
      <c r="AG218" s="32" t="s">
        <v>136</v>
      </c>
      <c r="AH218" s="34">
        <v>1</v>
      </c>
      <c r="AI218" s="34">
        <v>2</v>
      </c>
      <c r="AJ218" s="32" t="s">
        <v>1022</v>
      </c>
      <c r="AK218" s="34" t="s">
        <v>99</v>
      </c>
      <c r="AL218" s="32" t="s">
        <v>90</v>
      </c>
      <c r="AM218" s="34">
        <v>123225</v>
      </c>
      <c r="AN218" s="32" t="s">
        <v>1017</v>
      </c>
      <c r="AO218" s="32"/>
      <c r="AP218" s="32" t="s">
        <v>1023</v>
      </c>
      <c r="AQ218" s="34"/>
      <c r="AR218" s="32"/>
      <c r="AS218" s="32" t="s">
        <v>1024</v>
      </c>
      <c r="AT218" s="28">
        <v>110871681</v>
      </c>
      <c r="AU218" s="1"/>
      <c r="AV218" s="29"/>
      <c r="AW218" s="30">
        <f>SUMIF('No tocar'!A:A,AS218,'No tocar'!B:B)</f>
        <v>117550030.52</v>
      </c>
      <c r="AX218" s="30">
        <f t="shared" si="0"/>
        <v>110871681</v>
      </c>
      <c r="AY218" s="30">
        <f>SUMIF('No tocar'!A:A,AS218,'No tocar'!D:D)</f>
        <v>110871681</v>
      </c>
      <c r="AZ218" s="30"/>
      <c r="BA218" s="30" t="str">
        <f t="shared" si="1"/>
        <v/>
      </c>
      <c r="BB218" s="31" t="str">
        <f t="shared" si="2"/>
        <v/>
      </c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</row>
    <row r="219" spans="1:74" ht="14.25" customHeight="1">
      <c r="A219" s="32" t="s">
        <v>1002</v>
      </c>
      <c r="B219" s="32" t="s">
        <v>1003</v>
      </c>
      <c r="C219" s="32" t="s">
        <v>315</v>
      </c>
      <c r="D219" s="33">
        <v>24</v>
      </c>
      <c r="E219" s="32" t="s">
        <v>108</v>
      </c>
      <c r="F219" s="34">
        <v>2409</v>
      </c>
      <c r="G219" s="32" t="s">
        <v>1004</v>
      </c>
      <c r="H219" s="34" t="s">
        <v>266</v>
      </c>
      <c r="I219" s="32" t="s">
        <v>108</v>
      </c>
      <c r="J219" s="34">
        <v>2</v>
      </c>
      <c r="K219" s="32" t="s">
        <v>318</v>
      </c>
      <c r="L219" s="33" t="s">
        <v>1005</v>
      </c>
      <c r="M219" s="32" t="s">
        <v>1006</v>
      </c>
      <c r="N219" s="34" t="s">
        <v>1007</v>
      </c>
      <c r="O219" s="32" t="s">
        <v>1008</v>
      </c>
      <c r="P219" s="34">
        <v>54</v>
      </c>
      <c r="Q219" s="34" t="s">
        <v>1009</v>
      </c>
      <c r="R219" s="32" t="s">
        <v>1010</v>
      </c>
      <c r="S219" s="34" t="s">
        <v>1011</v>
      </c>
      <c r="T219" s="32" t="s">
        <v>1012</v>
      </c>
      <c r="U219" s="34">
        <v>1</v>
      </c>
      <c r="V219" s="35">
        <v>2022763640010</v>
      </c>
      <c r="W219" s="36" t="s">
        <v>1013</v>
      </c>
      <c r="X219" s="33" t="s">
        <v>1014</v>
      </c>
      <c r="Y219" s="32" t="s">
        <v>1015</v>
      </c>
      <c r="Z219" s="34">
        <v>2023</v>
      </c>
      <c r="AA219" s="34">
        <v>2023</v>
      </c>
      <c r="AB219" s="34">
        <v>1</v>
      </c>
      <c r="AC219" s="34">
        <v>1</v>
      </c>
      <c r="AD219" s="34">
        <v>2409014</v>
      </c>
      <c r="AE219" s="32" t="s">
        <v>135</v>
      </c>
      <c r="AF219" s="34">
        <v>240901400</v>
      </c>
      <c r="AG219" s="32" t="s">
        <v>136</v>
      </c>
      <c r="AH219" s="34">
        <v>1</v>
      </c>
      <c r="AI219" s="34">
        <v>3</v>
      </c>
      <c r="AJ219" s="32" t="s">
        <v>1025</v>
      </c>
      <c r="AK219" s="34" t="s">
        <v>99</v>
      </c>
      <c r="AL219" s="32" t="s">
        <v>90</v>
      </c>
      <c r="AM219" s="34">
        <v>123225</v>
      </c>
      <c r="AN219" s="32" t="s">
        <v>1017</v>
      </c>
      <c r="AO219" s="32"/>
      <c r="AP219" s="32" t="s">
        <v>1026</v>
      </c>
      <c r="AQ219" s="34" t="s">
        <v>1027</v>
      </c>
      <c r="AR219" s="32" t="s">
        <v>1028</v>
      </c>
      <c r="AS219" s="32" t="s">
        <v>1029</v>
      </c>
      <c r="AT219" s="28">
        <v>12000000</v>
      </c>
      <c r="AU219" s="1"/>
      <c r="AV219" s="29"/>
      <c r="AW219" s="30">
        <f>SUMIF('No tocar'!A:A,AS219,'No tocar'!B:B)</f>
        <v>12000000</v>
      </c>
      <c r="AX219" s="30">
        <f t="shared" si="0"/>
        <v>12000000</v>
      </c>
      <c r="AY219" s="30">
        <f>SUMIF('No tocar'!A:A,AS219,'No tocar'!D:D)</f>
        <v>12000000</v>
      </c>
      <c r="AZ219" s="30"/>
      <c r="BA219" s="30" t="str">
        <f t="shared" si="1"/>
        <v/>
      </c>
      <c r="BB219" s="31" t="str">
        <f t="shared" si="2"/>
        <v/>
      </c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</row>
    <row r="220" spans="1:74" ht="14.25" customHeight="1">
      <c r="A220" s="32" t="s">
        <v>1002</v>
      </c>
      <c r="B220" s="32" t="s">
        <v>1003</v>
      </c>
      <c r="C220" s="32" t="s">
        <v>315</v>
      </c>
      <c r="D220" s="33">
        <v>24</v>
      </c>
      <c r="E220" s="32" t="s">
        <v>108</v>
      </c>
      <c r="F220" s="34">
        <v>2409</v>
      </c>
      <c r="G220" s="32" t="s">
        <v>1004</v>
      </c>
      <c r="H220" s="34" t="s">
        <v>266</v>
      </c>
      <c r="I220" s="32" t="s">
        <v>108</v>
      </c>
      <c r="J220" s="34">
        <v>2</v>
      </c>
      <c r="K220" s="32" t="s">
        <v>318</v>
      </c>
      <c r="L220" s="33" t="s">
        <v>1005</v>
      </c>
      <c r="M220" s="32" t="s">
        <v>1006</v>
      </c>
      <c r="N220" s="34" t="s">
        <v>1007</v>
      </c>
      <c r="O220" s="32" t="s">
        <v>1008</v>
      </c>
      <c r="P220" s="34">
        <v>54</v>
      </c>
      <c r="Q220" s="34" t="s">
        <v>1009</v>
      </c>
      <c r="R220" s="32" t="s">
        <v>1010</v>
      </c>
      <c r="S220" s="34" t="s">
        <v>1011</v>
      </c>
      <c r="T220" s="32" t="s">
        <v>1012</v>
      </c>
      <c r="U220" s="34">
        <v>1</v>
      </c>
      <c r="V220" s="35">
        <v>2022763640010</v>
      </c>
      <c r="W220" s="36" t="s">
        <v>1013</v>
      </c>
      <c r="X220" s="33" t="s">
        <v>1014</v>
      </c>
      <c r="Y220" s="32" t="s">
        <v>1015</v>
      </c>
      <c r="Z220" s="34">
        <v>2023</v>
      </c>
      <c r="AA220" s="34">
        <v>2023</v>
      </c>
      <c r="AB220" s="34">
        <v>1</v>
      </c>
      <c r="AC220" s="34">
        <v>1</v>
      </c>
      <c r="AD220" s="34">
        <v>2409014</v>
      </c>
      <c r="AE220" s="32" t="s">
        <v>135</v>
      </c>
      <c r="AF220" s="34">
        <v>240901400</v>
      </c>
      <c r="AG220" s="32" t="s">
        <v>136</v>
      </c>
      <c r="AH220" s="34">
        <v>1</v>
      </c>
      <c r="AI220" s="34">
        <v>4</v>
      </c>
      <c r="AJ220" s="32" t="s">
        <v>1030</v>
      </c>
      <c r="AK220" s="34" t="s">
        <v>89</v>
      </c>
      <c r="AL220" s="32" t="s">
        <v>90</v>
      </c>
      <c r="AM220" s="34">
        <v>121000</v>
      </c>
      <c r="AN220" s="32" t="s">
        <v>91</v>
      </c>
      <c r="AO220" s="32"/>
      <c r="AP220" s="32" t="s">
        <v>1031</v>
      </c>
      <c r="AQ220" s="34" t="s">
        <v>748</v>
      </c>
      <c r="AR220" s="32" t="s">
        <v>749</v>
      </c>
      <c r="AS220" s="32" t="s">
        <v>1032</v>
      </c>
      <c r="AT220" s="28">
        <v>677000000</v>
      </c>
      <c r="AU220" s="1"/>
      <c r="AV220" s="29"/>
      <c r="AW220" s="30">
        <f>SUMIF('No tocar'!A:A,AS220,'No tocar'!B:B)</f>
        <v>820000000</v>
      </c>
      <c r="AX220" s="30">
        <f t="shared" si="0"/>
        <v>677000000</v>
      </c>
      <c r="AY220" s="30">
        <f>SUMIF('No tocar'!A:A,AS220,'No tocar'!D:D)</f>
        <v>620000000</v>
      </c>
      <c r="AZ220" s="30"/>
      <c r="BA220" s="30" t="str">
        <f t="shared" si="1"/>
        <v/>
      </c>
      <c r="BB220" s="31" t="str">
        <f t="shared" si="2"/>
        <v/>
      </c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</row>
    <row r="221" spans="1:74" ht="14.25" customHeight="1">
      <c r="A221" s="32" t="s">
        <v>1002</v>
      </c>
      <c r="B221" s="32" t="s">
        <v>1003</v>
      </c>
      <c r="C221" s="32" t="s">
        <v>315</v>
      </c>
      <c r="D221" s="33">
        <v>24</v>
      </c>
      <c r="E221" s="32" t="s">
        <v>108</v>
      </c>
      <c r="F221" s="34">
        <v>2409</v>
      </c>
      <c r="G221" s="32" t="s">
        <v>1004</v>
      </c>
      <c r="H221" s="34" t="s">
        <v>266</v>
      </c>
      <c r="I221" s="32" t="s">
        <v>108</v>
      </c>
      <c r="J221" s="34">
        <v>2</v>
      </c>
      <c r="K221" s="32" t="s">
        <v>318</v>
      </c>
      <c r="L221" s="33" t="s">
        <v>1005</v>
      </c>
      <c r="M221" s="32" t="s">
        <v>1006</v>
      </c>
      <c r="N221" s="34" t="s">
        <v>1007</v>
      </c>
      <c r="O221" s="32" t="s">
        <v>1008</v>
      </c>
      <c r="P221" s="34">
        <v>54</v>
      </c>
      <c r="Q221" s="34" t="s">
        <v>1009</v>
      </c>
      <c r="R221" s="32" t="s">
        <v>1010</v>
      </c>
      <c r="S221" s="34" t="s">
        <v>1011</v>
      </c>
      <c r="T221" s="32" t="s">
        <v>1012</v>
      </c>
      <c r="U221" s="34">
        <v>1</v>
      </c>
      <c r="V221" s="35">
        <v>2022763640010</v>
      </c>
      <c r="W221" s="36" t="s">
        <v>1013</v>
      </c>
      <c r="X221" s="33" t="s">
        <v>1014</v>
      </c>
      <c r="Y221" s="32" t="s">
        <v>1015</v>
      </c>
      <c r="Z221" s="34">
        <v>2023</v>
      </c>
      <c r="AA221" s="34">
        <v>2023</v>
      </c>
      <c r="AB221" s="34">
        <v>1</v>
      </c>
      <c r="AC221" s="34">
        <v>1</v>
      </c>
      <c r="AD221" s="34">
        <v>2409014</v>
      </c>
      <c r="AE221" s="32" t="s">
        <v>135</v>
      </c>
      <c r="AF221" s="34">
        <v>240901400</v>
      </c>
      <c r="AG221" s="32" t="s">
        <v>136</v>
      </c>
      <c r="AH221" s="34">
        <v>1</v>
      </c>
      <c r="AI221" s="34">
        <v>4</v>
      </c>
      <c r="AJ221" s="32" t="s">
        <v>1030</v>
      </c>
      <c r="AK221" s="34" t="s">
        <v>89</v>
      </c>
      <c r="AL221" s="32" t="s">
        <v>90</v>
      </c>
      <c r="AM221" s="34">
        <v>123225</v>
      </c>
      <c r="AN221" s="32" t="s">
        <v>1017</v>
      </c>
      <c r="AO221" s="32"/>
      <c r="AP221" s="32" t="s">
        <v>1033</v>
      </c>
      <c r="AQ221" s="34" t="s">
        <v>748</v>
      </c>
      <c r="AR221" s="32" t="s">
        <v>749</v>
      </c>
      <c r="AS221" s="32" t="s">
        <v>1034</v>
      </c>
      <c r="AT221" s="28">
        <v>287958349.51999998</v>
      </c>
      <c r="AU221" s="1"/>
      <c r="AV221" s="29"/>
      <c r="AW221" s="30">
        <f>SUMIF('No tocar'!A:A,AS221,'No tocar'!B:B)</f>
        <v>60000000</v>
      </c>
      <c r="AX221" s="30">
        <f t="shared" si="0"/>
        <v>287958349.51999998</v>
      </c>
      <c r="AY221" s="30">
        <f>SUMIF('No tocar'!A:A,AS221,'No tocar'!D:D)</f>
        <v>55371750</v>
      </c>
      <c r="AZ221" s="30"/>
      <c r="BA221" s="30" t="str">
        <f t="shared" si="1"/>
        <v/>
      </c>
      <c r="BB221" s="31" t="str">
        <f t="shared" si="2"/>
        <v/>
      </c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</row>
    <row r="222" spans="1:74" ht="14.25" customHeight="1">
      <c r="A222" s="32" t="s">
        <v>1002</v>
      </c>
      <c r="B222" s="32" t="s">
        <v>1003</v>
      </c>
      <c r="C222" s="32" t="s">
        <v>315</v>
      </c>
      <c r="D222" s="33">
        <v>24</v>
      </c>
      <c r="E222" s="32" t="s">
        <v>108</v>
      </c>
      <c r="F222" s="34">
        <v>2409</v>
      </c>
      <c r="G222" s="32" t="s">
        <v>1004</v>
      </c>
      <c r="H222" s="34" t="s">
        <v>266</v>
      </c>
      <c r="I222" s="32" t="s">
        <v>108</v>
      </c>
      <c r="J222" s="34">
        <v>2</v>
      </c>
      <c r="K222" s="32" t="s">
        <v>318</v>
      </c>
      <c r="L222" s="33" t="s">
        <v>1005</v>
      </c>
      <c r="M222" s="32" t="s">
        <v>1006</v>
      </c>
      <c r="N222" s="34" t="s">
        <v>1007</v>
      </c>
      <c r="O222" s="32" t="s">
        <v>1008</v>
      </c>
      <c r="P222" s="34">
        <v>54</v>
      </c>
      <c r="Q222" s="34" t="s">
        <v>1009</v>
      </c>
      <c r="R222" s="32" t="s">
        <v>1010</v>
      </c>
      <c r="S222" s="34" t="s">
        <v>1011</v>
      </c>
      <c r="T222" s="32" t="s">
        <v>1012</v>
      </c>
      <c r="U222" s="34">
        <v>1</v>
      </c>
      <c r="V222" s="35">
        <v>2022763640010</v>
      </c>
      <c r="W222" s="36" t="s">
        <v>1013</v>
      </c>
      <c r="X222" s="33" t="s">
        <v>1014</v>
      </c>
      <c r="Y222" s="32" t="s">
        <v>1015</v>
      </c>
      <c r="Z222" s="34">
        <v>2023</v>
      </c>
      <c r="AA222" s="34">
        <v>2023</v>
      </c>
      <c r="AB222" s="34">
        <v>1</v>
      </c>
      <c r="AC222" s="34">
        <v>1</v>
      </c>
      <c r="AD222" s="34">
        <v>2409014</v>
      </c>
      <c r="AE222" s="32" t="s">
        <v>135</v>
      </c>
      <c r="AF222" s="34">
        <v>240901400</v>
      </c>
      <c r="AG222" s="32" t="s">
        <v>136</v>
      </c>
      <c r="AH222" s="34">
        <v>1</v>
      </c>
      <c r="AI222" s="34">
        <v>4</v>
      </c>
      <c r="AJ222" s="32" t="s">
        <v>1030</v>
      </c>
      <c r="AK222" s="34" t="s">
        <v>89</v>
      </c>
      <c r="AL222" s="32" t="s">
        <v>90</v>
      </c>
      <c r="AM222" s="34">
        <v>133419</v>
      </c>
      <c r="AN222" s="32" t="s">
        <v>1035</v>
      </c>
      <c r="AO222" s="32"/>
      <c r="AP222" s="32" t="s">
        <v>92</v>
      </c>
      <c r="AQ222" s="34" t="s">
        <v>748</v>
      </c>
      <c r="AR222" s="32" t="s">
        <v>749</v>
      </c>
      <c r="AS222" s="32" t="s">
        <v>1036</v>
      </c>
      <c r="AT222" s="28">
        <v>224322305.48000002</v>
      </c>
      <c r="AU222" s="1" t="s">
        <v>142</v>
      </c>
      <c r="AV222" s="29"/>
      <c r="AW222" s="30">
        <f>SUMIF('No tocar'!A:A,AS222,'No tocar'!B:B)</f>
        <v>0</v>
      </c>
      <c r="AX222" s="30">
        <f t="shared" si="0"/>
        <v>224322305.48000002</v>
      </c>
      <c r="AY222" s="30">
        <f>SUMIF('No tocar'!A:A,AS222,'No tocar'!D:D)</f>
        <v>63777034</v>
      </c>
      <c r="AZ222" s="30"/>
      <c r="BA222" s="30" t="str">
        <f t="shared" si="1"/>
        <v/>
      </c>
      <c r="BB222" s="31" t="str">
        <f t="shared" si="2"/>
        <v/>
      </c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</row>
    <row r="223" spans="1:74" ht="14.25" customHeight="1">
      <c r="A223" s="32" t="s">
        <v>1002</v>
      </c>
      <c r="B223" s="32" t="s">
        <v>1003</v>
      </c>
      <c r="C223" s="32" t="s">
        <v>315</v>
      </c>
      <c r="D223" s="33">
        <v>24</v>
      </c>
      <c r="E223" s="32" t="s">
        <v>108</v>
      </c>
      <c r="F223" s="34">
        <v>2409</v>
      </c>
      <c r="G223" s="32" t="s">
        <v>1004</v>
      </c>
      <c r="H223" s="34" t="s">
        <v>266</v>
      </c>
      <c r="I223" s="32" t="s">
        <v>108</v>
      </c>
      <c r="J223" s="34">
        <v>2</v>
      </c>
      <c r="K223" s="32" t="s">
        <v>318</v>
      </c>
      <c r="L223" s="33" t="s">
        <v>1005</v>
      </c>
      <c r="M223" s="32" t="s">
        <v>1006</v>
      </c>
      <c r="N223" s="34" t="s">
        <v>1007</v>
      </c>
      <c r="O223" s="32" t="s">
        <v>1008</v>
      </c>
      <c r="P223" s="34">
        <v>54</v>
      </c>
      <c r="Q223" s="34" t="s">
        <v>1009</v>
      </c>
      <c r="R223" s="32" t="s">
        <v>1010</v>
      </c>
      <c r="S223" s="34" t="s">
        <v>1011</v>
      </c>
      <c r="T223" s="32" t="s">
        <v>1012</v>
      </c>
      <c r="U223" s="34">
        <v>1</v>
      </c>
      <c r="V223" s="35">
        <v>2022763640010</v>
      </c>
      <c r="W223" s="36" t="s">
        <v>1013</v>
      </c>
      <c r="X223" s="33" t="s">
        <v>1014</v>
      </c>
      <c r="Y223" s="32" t="s">
        <v>1015</v>
      </c>
      <c r="Z223" s="34">
        <v>2023</v>
      </c>
      <c r="AA223" s="34">
        <v>2023</v>
      </c>
      <c r="AB223" s="34">
        <v>1</v>
      </c>
      <c r="AC223" s="34">
        <v>1</v>
      </c>
      <c r="AD223" s="34">
        <v>2409014</v>
      </c>
      <c r="AE223" s="32" t="s">
        <v>135</v>
      </c>
      <c r="AF223" s="34">
        <v>240901400</v>
      </c>
      <c r="AG223" s="32" t="s">
        <v>136</v>
      </c>
      <c r="AH223" s="34">
        <v>1</v>
      </c>
      <c r="AI223" s="34">
        <v>4</v>
      </c>
      <c r="AJ223" s="32" t="s">
        <v>1030</v>
      </c>
      <c r="AK223" s="34" t="s">
        <v>89</v>
      </c>
      <c r="AL223" s="32" t="s">
        <v>90</v>
      </c>
      <c r="AM223" s="34">
        <v>131102</v>
      </c>
      <c r="AN223" s="32" t="s">
        <v>464</v>
      </c>
      <c r="AO223" s="32"/>
      <c r="AP223" s="32" t="s">
        <v>92</v>
      </c>
      <c r="AQ223" s="34" t="s">
        <v>748</v>
      </c>
      <c r="AR223" s="32" t="s">
        <v>749</v>
      </c>
      <c r="AS223" s="32" t="s">
        <v>1037</v>
      </c>
      <c r="AT223" s="28">
        <v>24000000</v>
      </c>
      <c r="AU223" s="1"/>
      <c r="AV223" s="29"/>
      <c r="AW223" s="30">
        <f>SUMIF('No tocar'!A:A,AS223,'No tocar'!B:B)</f>
        <v>0</v>
      </c>
      <c r="AX223" s="30">
        <f t="shared" si="0"/>
        <v>24000000</v>
      </c>
      <c r="AY223" s="30">
        <f>SUMIF('No tocar'!A:A,AS223,'No tocar'!D:D)</f>
        <v>24000000</v>
      </c>
      <c r="AZ223" s="30"/>
      <c r="BA223" s="30" t="str">
        <f t="shared" si="1"/>
        <v/>
      </c>
      <c r="BB223" s="31" t="str">
        <f t="shared" si="2"/>
        <v/>
      </c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</row>
    <row r="224" spans="1:74" ht="14.25" customHeight="1">
      <c r="A224" s="32" t="s">
        <v>1002</v>
      </c>
      <c r="B224" s="32" t="s">
        <v>1003</v>
      </c>
      <c r="C224" s="32" t="s">
        <v>315</v>
      </c>
      <c r="D224" s="33">
        <v>24</v>
      </c>
      <c r="E224" s="32" t="s">
        <v>108</v>
      </c>
      <c r="F224" s="34">
        <v>2409</v>
      </c>
      <c r="G224" s="32" t="s">
        <v>1004</v>
      </c>
      <c r="H224" s="34" t="s">
        <v>266</v>
      </c>
      <c r="I224" s="32" t="s">
        <v>108</v>
      </c>
      <c r="J224" s="34">
        <v>2</v>
      </c>
      <c r="K224" s="32" t="s">
        <v>318</v>
      </c>
      <c r="L224" s="33" t="s">
        <v>1005</v>
      </c>
      <c r="M224" s="32" t="s">
        <v>1006</v>
      </c>
      <c r="N224" s="34" t="s">
        <v>1007</v>
      </c>
      <c r="O224" s="32" t="s">
        <v>1008</v>
      </c>
      <c r="P224" s="34">
        <v>54</v>
      </c>
      <c r="Q224" s="34" t="s">
        <v>1009</v>
      </c>
      <c r="R224" s="32" t="s">
        <v>1010</v>
      </c>
      <c r="S224" s="34" t="s">
        <v>1011</v>
      </c>
      <c r="T224" s="32" t="s">
        <v>1012</v>
      </c>
      <c r="U224" s="34">
        <v>1</v>
      </c>
      <c r="V224" s="35">
        <v>2022763640010</v>
      </c>
      <c r="W224" s="36" t="s">
        <v>1013</v>
      </c>
      <c r="X224" s="33" t="s">
        <v>1014</v>
      </c>
      <c r="Y224" s="32" t="s">
        <v>1015</v>
      </c>
      <c r="Z224" s="34">
        <v>2023</v>
      </c>
      <c r="AA224" s="34">
        <v>2023</v>
      </c>
      <c r="AB224" s="34">
        <v>1</v>
      </c>
      <c r="AC224" s="34">
        <v>1</v>
      </c>
      <c r="AD224" s="34">
        <v>2409014</v>
      </c>
      <c r="AE224" s="32" t="s">
        <v>135</v>
      </c>
      <c r="AF224" s="34">
        <v>240901400</v>
      </c>
      <c r="AG224" s="32" t="s">
        <v>136</v>
      </c>
      <c r="AH224" s="34">
        <v>1</v>
      </c>
      <c r="AI224" s="34">
        <v>4</v>
      </c>
      <c r="AJ224" s="32" t="s">
        <v>1030</v>
      </c>
      <c r="AK224" s="34" t="s">
        <v>89</v>
      </c>
      <c r="AL224" s="32" t="s">
        <v>90</v>
      </c>
      <c r="AM224" s="34">
        <v>131111</v>
      </c>
      <c r="AN224" s="32" t="s">
        <v>252</v>
      </c>
      <c r="AO224" s="32"/>
      <c r="AP224" s="32" t="s">
        <v>92</v>
      </c>
      <c r="AQ224" s="34" t="s">
        <v>748</v>
      </c>
      <c r="AR224" s="32" t="s">
        <v>749</v>
      </c>
      <c r="AS224" s="32" t="s">
        <v>1038</v>
      </c>
      <c r="AT224" s="28">
        <v>136828998.99000001</v>
      </c>
      <c r="AU224" s="1"/>
      <c r="AV224" s="29"/>
      <c r="AW224" s="30">
        <f>SUMIF('No tocar'!A:A,AS224,'No tocar'!B:B)</f>
        <v>0</v>
      </c>
      <c r="AX224" s="30">
        <f t="shared" si="0"/>
        <v>136828998.99000001</v>
      </c>
      <c r="AY224" s="30">
        <f>SUMIF('No tocar'!A:A,AS224,'No tocar'!D:D)</f>
        <v>0</v>
      </c>
      <c r="AZ224" s="30"/>
      <c r="BA224" s="30" t="str">
        <f t="shared" si="1"/>
        <v/>
      </c>
      <c r="BB224" s="31" t="str">
        <f t="shared" si="2"/>
        <v/>
      </c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</row>
    <row r="225" spans="1:74" ht="14.25" customHeight="1">
      <c r="A225" s="32" t="s">
        <v>1002</v>
      </c>
      <c r="B225" s="32" t="s">
        <v>1003</v>
      </c>
      <c r="C225" s="32" t="s">
        <v>315</v>
      </c>
      <c r="D225" s="33">
        <v>24</v>
      </c>
      <c r="E225" s="32" t="s">
        <v>108</v>
      </c>
      <c r="F225" s="34">
        <v>2409</v>
      </c>
      <c r="G225" s="32" t="s">
        <v>1004</v>
      </c>
      <c r="H225" s="34" t="s">
        <v>266</v>
      </c>
      <c r="I225" s="32" t="s">
        <v>108</v>
      </c>
      <c r="J225" s="34">
        <v>2</v>
      </c>
      <c r="K225" s="32" t="s">
        <v>318</v>
      </c>
      <c r="L225" s="33" t="s">
        <v>1005</v>
      </c>
      <c r="M225" s="32" t="s">
        <v>1006</v>
      </c>
      <c r="N225" s="34" t="s">
        <v>1007</v>
      </c>
      <c r="O225" s="32" t="s">
        <v>1008</v>
      </c>
      <c r="P225" s="34">
        <v>54</v>
      </c>
      <c r="Q225" s="34" t="s">
        <v>1009</v>
      </c>
      <c r="R225" s="32" t="s">
        <v>1010</v>
      </c>
      <c r="S225" s="34" t="s">
        <v>1011</v>
      </c>
      <c r="T225" s="32" t="s">
        <v>1012</v>
      </c>
      <c r="U225" s="34">
        <v>1</v>
      </c>
      <c r="V225" s="35">
        <v>2022763640010</v>
      </c>
      <c r="W225" s="36" t="s">
        <v>1013</v>
      </c>
      <c r="X225" s="33" t="s">
        <v>1014</v>
      </c>
      <c r="Y225" s="32" t="s">
        <v>1015</v>
      </c>
      <c r="Z225" s="34">
        <v>2023</v>
      </c>
      <c r="AA225" s="34">
        <v>2023</v>
      </c>
      <c r="AB225" s="34">
        <v>1</v>
      </c>
      <c r="AC225" s="34">
        <v>1</v>
      </c>
      <c r="AD225" s="34">
        <v>2409014</v>
      </c>
      <c r="AE225" s="32" t="s">
        <v>135</v>
      </c>
      <c r="AF225" s="34">
        <v>240901400</v>
      </c>
      <c r="AG225" s="32" t="s">
        <v>136</v>
      </c>
      <c r="AH225" s="34">
        <v>1</v>
      </c>
      <c r="AI225" s="34">
        <v>4</v>
      </c>
      <c r="AJ225" s="32" t="s">
        <v>1030</v>
      </c>
      <c r="AK225" s="34" t="s">
        <v>89</v>
      </c>
      <c r="AL225" s="32" t="s">
        <v>681</v>
      </c>
      <c r="AM225" s="34">
        <v>132301</v>
      </c>
      <c r="AN225" s="32" t="s">
        <v>682</v>
      </c>
      <c r="AO225" s="32"/>
      <c r="AP225" s="32" t="s">
        <v>92</v>
      </c>
      <c r="AQ225" s="34" t="s">
        <v>748</v>
      </c>
      <c r="AR225" s="32" t="s">
        <v>749</v>
      </c>
      <c r="AS225" s="32" t="s">
        <v>1039</v>
      </c>
      <c r="AT225" s="28">
        <v>49577262.020000003</v>
      </c>
      <c r="AU225" s="1"/>
      <c r="AV225" s="29"/>
      <c r="AW225" s="30">
        <f>SUMIF('No tocar'!A:A,AS225,'No tocar'!B:B)</f>
        <v>0</v>
      </c>
      <c r="AX225" s="30">
        <f t="shared" si="0"/>
        <v>49577262.020000003</v>
      </c>
      <c r="AY225" s="30">
        <f>SUMIF('No tocar'!A:A,AS225,'No tocar'!D:D)</f>
        <v>0</v>
      </c>
      <c r="AZ225" s="30"/>
      <c r="BA225" s="30" t="str">
        <f t="shared" si="1"/>
        <v/>
      </c>
      <c r="BB225" s="31" t="str">
        <f t="shared" si="2"/>
        <v/>
      </c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</row>
    <row r="226" spans="1:74" ht="14.25" customHeight="1">
      <c r="A226" s="32" t="s">
        <v>1002</v>
      </c>
      <c r="B226" s="32" t="s">
        <v>1003</v>
      </c>
      <c r="C226" s="32" t="s">
        <v>315</v>
      </c>
      <c r="D226" s="33">
        <v>24</v>
      </c>
      <c r="E226" s="32" t="s">
        <v>108</v>
      </c>
      <c r="F226" s="34">
        <v>2409</v>
      </c>
      <c r="G226" s="32" t="s">
        <v>1004</v>
      </c>
      <c r="H226" s="34" t="s">
        <v>266</v>
      </c>
      <c r="I226" s="32" t="s">
        <v>108</v>
      </c>
      <c r="J226" s="34">
        <v>2</v>
      </c>
      <c r="K226" s="32" t="s">
        <v>318</v>
      </c>
      <c r="L226" s="33" t="s">
        <v>1005</v>
      </c>
      <c r="M226" s="32" t="s">
        <v>1006</v>
      </c>
      <c r="N226" s="34" t="s">
        <v>1007</v>
      </c>
      <c r="O226" s="32" t="s">
        <v>1008</v>
      </c>
      <c r="P226" s="34">
        <v>54</v>
      </c>
      <c r="Q226" s="34" t="s">
        <v>1009</v>
      </c>
      <c r="R226" s="32" t="s">
        <v>1010</v>
      </c>
      <c r="S226" s="34" t="s">
        <v>1011</v>
      </c>
      <c r="T226" s="32" t="s">
        <v>1012</v>
      </c>
      <c r="U226" s="34">
        <v>1</v>
      </c>
      <c r="V226" s="35">
        <v>2022763640010</v>
      </c>
      <c r="W226" s="36" t="s">
        <v>1013</v>
      </c>
      <c r="X226" s="33" t="s">
        <v>1014</v>
      </c>
      <c r="Y226" s="32" t="s">
        <v>1015</v>
      </c>
      <c r="Z226" s="34">
        <v>2023</v>
      </c>
      <c r="AA226" s="34">
        <v>2023</v>
      </c>
      <c r="AB226" s="34">
        <v>1</v>
      </c>
      <c r="AC226" s="34">
        <v>1</v>
      </c>
      <c r="AD226" s="34">
        <v>2409014</v>
      </c>
      <c r="AE226" s="32" t="s">
        <v>135</v>
      </c>
      <c r="AF226" s="34">
        <v>240901400</v>
      </c>
      <c r="AG226" s="32" t="s">
        <v>136</v>
      </c>
      <c r="AH226" s="34">
        <v>1</v>
      </c>
      <c r="AI226" s="34">
        <v>4</v>
      </c>
      <c r="AJ226" s="32" t="s">
        <v>1030</v>
      </c>
      <c r="AK226" s="34" t="s">
        <v>89</v>
      </c>
      <c r="AL226" s="32" t="s">
        <v>681</v>
      </c>
      <c r="AM226" s="34">
        <v>132311</v>
      </c>
      <c r="AN226" s="32" t="s">
        <v>1040</v>
      </c>
      <c r="AO226" s="32"/>
      <c r="AP226" s="32" t="s">
        <v>92</v>
      </c>
      <c r="AQ226" s="34" t="s">
        <v>748</v>
      </c>
      <c r="AR226" s="32" t="s">
        <v>749</v>
      </c>
      <c r="AS226" s="32" t="s">
        <v>1041</v>
      </c>
      <c r="AT226" s="28">
        <v>57294706.789999999</v>
      </c>
      <c r="AU226" s="1"/>
      <c r="AV226" s="29"/>
      <c r="AW226" s="30">
        <f>SUMIF('No tocar'!A:A,AS226,'No tocar'!B:B)</f>
        <v>0</v>
      </c>
      <c r="AX226" s="30">
        <f t="shared" si="0"/>
        <v>57294706.789999999</v>
      </c>
      <c r="AY226" s="30">
        <f>SUMIF('No tocar'!A:A,AS226,'No tocar'!D:D)</f>
        <v>0</v>
      </c>
      <c r="AZ226" s="30"/>
      <c r="BA226" s="30" t="str">
        <f t="shared" si="1"/>
        <v/>
      </c>
      <c r="BB226" s="31" t="str">
        <f t="shared" si="2"/>
        <v/>
      </c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</row>
    <row r="227" spans="1:74" ht="14.25" customHeight="1">
      <c r="A227" s="32" t="s">
        <v>1002</v>
      </c>
      <c r="B227" s="32" t="s">
        <v>1003</v>
      </c>
      <c r="C227" s="32" t="s">
        <v>315</v>
      </c>
      <c r="D227" s="33">
        <v>24</v>
      </c>
      <c r="E227" s="32" t="s">
        <v>108</v>
      </c>
      <c r="F227" s="34">
        <v>2409</v>
      </c>
      <c r="G227" s="32" t="s">
        <v>1004</v>
      </c>
      <c r="H227" s="34" t="s">
        <v>960</v>
      </c>
      <c r="I227" s="32" t="s">
        <v>961</v>
      </c>
      <c r="J227" s="34">
        <v>2</v>
      </c>
      <c r="K227" s="32" t="s">
        <v>318</v>
      </c>
      <c r="L227" s="33" t="s">
        <v>1005</v>
      </c>
      <c r="M227" s="32" t="s">
        <v>1006</v>
      </c>
      <c r="N227" s="34" t="s">
        <v>1007</v>
      </c>
      <c r="O227" s="32" t="s">
        <v>1008</v>
      </c>
      <c r="P227" s="34">
        <v>54</v>
      </c>
      <c r="Q227" s="34" t="s">
        <v>1042</v>
      </c>
      <c r="R227" s="32" t="s">
        <v>1043</v>
      </c>
      <c r="S227" s="34" t="s">
        <v>1044</v>
      </c>
      <c r="T227" s="32" t="s">
        <v>1045</v>
      </c>
      <c r="U227" s="34">
        <v>1</v>
      </c>
      <c r="V227" s="35">
        <v>2022763640010</v>
      </c>
      <c r="W227" s="36" t="s">
        <v>1013</v>
      </c>
      <c r="X227" s="33" t="s">
        <v>1014</v>
      </c>
      <c r="Y227" s="32" t="s">
        <v>1015</v>
      </c>
      <c r="Z227" s="34">
        <v>2023</v>
      </c>
      <c r="AA227" s="34">
        <v>2023</v>
      </c>
      <c r="AB227" s="34">
        <v>1</v>
      </c>
      <c r="AC227" s="34">
        <v>2</v>
      </c>
      <c r="AD227" s="34">
        <v>2409002</v>
      </c>
      <c r="AE227" s="32" t="s">
        <v>1046</v>
      </c>
      <c r="AF227" s="34">
        <v>240900200</v>
      </c>
      <c r="AG227" s="32" t="s">
        <v>975</v>
      </c>
      <c r="AH227" s="34">
        <v>1</v>
      </c>
      <c r="AI227" s="34">
        <v>5</v>
      </c>
      <c r="AJ227" s="32" t="s">
        <v>1047</v>
      </c>
      <c r="AK227" s="34" t="s">
        <v>89</v>
      </c>
      <c r="AL227" s="32" t="s">
        <v>90</v>
      </c>
      <c r="AM227" s="34">
        <v>123225</v>
      </c>
      <c r="AN227" s="32" t="s">
        <v>1017</v>
      </c>
      <c r="AO227" s="32"/>
      <c r="AP227" s="22" t="s">
        <v>1048</v>
      </c>
      <c r="AQ227" s="34" t="s">
        <v>748</v>
      </c>
      <c r="AR227" s="32" t="s">
        <v>749</v>
      </c>
      <c r="AS227" s="32" t="s">
        <v>1049</v>
      </c>
      <c r="AT227" s="28">
        <v>77020000</v>
      </c>
      <c r="AU227" s="1"/>
      <c r="AV227" s="29"/>
      <c r="AW227" s="30">
        <f>SUMIF('No tocar'!A:A,AS227,'No tocar'!B:B)</f>
        <v>100000000</v>
      </c>
      <c r="AX227" s="30">
        <f t="shared" si="0"/>
        <v>77020000</v>
      </c>
      <c r="AY227" s="30">
        <f>SUMIF('No tocar'!A:A,AS227,'No tocar'!D:D)</f>
        <v>77020000</v>
      </c>
      <c r="AZ227" s="30"/>
      <c r="BA227" s="30" t="str">
        <f t="shared" si="1"/>
        <v/>
      </c>
      <c r="BB227" s="31" t="str">
        <f t="shared" si="2"/>
        <v/>
      </c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</row>
    <row r="228" spans="1:74" ht="14.25" customHeight="1">
      <c r="A228" s="32" t="s">
        <v>1002</v>
      </c>
      <c r="B228" s="32" t="s">
        <v>1003</v>
      </c>
      <c r="C228" s="32" t="s">
        <v>315</v>
      </c>
      <c r="D228" s="33">
        <v>24</v>
      </c>
      <c r="E228" s="32" t="s">
        <v>108</v>
      </c>
      <c r="F228" s="34">
        <v>2409</v>
      </c>
      <c r="G228" s="32" t="s">
        <v>1004</v>
      </c>
      <c r="H228" s="34" t="s">
        <v>960</v>
      </c>
      <c r="I228" s="32" t="s">
        <v>961</v>
      </c>
      <c r="J228" s="34">
        <v>2</v>
      </c>
      <c r="K228" s="32" t="s">
        <v>318</v>
      </c>
      <c r="L228" s="33" t="s">
        <v>1005</v>
      </c>
      <c r="M228" s="32" t="s">
        <v>1006</v>
      </c>
      <c r="N228" s="34" t="s">
        <v>1007</v>
      </c>
      <c r="O228" s="32" t="s">
        <v>1008</v>
      </c>
      <c r="P228" s="34">
        <v>54</v>
      </c>
      <c r="Q228" s="34" t="s">
        <v>1042</v>
      </c>
      <c r="R228" s="32" t="s">
        <v>1043</v>
      </c>
      <c r="S228" s="34" t="s">
        <v>1044</v>
      </c>
      <c r="T228" s="32" t="s">
        <v>1045</v>
      </c>
      <c r="U228" s="34">
        <v>1</v>
      </c>
      <c r="V228" s="35">
        <v>2022763640010</v>
      </c>
      <c r="W228" s="36" t="s">
        <v>1013</v>
      </c>
      <c r="X228" s="33" t="s">
        <v>1014</v>
      </c>
      <c r="Y228" s="32" t="s">
        <v>1015</v>
      </c>
      <c r="Z228" s="34">
        <v>2023</v>
      </c>
      <c r="AA228" s="34">
        <v>2023</v>
      </c>
      <c r="AB228" s="34">
        <v>1</v>
      </c>
      <c r="AC228" s="34">
        <v>2</v>
      </c>
      <c r="AD228" s="34">
        <v>2409002</v>
      </c>
      <c r="AE228" s="32" t="s">
        <v>1046</v>
      </c>
      <c r="AF228" s="34">
        <v>240900200</v>
      </c>
      <c r="AG228" s="32" t="s">
        <v>975</v>
      </c>
      <c r="AH228" s="34">
        <v>1</v>
      </c>
      <c r="AI228" s="34">
        <v>6</v>
      </c>
      <c r="AJ228" s="32" t="s">
        <v>1050</v>
      </c>
      <c r="AK228" s="34" t="s">
        <v>99</v>
      </c>
      <c r="AL228" s="32" t="s">
        <v>90</v>
      </c>
      <c r="AM228" s="34">
        <v>123225</v>
      </c>
      <c r="AN228" s="32" t="s">
        <v>1017</v>
      </c>
      <c r="AO228" s="32"/>
      <c r="AP228" s="32" t="s">
        <v>153</v>
      </c>
      <c r="AQ228" s="34" t="s">
        <v>748</v>
      </c>
      <c r="AR228" s="32" t="s">
        <v>749</v>
      </c>
      <c r="AS228" s="32" t="s">
        <v>1051</v>
      </c>
      <c r="AT228" s="28">
        <v>0</v>
      </c>
      <c r="AU228" s="1"/>
      <c r="AV228" s="29"/>
      <c r="AW228" s="30">
        <f>SUMIF('No tocar'!A:A,AS228,'No tocar'!B:B)</f>
        <v>30000000</v>
      </c>
      <c r="AX228" s="30">
        <f t="shared" si="0"/>
        <v>0</v>
      </c>
      <c r="AY228" s="30">
        <f>SUMIF('No tocar'!A:A,AS228,'No tocar'!D:D)</f>
        <v>0</v>
      </c>
      <c r="AZ228" s="30"/>
      <c r="BA228" s="30" t="str">
        <f t="shared" si="1"/>
        <v/>
      </c>
      <c r="BB228" s="31" t="str">
        <f t="shared" si="2"/>
        <v/>
      </c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</row>
    <row r="229" spans="1:74" ht="14.25" hidden="1" customHeight="1">
      <c r="A229" s="32" t="s">
        <v>1052</v>
      </c>
      <c r="B229" s="32" t="s">
        <v>1053</v>
      </c>
      <c r="C229" s="32" t="s">
        <v>915</v>
      </c>
      <c r="D229" s="33">
        <v>45</v>
      </c>
      <c r="E229" s="32" t="s">
        <v>916</v>
      </c>
      <c r="F229" s="34">
        <v>4599</v>
      </c>
      <c r="G229" s="32" t="s">
        <v>71</v>
      </c>
      <c r="H229" s="34" t="s">
        <v>72</v>
      </c>
      <c r="I229" s="32" t="s">
        <v>73</v>
      </c>
      <c r="J229" s="34">
        <v>1</v>
      </c>
      <c r="K229" s="32" t="s">
        <v>74</v>
      </c>
      <c r="L229" s="33" t="s">
        <v>1054</v>
      </c>
      <c r="M229" s="32" t="s">
        <v>1055</v>
      </c>
      <c r="N229" s="34" t="s">
        <v>1056</v>
      </c>
      <c r="O229" s="32" t="s">
        <v>1057</v>
      </c>
      <c r="P229" s="34">
        <v>0.6</v>
      </c>
      <c r="Q229" s="34" t="s">
        <v>1058</v>
      </c>
      <c r="R229" s="32" t="s">
        <v>1059</v>
      </c>
      <c r="S229" s="34" t="s">
        <v>1060</v>
      </c>
      <c r="T229" s="32" t="s">
        <v>1061</v>
      </c>
      <c r="U229" s="34">
        <v>1</v>
      </c>
      <c r="V229" s="35">
        <v>2022763640016</v>
      </c>
      <c r="W229" s="36" t="s">
        <v>1062</v>
      </c>
      <c r="X229" s="33" t="s">
        <v>1063</v>
      </c>
      <c r="Y229" s="32" t="s">
        <v>1064</v>
      </c>
      <c r="Z229" s="34">
        <v>2023</v>
      </c>
      <c r="AA229" s="34">
        <v>2023</v>
      </c>
      <c r="AB229" s="34">
        <v>1</v>
      </c>
      <c r="AC229" s="34">
        <v>2</v>
      </c>
      <c r="AD229" s="34">
        <v>4599019</v>
      </c>
      <c r="AE229" s="32" t="s">
        <v>135</v>
      </c>
      <c r="AF229" s="34">
        <v>459901901</v>
      </c>
      <c r="AG229" s="32" t="s">
        <v>1065</v>
      </c>
      <c r="AH229" s="34">
        <v>1</v>
      </c>
      <c r="AI229" s="34">
        <v>1</v>
      </c>
      <c r="AJ229" s="51" t="s">
        <v>1066</v>
      </c>
      <c r="AK229" s="34" t="s">
        <v>99</v>
      </c>
      <c r="AL229" s="32" t="s">
        <v>90</v>
      </c>
      <c r="AM229" s="34">
        <v>121000</v>
      </c>
      <c r="AN229" s="32" t="s">
        <v>91</v>
      </c>
      <c r="AO229" s="32"/>
      <c r="AP229" s="22" t="s">
        <v>92</v>
      </c>
      <c r="AQ229" s="34" t="s">
        <v>1067</v>
      </c>
      <c r="AR229" s="32" t="s">
        <v>1068</v>
      </c>
      <c r="AS229" s="32" t="s">
        <v>1069</v>
      </c>
      <c r="AT229" s="28">
        <v>0</v>
      </c>
      <c r="AU229" s="48"/>
      <c r="AV229" s="52"/>
      <c r="AW229" s="30">
        <f>SUMIF('No tocar'!A:A,AS229,'No tocar'!B:B)</f>
        <v>3000000</v>
      </c>
      <c r="AX229" s="30">
        <f t="shared" si="0"/>
        <v>0</v>
      </c>
      <c r="AY229" s="30">
        <f>SUMIF('No tocar'!A:A,AS229,'No tocar'!D:D)</f>
        <v>0</v>
      </c>
      <c r="AZ229" s="30"/>
      <c r="BA229" s="30" t="str">
        <f t="shared" si="1"/>
        <v/>
      </c>
      <c r="BB229" s="31" t="str">
        <f t="shared" si="2"/>
        <v/>
      </c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</row>
    <row r="230" spans="1:74" ht="14.25" hidden="1" customHeight="1">
      <c r="A230" s="32" t="s">
        <v>1052</v>
      </c>
      <c r="B230" s="32" t="s">
        <v>1053</v>
      </c>
      <c r="C230" s="32" t="s">
        <v>915</v>
      </c>
      <c r="D230" s="33">
        <v>45</v>
      </c>
      <c r="E230" s="32" t="s">
        <v>916</v>
      </c>
      <c r="F230" s="34">
        <v>4599</v>
      </c>
      <c r="G230" s="32" t="s">
        <v>71</v>
      </c>
      <c r="H230" s="34" t="s">
        <v>72</v>
      </c>
      <c r="I230" s="32" t="s">
        <v>73</v>
      </c>
      <c r="J230" s="34">
        <v>1</v>
      </c>
      <c r="K230" s="32" t="s">
        <v>74</v>
      </c>
      <c r="L230" s="33" t="s">
        <v>1054</v>
      </c>
      <c r="M230" s="32" t="s">
        <v>1055</v>
      </c>
      <c r="N230" s="34" t="s">
        <v>1056</v>
      </c>
      <c r="O230" s="32" t="s">
        <v>1057</v>
      </c>
      <c r="P230" s="34">
        <v>0.6</v>
      </c>
      <c r="Q230" s="34" t="s">
        <v>1058</v>
      </c>
      <c r="R230" s="32" t="s">
        <v>1059</v>
      </c>
      <c r="S230" s="34" t="s">
        <v>1060</v>
      </c>
      <c r="T230" s="32" t="s">
        <v>1061</v>
      </c>
      <c r="U230" s="34">
        <v>1</v>
      </c>
      <c r="V230" s="35">
        <v>2022763640016</v>
      </c>
      <c r="W230" s="36" t="s">
        <v>1062</v>
      </c>
      <c r="X230" s="33" t="s">
        <v>1063</v>
      </c>
      <c r="Y230" s="32" t="s">
        <v>1064</v>
      </c>
      <c r="Z230" s="34">
        <v>2023</v>
      </c>
      <c r="AA230" s="34">
        <v>2023</v>
      </c>
      <c r="AB230" s="34">
        <v>1</v>
      </c>
      <c r="AC230" s="34">
        <v>2</v>
      </c>
      <c r="AD230" s="34">
        <v>4599019</v>
      </c>
      <c r="AE230" s="32" t="s">
        <v>135</v>
      </c>
      <c r="AF230" s="34">
        <v>459901901</v>
      </c>
      <c r="AG230" s="32" t="s">
        <v>1065</v>
      </c>
      <c r="AH230" s="34">
        <v>1</v>
      </c>
      <c r="AI230" s="34">
        <v>2</v>
      </c>
      <c r="AJ230" s="51" t="s">
        <v>1070</v>
      </c>
      <c r="AK230" s="34" t="s">
        <v>89</v>
      </c>
      <c r="AL230" s="32" t="s">
        <v>90</v>
      </c>
      <c r="AM230" s="34">
        <v>121000</v>
      </c>
      <c r="AN230" s="32" t="s">
        <v>91</v>
      </c>
      <c r="AO230" s="32"/>
      <c r="AP230" s="22" t="s">
        <v>92</v>
      </c>
      <c r="AQ230" s="34" t="s">
        <v>1067</v>
      </c>
      <c r="AR230" s="32" t="s">
        <v>1068</v>
      </c>
      <c r="AS230" s="32" t="s">
        <v>1071</v>
      </c>
      <c r="AT230" s="28">
        <v>10000000</v>
      </c>
      <c r="AU230" s="48"/>
      <c r="AV230" s="52"/>
      <c r="AW230" s="30">
        <f>SUMIF('No tocar'!A:A,AS230,'No tocar'!B:B)</f>
        <v>7000000</v>
      </c>
      <c r="AX230" s="30">
        <f t="shared" si="0"/>
        <v>10000000</v>
      </c>
      <c r="AY230" s="30">
        <f>SUMIF('No tocar'!A:A,AS230,'No tocar'!D:D)</f>
        <v>10000000</v>
      </c>
      <c r="AZ230" s="30"/>
      <c r="BA230" s="30" t="str">
        <f t="shared" si="1"/>
        <v/>
      </c>
      <c r="BB230" s="31" t="str">
        <f t="shared" si="2"/>
        <v/>
      </c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</row>
    <row r="231" spans="1:74" ht="14.25" hidden="1" customHeight="1">
      <c r="A231" s="32" t="s">
        <v>1052</v>
      </c>
      <c r="B231" s="32" t="s">
        <v>1053</v>
      </c>
      <c r="C231" s="32" t="s">
        <v>915</v>
      </c>
      <c r="D231" s="33">
        <v>45</v>
      </c>
      <c r="E231" s="32" t="s">
        <v>916</v>
      </c>
      <c r="F231" s="34">
        <v>4599</v>
      </c>
      <c r="G231" s="32" t="s">
        <v>71</v>
      </c>
      <c r="H231" s="34" t="s">
        <v>72</v>
      </c>
      <c r="I231" s="32" t="s">
        <v>73</v>
      </c>
      <c r="J231" s="34">
        <v>1</v>
      </c>
      <c r="K231" s="32" t="s">
        <v>74</v>
      </c>
      <c r="L231" s="33" t="s">
        <v>1054</v>
      </c>
      <c r="M231" s="32" t="s">
        <v>1055</v>
      </c>
      <c r="N231" s="34" t="s">
        <v>1056</v>
      </c>
      <c r="O231" s="32" t="s">
        <v>1057</v>
      </c>
      <c r="P231" s="34">
        <v>0.6</v>
      </c>
      <c r="Q231" s="34" t="s">
        <v>1072</v>
      </c>
      <c r="R231" s="32" t="s">
        <v>1073</v>
      </c>
      <c r="S231" s="34" t="s">
        <v>1074</v>
      </c>
      <c r="T231" s="32" t="s">
        <v>1075</v>
      </c>
      <c r="U231" s="34">
        <v>1</v>
      </c>
      <c r="V231" s="35">
        <v>2022763640016</v>
      </c>
      <c r="W231" s="36" t="s">
        <v>1062</v>
      </c>
      <c r="X231" s="33" t="s">
        <v>1063</v>
      </c>
      <c r="Y231" s="32" t="s">
        <v>1064</v>
      </c>
      <c r="Z231" s="34">
        <v>2023</v>
      </c>
      <c r="AA231" s="34">
        <v>2023</v>
      </c>
      <c r="AB231" s="34">
        <v>1</v>
      </c>
      <c r="AC231" s="34">
        <v>3</v>
      </c>
      <c r="AD231" s="34">
        <v>4599023</v>
      </c>
      <c r="AE231" s="32" t="s">
        <v>1076</v>
      </c>
      <c r="AF231" s="34">
        <v>459902300</v>
      </c>
      <c r="AG231" s="32" t="s">
        <v>1077</v>
      </c>
      <c r="AH231" s="34">
        <v>1</v>
      </c>
      <c r="AI231" s="34">
        <v>3</v>
      </c>
      <c r="AJ231" s="51" t="s">
        <v>1078</v>
      </c>
      <c r="AK231" s="34" t="s">
        <v>99</v>
      </c>
      <c r="AL231" s="32" t="s">
        <v>90</v>
      </c>
      <c r="AM231" s="34">
        <v>121000</v>
      </c>
      <c r="AN231" s="32" t="s">
        <v>91</v>
      </c>
      <c r="AO231" s="32"/>
      <c r="AP231" s="22" t="s">
        <v>92</v>
      </c>
      <c r="AQ231" s="34" t="s">
        <v>1067</v>
      </c>
      <c r="AR231" s="32" t="s">
        <v>1068</v>
      </c>
      <c r="AS231" s="32" t="s">
        <v>1079</v>
      </c>
      <c r="AT231" s="28">
        <v>0</v>
      </c>
      <c r="AU231" s="48"/>
      <c r="AV231" s="52"/>
      <c r="AW231" s="30">
        <f>SUMIF('No tocar'!A:A,AS231,'No tocar'!B:B)</f>
        <v>2000000</v>
      </c>
      <c r="AX231" s="30">
        <f t="shared" si="0"/>
        <v>0</v>
      </c>
      <c r="AY231" s="30">
        <f>SUMIF('No tocar'!A:A,AS231,'No tocar'!D:D)</f>
        <v>0</v>
      </c>
      <c r="AZ231" s="30"/>
      <c r="BA231" s="30" t="str">
        <f t="shared" si="1"/>
        <v/>
      </c>
      <c r="BB231" s="31" t="str">
        <f t="shared" si="2"/>
        <v/>
      </c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</row>
    <row r="232" spans="1:74" ht="14.25" hidden="1" customHeight="1">
      <c r="A232" s="32" t="s">
        <v>1052</v>
      </c>
      <c r="B232" s="32" t="s">
        <v>1053</v>
      </c>
      <c r="C232" s="32" t="s">
        <v>915</v>
      </c>
      <c r="D232" s="33">
        <v>45</v>
      </c>
      <c r="E232" s="32" t="s">
        <v>916</v>
      </c>
      <c r="F232" s="34">
        <v>4599</v>
      </c>
      <c r="G232" s="32" t="s">
        <v>71</v>
      </c>
      <c r="H232" s="34" t="s">
        <v>72</v>
      </c>
      <c r="I232" s="32" t="s">
        <v>73</v>
      </c>
      <c r="J232" s="34">
        <v>1</v>
      </c>
      <c r="K232" s="32" t="s">
        <v>74</v>
      </c>
      <c r="L232" s="33" t="s">
        <v>1054</v>
      </c>
      <c r="M232" s="32" t="s">
        <v>1055</v>
      </c>
      <c r="N232" s="34" t="s">
        <v>1056</v>
      </c>
      <c r="O232" s="32" t="s">
        <v>1057</v>
      </c>
      <c r="P232" s="34">
        <v>0.6</v>
      </c>
      <c r="Q232" s="34" t="s">
        <v>1072</v>
      </c>
      <c r="R232" s="32" t="s">
        <v>1073</v>
      </c>
      <c r="S232" s="34" t="s">
        <v>1074</v>
      </c>
      <c r="T232" s="32" t="s">
        <v>1075</v>
      </c>
      <c r="U232" s="34">
        <v>1</v>
      </c>
      <c r="V232" s="35">
        <v>2022763640016</v>
      </c>
      <c r="W232" s="36" t="s">
        <v>1062</v>
      </c>
      <c r="X232" s="33" t="s">
        <v>1063</v>
      </c>
      <c r="Y232" s="32" t="s">
        <v>1064</v>
      </c>
      <c r="Z232" s="34">
        <v>2023</v>
      </c>
      <c r="AA232" s="34">
        <v>2023</v>
      </c>
      <c r="AB232" s="34">
        <v>1</v>
      </c>
      <c r="AC232" s="34">
        <v>3</v>
      </c>
      <c r="AD232" s="34">
        <v>4599023</v>
      </c>
      <c r="AE232" s="32" t="s">
        <v>1076</v>
      </c>
      <c r="AF232" s="34">
        <v>459902300</v>
      </c>
      <c r="AG232" s="32" t="s">
        <v>1077</v>
      </c>
      <c r="AH232" s="34">
        <v>1</v>
      </c>
      <c r="AI232" s="34">
        <v>4</v>
      </c>
      <c r="AJ232" s="51" t="s">
        <v>1080</v>
      </c>
      <c r="AK232" s="34" t="s">
        <v>89</v>
      </c>
      <c r="AL232" s="32" t="s">
        <v>90</v>
      </c>
      <c r="AM232" s="34">
        <v>121000</v>
      </c>
      <c r="AN232" s="32" t="s">
        <v>91</v>
      </c>
      <c r="AO232" s="32"/>
      <c r="AP232" s="32" t="s">
        <v>144</v>
      </c>
      <c r="AQ232" s="34"/>
      <c r="AR232" s="32"/>
      <c r="AS232" s="32" t="s">
        <v>1081</v>
      </c>
      <c r="AT232" s="28">
        <v>0</v>
      </c>
      <c r="AU232" s="48"/>
      <c r="AV232" s="52"/>
      <c r="AW232" s="30">
        <f>SUMIF('No tocar'!A:A,AS232,'No tocar'!B:B)</f>
        <v>8000000</v>
      </c>
      <c r="AX232" s="30">
        <f t="shared" si="0"/>
        <v>0</v>
      </c>
      <c r="AY232" s="30">
        <f>SUMIF('No tocar'!A:A,AS232,'No tocar'!D:D)</f>
        <v>0</v>
      </c>
      <c r="AZ232" s="30"/>
      <c r="BA232" s="30" t="str">
        <f t="shared" si="1"/>
        <v/>
      </c>
      <c r="BB232" s="31" t="str">
        <f t="shared" si="2"/>
        <v/>
      </c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</row>
    <row r="233" spans="1:74" ht="14.25" hidden="1" customHeight="1">
      <c r="A233" s="32" t="s">
        <v>1052</v>
      </c>
      <c r="B233" s="32" t="s">
        <v>1053</v>
      </c>
      <c r="C233" s="32" t="s">
        <v>915</v>
      </c>
      <c r="D233" s="33">
        <v>36</v>
      </c>
      <c r="E233" s="32" t="s">
        <v>1082</v>
      </c>
      <c r="F233" s="34">
        <v>3604</v>
      </c>
      <c r="G233" s="32" t="s">
        <v>1083</v>
      </c>
      <c r="H233" s="34" t="s">
        <v>960</v>
      </c>
      <c r="I233" s="32" t="s">
        <v>1084</v>
      </c>
      <c r="J233" s="34">
        <v>1</v>
      </c>
      <c r="K233" s="32" t="s">
        <v>74</v>
      </c>
      <c r="L233" s="33" t="s">
        <v>1054</v>
      </c>
      <c r="M233" s="32" t="s">
        <v>1055</v>
      </c>
      <c r="N233" s="34" t="s">
        <v>1085</v>
      </c>
      <c r="O233" s="53" t="s">
        <v>1086</v>
      </c>
      <c r="P233" s="34" t="s">
        <v>1087</v>
      </c>
      <c r="Q233" s="34" t="s">
        <v>1072</v>
      </c>
      <c r="R233" s="32" t="s">
        <v>1073</v>
      </c>
      <c r="S233" s="34" t="s">
        <v>1088</v>
      </c>
      <c r="T233" s="32" t="s">
        <v>1089</v>
      </c>
      <c r="U233" s="34">
        <v>9</v>
      </c>
      <c r="V233" s="35">
        <v>2022763640015</v>
      </c>
      <c r="W233" s="36" t="s">
        <v>1090</v>
      </c>
      <c r="X233" s="33" t="s">
        <v>1091</v>
      </c>
      <c r="Y233" s="32" t="s">
        <v>1092</v>
      </c>
      <c r="Z233" s="34">
        <v>2023</v>
      </c>
      <c r="AA233" s="34">
        <v>2023</v>
      </c>
      <c r="AB233" s="34">
        <v>1</v>
      </c>
      <c r="AC233" s="34">
        <v>1</v>
      </c>
      <c r="AD233" s="34">
        <v>3604009</v>
      </c>
      <c r="AE233" s="32" t="s">
        <v>1093</v>
      </c>
      <c r="AF233" s="34">
        <v>360400901</v>
      </c>
      <c r="AG233" s="32" t="s">
        <v>1094</v>
      </c>
      <c r="AH233" s="34">
        <v>9</v>
      </c>
      <c r="AI233" s="34">
        <v>1</v>
      </c>
      <c r="AJ233" s="32" t="s">
        <v>1095</v>
      </c>
      <c r="AK233" s="34" t="s">
        <v>99</v>
      </c>
      <c r="AL233" s="32" t="s">
        <v>90</v>
      </c>
      <c r="AM233" s="34">
        <v>121000</v>
      </c>
      <c r="AN233" s="32" t="s">
        <v>91</v>
      </c>
      <c r="AO233" s="32"/>
      <c r="AP233" s="32" t="s">
        <v>144</v>
      </c>
      <c r="AQ233" s="34"/>
      <c r="AR233" s="32"/>
      <c r="AS233" s="32" t="s">
        <v>1096</v>
      </c>
      <c r="AT233" s="28">
        <v>0</v>
      </c>
      <c r="AU233" s="48"/>
      <c r="AV233" s="52"/>
      <c r="AW233" s="30">
        <f>SUMIF('No tocar'!A:A,AS233,'No tocar'!B:B)</f>
        <v>5000000</v>
      </c>
      <c r="AX233" s="30">
        <f t="shared" si="0"/>
        <v>0</v>
      </c>
      <c r="AY233" s="30">
        <f>SUMIF('No tocar'!A:A,AS233,'No tocar'!D:D)</f>
        <v>0</v>
      </c>
      <c r="AZ233" s="30"/>
      <c r="BA233" s="30" t="str">
        <f t="shared" si="1"/>
        <v/>
      </c>
      <c r="BB233" s="31" t="str">
        <f t="shared" si="2"/>
        <v/>
      </c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</row>
    <row r="234" spans="1:74" ht="14.25" hidden="1" customHeight="1">
      <c r="A234" s="32" t="s">
        <v>1052</v>
      </c>
      <c r="B234" s="32" t="s">
        <v>1053</v>
      </c>
      <c r="C234" s="32" t="s">
        <v>915</v>
      </c>
      <c r="D234" s="33">
        <v>36</v>
      </c>
      <c r="E234" s="32" t="s">
        <v>1082</v>
      </c>
      <c r="F234" s="34">
        <v>3604</v>
      </c>
      <c r="G234" s="32" t="s">
        <v>1083</v>
      </c>
      <c r="H234" s="34" t="s">
        <v>960</v>
      </c>
      <c r="I234" s="32" t="s">
        <v>1084</v>
      </c>
      <c r="J234" s="34">
        <v>1</v>
      </c>
      <c r="K234" s="32" t="s">
        <v>74</v>
      </c>
      <c r="L234" s="33" t="s">
        <v>1054</v>
      </c>
      <c r="M234" s="32" t="s">
        <v>1055</v>
      </c>
      <c r="N234" s="34" t="s">
        <v>1085</v>
      </c>
      <c r="O234" s="53" t="s">
        <v>1086</v>
      </c>
      <c r="P234" s="34" t="s">
        <v>1087</v>
      </c>
      <c r="Q234" s="34" t="s">
        <v>1072</v>
      </c>
      <c r="R234" s="32" t="s">
        <v>1073</v>
      </c>
      <c r="S234" s="34" t="s">
        <v>1088</v>
      </c>
      <c r="T234" s="32" t="s">
        <v>1089</v>
      </c>
      <c r="U234" s="34">
        <v>9</v>
      </c>
      <c r="V234" s="35">
        <v>2022763640015</v>
      </c>
      <c r="W234" s="36" t="s">
        <v>1090</v>
      </c>
      <c r="X234" s="33" t="s">
        <v>1091</v>
      </c>
      <c r="Y234" s="32" t="s">
        <v>1092</v>
      </c>
      <c r="Z234" s="34">
        <v>2023</v>
      </c>
      <c r="AA234" s="34">
        <v>2023</v>
      </c>
      <c r="AB234" s="34">
        <v>1</v>
      </c>
      <c r="AC234" s="34">
        <v>1</v>
      </c>
      <c r="AD234" s="34">
        <v>3604009</v>
      </c>
      <c r="AE234" s="32" t="s">
        <v>1093</v>
      </c>
      <c r="AF234" s="34">
        <v>360400901</v>
      </c>
      <c r="AG234" s="32" t="s">
        <v>1094</v>
      </c>
      <c r="AH234" s="34">
        <v>9</v>
      </c>
      <c r="AI234" s="34">
        <v>2</v>
      </c>
      <c r="AJ234" s="32" t="s">
        <v>1097</v>
      </c>
      <c r="AK234" s="34" t="s">
        <v>89</v>
      </c>
      <c r="AL234" s="32" t="s">
        <v>90</v>
      </c>
      <c r="AM234" s="34">
        <v>121000</v>
      </c>
      <c r="AN234" s="32" t="s">
        <v>91</v>
      </c>
      <c r="AO234" s="32"/>
      <c r="AP234" s="32" t="s">
        <v>144</v>
      </c>
      <c r="AQ234" s="34"/>
      <c r="AR234" s="32"/>
      <c r="AS234" s="32" t="s">
        <v>1098</v>
      </c>
      <c r="AT234" s="28">
        <v>15000000</v>
      </c>
      <c r="AU234" s="48"/>
      <c r="AV234" s="52"/>
      <c r="AW234" s="30">
        <f>SUMIF('No tocar'!A:A,AS234,'No tocar'!B:B)</f>
        <v>22000000</v>
      </c>
      <c r="AX234" s="30">
        <f t="shared" si="0"/>
        <v>15000000</v>
      </c>
      <c r="AY234" s="30">
        <f>SUMIF('No tocar'!A:A,AS234,'No tocar'!D:D)</f>
        <v>0</v>
      </c>
      <c r="AZ234" s="30"/>
      <c r="BA234" s="30" t="str">
        <f t="shared" si="1"/>
        <v/>
      </c>
      <c r="BB234" s="31" t="str">
        <f t="shared" si="2"/>
        <v/>
      </c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</row>
    <row r="235" spans="1:74" ht="14.25" hidden="1" customHeight="1">
      <c r="A235" s="32" t="s">
        <v>1099</v>
      </c>
      <c r="B235" s="32" t="s">
        <v>1100</v>
      </c>
      <c r="C235" s="32" t="s">
        <v>915</v>
      </c>
      <c r="D235" s="33">
        <v>21</v>
      </c>
      <c r="E235" s="32" t="s">
        <v>1101</v>
      </c>
      <c r="F235" s="34">
        <v>2106</v>
      </c>
      <c r="G235" s="32" t="s">
        <v>1102</v>
      </c>
      <c r="H235" s="34" t="s">
        <v>1103</v>
      </c>
      <c r="I235" s="32" t="s">
        <v>1104</v>
      </c>
      <c r="J235" s="34">
        <v>4</v>
      </c>
      <c r="K235" s="32" t="s">
        <v>1105</v>
      </c>
      <c r="L235" s="33" t="s">
        <v>1106</v>
      </c>
      <c r="M235" s="32" t="s">
        <v>1107</v>
      </c>
      <c r="N235" s="34" t="s">
        <v>1108</v>
      </c>
      <c r="O235" s="32" t="s">
        <v>1109</v>
      </c>
      <c r="P235" s="34">
        <v>10000</v>
      </c>
      <c r="Q235" s="34" t="s">
        <v>1110</v>
      </c>
      <c r="R235" s="32" t="s">
        <v>1111</v>
      </c>
      <c r="S235" s="34" t="s">
        <v>1112</v>
      </c>
      <c r="T235" s="32" t="s">
        <v>1113</v>
      </c>
      <c r="U235" s="34">
        <v>1</v>
      </c>
      <c r="V235" s="36" t="s">
        <v>1114</v>
      </c>
      <c r="W235" s="36" t="s">
        <v>1115</v>
      </c>
      <c r="X235" s="33" t="s">
        <v>1116</v>
      </c>
      <c r="Y235" s="32" t="s">
        <v>1117</v>
      </c>
      <c r="Z235" s="34">
        <v>2023</v>
      </c>
      <c r="AA235" s="34">
        <v>2023</v>
      </c>
      <c r="AB235" s="34">
        <v>1</v>
      </c>
      <c r="AC235" s="34">
        <v>1</v>
      </c>
      <c r="AD235" s="34">
        <v>2106010</v>
      </c>
      <c r="AE235" s="32" t="s">
        <v>258</v>
      </c>
      <c r="AF235" s="34">
        <v>210601001</v>
      </c>
      <c r="AG235" s="32" t="s">
        <v>1118</v>
      </c>
      <c r="AH235" s="34">
        <v>1</v>
      </c>
      <c r="AI235" s="34">
        <v>1</v>
      </c>
      <c r="AJ235" s="32" t="s">
        <v>1119</v>
      </c>
      <c r="AK235" s="34" t="s">
        <v>89</v>
      </c>
      <c r="AL235" s="32" t="s">
        <v>166</v>
      </c>
      <c r="AM235" s="34">
        <v>124303</v>
      </c>
      <c r="AN235" s="32" t="s">
        <v>169</v>
      </c>
      <c r="AO235" s="32"/>
      <c r="AP235" s="22" t="s">
        <v>92</v>
      </c>
      <c r="AQ235" s="34" t="s">
        <v>1120</v>
      </c>
      <c r="AR235" s="32" t="s">
        <v>1121</v>
      </c>
      <c r="AS235" s="32" t="s">
        <v>1122</v>
      </c>
      <c r="AT235" s="28">
        <v>20000000</v>
      </c>
      <c r="AU235" s="1"/>
      <c r="AV235" s="29"/>
      <c r="AW235" s="30">
        <f>SUMIF('No tocar'!A:A,AS235,'No tocar'!B:B)</f>
        <v>20000000</v>
      </c>
      <c r="AX235" s="30">
        <f t="shared" si="0"/>
        <v>20000000</v>
      </c>
      <c r="AY235" s="30">
        <f>SUMIF('No tocar'!A:A,AS235,'No tocar'!D:D)</f>
        <v>20000000</v>
      </c>
      <c r="AZ235" s="30"/>
      <c r="BA235" s="30" t="str">
        <f t="shared" si="1"/>
        <v/>
      </c>
      <c r="BB235" s="31" t="str">
        <f t="shared" si="2"/>
        <v/>
      </c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</row>
    <row r="236" spans="1:74" ht="14.25" hidden="1" customHeight="1">
      <c r="A236" s="32" t="s">
        <v>1099</v>
      </c>
      <c r="B236" s="32" t="s">
        <v>1100</v>
      </c>
      <c r="C236" s="32" t="s">
        <v>915</v>
      </c>
      <c r="D236" s="33">
        <v>21</v>
      </c>
      <c r="E236" s="32" t="s">
        <v>1101</v>
      </c>
      <c r="F236" s="34">
        <v>2106</v>
      </c>
      <c r="G236" s="32" t="s">
        <v>1102</v>
      </c>
      <c r="H236" s="34" t="s">
        <v>1103</v>
      </c>
      <c r="I236" s="32" t="s">
        <v>1104</v>
      </c>
      <c r="J236" s="34">
        <v>4</v>
      </c>
      <c r="K236" s="32" t="s">
        <v>1105</v>
      </c>
      <c r="L236" s="33" t="s">
        <v>1106</v>
      </c>
      <c r="M236" s="32" t="s">
        <v>1107</v>
      </c>
      <c r="N236" s="34" t="s">
        <v>1108</v>
      </c>
      <c r="O236" s="32" t="s">
        <v>1109</v>
      </c>
      <c r="P236" s="34">
        <v>10000</v>
      </c>
      <c r="Q236" s="34" t="s">
        <v>1110</v>
      </c>
      <c r="R236" s="32" t="s">
        <v>1111</v>
      </c>
      <c r="S236" s="34" t="s">
        <v>1112</v>
      </c>
      <c r="T236" s="32" t="s">
        <v>1113</v>
      </c>
      <c r="U236" s="34">
        <v>1</v>
      </c>
      <c r="V236" s="36" t="s">
        <v>1114</v>
      </c>
      <c r="W236" s="36" t="s">
        <v>1115</v>
      </c>
      <c r="X236" s="33" t="s">
        <v>1116</v>
      </c>
      <c r="Y236" s="32" t="s">
        <v>1117</v>
      </c>
      <c r="Z236" s="34">
        <v>2023</v>
      </c>
      <c r="AA236" s="34">
        <v>2023</v>
      </c>
      <c r="AB236" s="34">
        <v>1</v>
      </c>
      <c r="AC236" s="34">
        <v>1</v>
      </c>
      <c r="AD236" s="34">
        <v>2106010</v>
      </c>
      <c r="AE236" s="32" t="s">
        <v>258</v>
      </c>
      <c r="AF236" s="34">
        <v>210601001</v>
      </c>
      <c r="AG236" s="32" t="s">
        <v>1118</v>
      </c>
      <c r="AH236" s="34">
        <v>1</v>
      </c>
      <c r="AI236" s="34">
        <v>2</v>
      </c>
      <c r="AJ236" s="32" t="s">
        <v>1123</v>
      </c>
      <c r="AK236" s="34" t="s">
        <v>99</v>
      </c>
      <c r="AL236" s="32" t="s">
        <v>166</v>
      </c>
      <c r="AM236" s="34">
        <v>124303</v>
      </c>
      <c r="AN236" s="32" t="s">
        <v>169</v>
      </c>
      <c r="AO236" s="32"/>
      <c r="AP236" s="22" t="s">
        <v>92</v>
      </c>
      <c r="AQ236" s="34" t="s">
        <v>1120</v>
      </c>
      <c r="AR236" s="32" t="s">
        <v>1121</v>
      </c>
      <c r="AS236" s="32" t="s">
        <v>1124</v>
      </c>
      <c r="AT236" s="28">
        <v>100000</v>
      </c>
      <c r="AU236" s="1"/>
      <c r="AV236" s="29"/>
      <c r="AW236" s="30">
        <f>SUMIF('No tocar'!A:A,AS236,'No tocar'!B:B)</f>
        <v>100000</v>
      </c>
      <c r="AX236" s="30">
        <f t="shared" si="0"/>
        <v>100000</v>
      </c>
      <c r="AY236" s="30">
        <f>SUMIF('No tocar'!A:A,AS236,'No tocar'!D:D)</f>
        <v>0</v>
      </c>
      <c r="AZ236" s="30"/>
      <c r="BA236" s="30" t="str">
        <f t="shared" si="1"/>
        <v/>
      </c>
      <c r="BB236" s="31" t="str">
        <f t="shared" si="2"/>
        <v/>
      </c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</row>
    <row r="237" spans="1:74" ht="14.25" hidden="1" customHeight="1">
      <c r="A237" s="32" t="s">
        <v>1099</v>
      </c>
      <c r="B237" s="32" t="s">
        <v>1100</v>
      </c>
      <c r="C237" s="32" t="s">
        <v>915</v>
      </c>
      <c r="D237" s="33">
        <v>21</v>
      </c>
      <c r="E237" s="32" t="s">
        <v>1101</v>
      </c>
      <c r="F237" s="34">
        <v>2106</v>
      </c>
      <c r="G237" s="32" t="s">
        <v>1102</v>
      </c>
      <c r="H237" s="34" t="s">
        <v>1103</v>
      </c>
      <c r="I237" s="32" t="s">
        <v>1104</v>
      </c>
      <c r="J237" s="34">
        <v>4</v>
      </c>
      <c r="K237" s="32" t="s">
        <v>1105</v>
      </c>
      <c r="L237" s="33" t="s">
        <v>1106</v>
      </c>
      <c r="M237" s="32" t="s">
        <v>1107</v>
      </c>
      <c r="N237" s="34" t="s">
        <v>1108</v>
      </c>
      <c r="O237" s="32" t="s">
        <v>1109</v>
      </c>
      <c r="P237" s="34">
        <v>10000</v>
      </c>
      <c r="Q237" s="34" t="s">
        <v>1110</v>
      </c>
      <c r="R237" s="32" t="s">
        <v>1111</v>
      </c>
      <c r="S237" s="34" t="s">
        <v>1125</v>
      </c>
      <c r="T237" s="32" t="s">
        <v>1126</v>
      </c>
      <c r="U237" s="34">
        <v>10</v>
      </c>
      <c r="V237" s="36" t="s">
        <v>1114</v>
      </c>
      <c r="W237" s="36" t="s">
        <v>1115</v>
      </c>
      <c r="X237" s="33" t="s">
        <v>1116</v>
      </c>
      <c r="Y237" s="32" t="s">
        <v>1117</v>
      </c>
      <c r="Z237" s="34">
        <v>2023</v>
      </c>
      <c r="AA237" s="34">
        <v>2023</v>
      </c>
      <c r="AB237" s="34">
        <v>1</v>
      </c>
      <c r="AC237" s="34">
        <v>2</v>
      </c>
      <c r="AD237" s="34">
        <v>2106022</v>
      </c>
      <c r="AE237" s="32" t="s">
        <v>1127</v>
      </c>
      <c r="AF237" s="34">
        <v>210602201</v>
      </c>
      <c r="AG237" s="32" t="s">
        <v>1128</v>
      </c>
      <c r="AH237" s="34">
        <v>10</v>
      </c>
      <c r="AI237" s="34">
        <v>3</v>
      </c>
      <c r="AJ237" s="32" t="s">
        <v>1129</v>
      </c>
      <c r="AK237" s="34" t="s">
        <v>89</v>
      </c>
      <c r="AL237" s="32" t="s">
        <v>166</v>
      </c>
      <c r="AM237" s="34">
        <v>124303</v>
      </c>
      <c r="AN237" s="32" t="s">
        <v>169</v>
      </c>
      <c r="AO237" s="32"/>
      <c r="AP237" s="22" t="s">
        <v>92</v>
      </c>
      <c r="AQ237" s="34" t="s">
        <v>1120</v>
      </c>
      <c r="AR237" s="32" t="s">
        <v>1121</v>
      </c>
      <c r="AS237" s="32" t="s">
        <v>1130</v>
      </c>
      <c r="AT237" s="28">
        <v>20000000</v>
      </c>
      <c r="AU237" s="1"/>
      <c r="AV237" s="29"/>
      <c r="AW237" s="30">
        <f>SUMIF('No tocar'!A:A,AS237,'No tocar'!B:B)</f>
        <v>20000000</v>
      </c>
      <c r="AX237" s="30">
        <f t="shared" si="0"/>
        <v>20000000</v>
      </c>
      <c r="AY237" s="30">
        <f>SUMIF('No tocar'!A:A,AS237,'No tocar'!D:D)</f>
        <v>20000000</v>
      </c>
      <c r="AZ237" s="30"/>
      <c r="BA237" s="30" t="str">
        <f t="shared" si="1"/>
        <v/>
      </c>
      <c r="BB237" s="31" t="str">
        <f t="shared" si="2"/>
        <v/>
      </c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</row>
    <row r="238" spans="1:74" ht="14.25" hidden="1" customHeight="1">
      <c r="A238" s="32" t="s">
        <v>1099</v>
      </c>
      <c r="B238" s="32" t="s">
        <v>1100</v>
      </c>
      <c r="C238" s="32" t="s">
        <v>915</v>
      </c>
      <c r="D238" s="33">
        <v>21</v>
      </c>
      <c r="E238" s="32" t="s">
        <v>1101</v>
      </c>
      <c r="F238" s="34">
        <v>2106</v>
      </c>
      <c r="G238" s="32" t="s">
        <v>1102</v>
      </c>
      <c r="H238" s="34" t="s">
        <v>1103</v>
      </c>
      <c r="I238" s="32" t="s">
        <v>1104</v>
      </c>
      <c r="J238" s="34">
        <v>4</v>
      </c>
      <c r="K238" s="32" t="s">
        <v>1105</v>
      </c>
      <c r="L238" s="33" t="s">
        <v>1106</v>
      </c>
      <c r="M238" s="32" t="s">
        <v>1107</v>
      </c>
      <c r="N238" s="34" t="s">
        <v>1108</v>
      </c>
      <c r="O238" s="32" t="s">
        <v>1109</v>
      </c>
      <c r="P238" s="34">
        <v>10000</v>
      </c>
      <c r="Q238" s="34" t="s">
        <v>1110</v>
      </c>
      <c r="R238" s="32" t="s">
        <v>1111</v>
      </c>
      <c r="S238" s="34" t="s">
        <v>1125</v>
      </c>
      <c r="T238" s="32" t="s">
        <v>1126</v>
      </c>
      <c r="U238" s="34">
        <v>10</v>
      </c>
      <c r="V238" s="36" t="s">
        <v>1114</v>
      </c>
      <c r="W238" s="36" t="s">
        <v>1115</v>
      </c>
      <c r="X238" s="33" t="s">
        <v>1116</v>
      </c>
      <c r="Y238" s="32" t="s">
        <v>1117</v>
      </c>
      <c r="Z238" s="34">
        <v>2023</v>
      </c>
      <c r="AA238" s="34">
        <v>2023</v>
      </c>
      <c r="AB238" s="34">
        <v>1</v>
      </c>
      <c r="AC238" s="34">
        <v>2</v>
      </c>
      <c r="AD238" s="34">
        <v>2106022</v>
      </c>
      <c r="AE238" s="32" t="s">
        <v>1127</v>
      </c>
      <c r="AF238" s="34">
        <v>210602201</v>
      </c>
      <c r="AG238" s="32" t="s">
        <v>1128</v>
      </c>
      <c r="AH238" s="34">
        <v>10</v>
      </c>
      <c r="AI238" s="34">
        <v>4</v>
      </c>
      <c r="AJ238" s="51" t="s">
        <v>1131</v>
      </c>
      <c r="AK238" s="34" t="s">
        <v>99</v>
      </c>
      <c r="AL238" s="32" t="s">
        <v>166</v>
      </c>
      <c r="AM238" s="34">
        <v>124303</v>
      </c>
      <c r="AN238" s="32" t="s">
        <v>169</v>
      </c>
      <c r="AO238" s="32"/>
      <c r="AP238" s="22" t="s">
        <v>92</v>
      </c>
      <c r="AQ238" s="34" t="s">
        <v>627</v>
      </c>
      <c r="AR238" s="32" t="s">
        <v>628</v>
      </c>
      <c r="AS238" s="32" t="s">
        <v>1132</v>
      </c>
      <c r="AT238" s="28">
        <v>36900000</v>
      </c>
      <c r="AU238" s="1"/>
      <c r="AV238" s="29"/>
      <c r="AW238" s="30">
        <f>SUMIF('No tocar'!A:A,AS238,'No tocar'!B:B)</f>
        <v>45000000</v>
      </c>
      <c r="AX238" s="30">
        <f t="shared" si="0"/>
        <v>36900000</v>
      </c>
      <c r="AY238" s="30">
        <f>SUMIF('No tocar'!A:A,AS238,'No tocar'!D:D)</f>
        <v>36900000</v>
      </c>
      <c r="AZ238" s="30"/>
      <c r="BA238" s="30" t="str">
        <f t="shared" si="1"/>
        <v/>
      </c>
      <c r="BB238" s="31" t="str">
        <f t="shared" si="2"/>
        <v/>
      </c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</row>
    <row r="239" spans="1:74" ht="14.25" hidden="1" customHeight="1">
      <c r="A239" s="32" t="s">
        <v>1099</v>
      </c>
      <c r="B239" s="32" t="s">
        <v>1100</v>
      </c>
      <c r="C239" s="32" t="s">
        <v>915</v>
      </c>
      <c r="D239" s="33">
        <v>21</v>
      </c>
      <c r="E239" s="32" t="s">
        <v>1101</v>
      </c>
      <c r="F239" s="34">
        <v>2106</v>
      </c>
      <c r="G239" s="32" t="s">
        <v>1102</v>
      </c>
      <c r="H239" s="34" t="s">
        <v>1103</v>
      </c>
      <c r="I239" s="32" t="s">
        <v>1104</v>
      </c>
      <c r="J239" s="34">
        <v>4</v>
      </c>
      <c r="K239" s="32" t="s">
        <v>1105</v>
      </c>
      <c r="L239" s="33" t="s">
        <v>1106</v>
      </c>
      <c r="M239" s="32" t="s">
        <v>1107</v>
      </c>
      <c r="N239" s="34" t="s">
        <v>1133</v>
      </c>
      <c r="O239" s="32" t="s">
        <v>1134</v>
      </c>
      <c r="P239" s="34">
        <v>15477</v>
      </c>
      <c r="Q239" s="34" t="s">
        <v>1110</v>
      </c>
      <c r="R239" s="32" t="s">
        <v>1111</v>
      </c>
      <c r="S239" s="34" t="s">
        <v>1135</v>
      </c>
      <c r="T239" s="32" t="s">
        <v>1136</v>
      </c>
      <c r="U239" s="34">
        <v>1</v>
      </c>
      <c r="V239" s="36" t="s">
        <v>1114</v>
      </c>
      <c r="W239" s="36" t="s">
        <v>1115</v>
      </c>
      <c r="X239" s="33" t="s">
        <v>1116</v>
      </c>
      <c r="Y239" s="32" t="s">
        <v>1117</v>
      </c>
      <c r="Z239" s="34">
        <v>2023</v>
      </c>
      <c r="AA239" s="34">
        <v>2023</v>
      </c>
      <c r="AB239" s="34">
        <v>1</v>
      </c>
      <c r="AC239" s="34">
        <v>3</v>
      </c>
      <c r="AD239" s="34">
        <v>2106002</v>
      </c>
      <c r="AE239" s="32" t="s">
        <v>1137</v>
      </c>
      <c r="AF239" s="34">
        <v>210600211</v>
      </c>
      <c r="AG239" s="32" t="s">
        <v>1138</v>
      </c>
      <c r="AH239" s="34">
        <v>1</v>
      </c>
      <c r="AI239" s="34">
        <v>5</v>
      </c>
      <c r="AJ239" s="32" t="s">
        <v>1139</v>
      </c>
      <c r="AK239" s="34" t="s">
        <v>89</v>
      </c>
      <c r="AL239" s="32" t="s">
        <v>166</v>
      </c>
      <c r="AM239" s="34">
        <v>124303</v>
      </c>
      <c r="AN239" s="32" t="s">
        <v>169</v>
      </c>
      <c r="AO239" s="32"/>
      <c r="AP239" s="22" t="s">
        <v>176</v>
      </c>
      <c r="AQ239" s="34" t="s">
        <v>1120</v>
      </c>
      <c r="AR239" s="32" t="s">
        <v>1121</v>
      </c>
      <c r="AS239" s="32" t="s">
        <v>1140</v>
      </c>
      <c r="AT239" s="28">
        <v>100000.38</v>
      </c>
      <c r="AU239" s="1"/>
      <c r="AV239" s="29"/>
      <c r="AW239" s="30">
        <f>SUMIF('No tocar'!A:A,AS239,'No tocar'!B:B)</f>
        <v>100000.38</v>
      </c>
      <c r="AX239" s="30">
        <f t="shared" si="0"/>
        <v>100000.38</v>
      </c>
      <c r="AY239" s="30">
        <f>SUMIF('No tocar'!A:A,AS239,'No tocar'!D:D)</f>
        <v>0</v>
      </c>
      <c r="AZ239" s="30"/>
      <c r="BA239" s="30" t="str">
        <f t="shared" si="1"/>
        <v/>
      </c>
      <c r="BB239" s="31" t="str">
        <f t="shared" si="2"/>
        <v/>
      </c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</row>
    <row r="240" spans="1:74" ht="14.25" hidden="1" customHeight="1">
      <c r="A240" s="32" t="s">
        <v>1099</v>
      </c>
      <c r="B240" s="32" t="s">
        <v>1100</v>
      </c>
      <c r="C240" s="32" t="s">
        <v>915</v>
      </c>
      <c r="D240" s="33">
        <v>21</v>
      </c>
      <c r="E240" s="32" t="s">
        <v>1101</v>
      </c>
      <c r="F240" s="34">
        <v>2106</v>
      </c>
      <c r="G240" s="32" t="s">
        <v>1102</v>
      </c>
      <c r="H240" s="34" t="s">
        <v>1103</v>
      </c>
      <c r="I240" s="32" t="s">
        <v>1104</v>
      </c>
      <c r="J240" s="34">
        <v>4</v>
      </c>
      <c r="K240" s="32" t="s">
        <v>1105</v>
      </c>
      <c r="L240" s="33" t="s">
        <v>1106</v>
      </c>
      <c r="M240" s="32" t="s">
        <v>1107</v>
      </c>
      <c r="N240" s="34" t="s">
        <v>1133</v>
      </c>
      <c r="O240" s="32" t="s">
        <v>1134</v>
      </c>
      <c r="P240" s="34">
        <v>15477</v>
      </c>
      <c r="Q240" s="34" t="s">
        <v>1110</v>
      </c>
      <c r="R240" s="32" t="s">
        <v>1111</v>
      </c>
      <c r="S240" s="34" t="s">
        <v>1135</v>
      </c>
      <c r="T240" s="32" t="s">
        <v>1136</v>
      </c>
      <c r="U240" s="34">
        <v>1</v>
      </c>
      <c r="V240" s="36" t="s">
        <v>1114</v>
      </c>
      <c r="W240" s="36" t="s">
        <v>1115</v>
      </c>
      <c r="X240" s="33" t="s">
        <v>1116</v>
      </c>
      <c r="Y240" s="32" t="s">
        <v>1117</v>
      </c>
      <c r="Z240" s="34">
        <v>2023</v>
      </c>
      <c r="AA240" s="34">
        <v>2023</v>
      </c>
      <c r="AB240" s="34">
        <v>1</v>
      </c>
      <c r="AC240" s="34">
        <v>3</v>
      </c>
      <c r="AD240" s="34">
        <v>2106002</v>
      </c>
      <c r="AE240" s="32" t="s">
        <v>1137</v>
      </c>
      <c r="AF240" s="34">
        <v>210600211</v>
      </c>
      <c r="AG240" s="32" t="s">
        <v>1138</v>
      </c>
      <c r="AH240" s="34">
        <v>1</v>
      </c>
      <c r="AI240" s="34">
        <v>6</v>
      </c>
      <c r="AJ240" s="32" t="s">
        <v>1141</v>
      </c>
      <c r="AK240" s="34" t="s">
        <v>99</v>
      </c>
      <c r="AL240" s="32" t="s">
        <v>166</v>
      </c>
      <c r="AM240" s="34">
        <v>124303</v>
      </c>
      <c r="AN240" s="32" t="s">
        <v>169</v>
      </c>
      <c r="AO240" s="32"/>
      <c r="AP240" s="22" t="s">
        <v>92</v>
      </c>
      <c r="AQ240" s="34" t="s">
        <v>1120</v>
      </c>
      <c r="AR240" s="32" t="s">
        <v>1121</v>
      </c>
      <c r="AS240" s="32" t="s">
        <v>1142</v>
      </c>
      <c r="AT240" s="28">
        <v>100000</v>
      </c>
      <c r="AU240" s="1"/>
      <c r="AV240" s="29"/>
      <c r="AW240" s="30">
        <f>SUMIF('No tocar'!A:A,AS240,'No tocar'!B:B)</f>
        <v>100000</v>
      </c>
      <c r="AX240" s="30">
        <f t="shared" si="0"/>
        <v>100000</v>
      </c>
      <c r="AY240" s="30">
        <f>SUMIF('No tocar'!A:A,AS240,'No tocar'!D:D)</f>
        <v>0</v>
      </c>
      <c r="AZ240" s="30"/>
      <c r="BA240" s="30" t="str">
        <f t="shared" si="1"/>
        <v/>
      </c>
      <c r="BB240" s="31" t="str">
        <f t="shared" si="2"/>
        <v/>
      </c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</row>
    <row r="241" spans="1:74" ht="14.25" hidden="1" customHeight="1">
      <c r="A241" s="32" t="s">
        <v>1099</v>
      </c>
      <c r="B241" s="32" t="s">
        <v>1100</v>
      </c>
      <c r="C241" s="32" t="s">
        <v>915</v>
      </c>
      <c r="D241" s="33">
        <v>32</v>
      </c>
      <c r="E241" s="32" t="s">
        <v>1143</v>
      </c>
      <c r="F241" s="34">
        <v>3202</v>
      </c>
      <c r="G241" s="32" t="s">
        <v>1144</v>
      </c>
      <c r="H241" s="34" t="s">
        <v>1103</v>
      </c>
      <c r="I241" s="32" t="s">
        <v>1104</v>
      </c>
      <c r="J241" s="34">
        <v>4</v>
      </c>
      <c r="K241" s="32" t="s">
        <v>1105</v>
      </c>
      <c r="L241" s="33" t="s">
        <v>1106</v>
      </c>
      <c r="M241" s="32" t="s">
        <v>1107</v>
      </c>
      <c r="N241" s="34" t="s">
        <v>1133</v>
      </c>
      <c r="O241" s="32" t="s">
        <v>1134</v>
      </c>
      <c r="P241" s="34">
        <v>15477</v>
      </c>
      <c r="Q241" s="34" t="s">
        <v>1145</v>
      </c>
      <c r="R241" s="32" t="s">
        <v>1146</v>
      </c>
      <c r="S241" s="34" t="s">
        <v>1147</v>
      </c>
      <c r="T241" s="32" t="s">
        <v>1148</v>
      </c>
      <c r="U241" s="34">
        <v>1</v>
      </c>
      <c r="V241" s="35" t="s">
        <v>1149</v>
      </c>
      <c r="W241" s="36" t="s">
        <v>1150</v>
      </c>
      <c r="X241" s="33" t="s">
        <v>1151</v>
      </c>
      <c r="Y241" s="32" t="s">
        <v>1152</v>
      </c>
      <c r="Z241" s="34">
        <v>2023</v>
      </c>
      <c r="AA241" s="34">
        <v>2023</v>
      </c>
      <c r="AB241" s="34">
        <v>1</v>
      </c>
      <c r="AC241" s="34">
        <v>1</v>
      </c>
      <c r="AD241" s="34">
        <v>3202001</v>
      </c>
      <c r="AE241" s="32" t="s">
        <v>1153</v>
      </c>
      <c r="AF241" s="34">
        <v>320200104</v>
      </c>
      <c r="AG241" s="32" t="s">
        <v>1154</v>
      </c>
      <c r="AH241" s="34">
        <v>1</v>
      </c>
      <c r="AI241" s="34">
        <v>1</v>
      </c>
      <c r="AJ241" s="32" t="s">
        <v>1155</v>
      </c>
      <c r="AK241" s="34" t="s">
        <v>89</v>
      </c>
      <c r="AL241" s="32" t="s">
        <v>90</v>
      </c>
      <c r="AM241" s="34">
        <v>123402</v>
      </c>
      <c r="AN241" s="32" t="s">
        <v>1156</v>
      </c>
      <c r="AO241" s="32"/>
      <c r="AP241" s="22" t="s">
        <v>1157</v>
      </c>
      <c r="AQ241" s="34" t="s">
        <v>1158</v>
      </c>
      <c r="AR241" s="22" t="s">
        <v>1159</v>
      </c>
      <c r="AS241" s="32" t="s">
        <v>1160</v>
      </c>
      <c r="AT241" s="28">
        <v>40000000</v>
      </c>
      <c r="AU241" s="1"/>
      <c r="AV241" s="29"/>
      <c r="AW241" s="30">
        <f>SUMIF('No tocar'!A:A,AS241,'No tocar'!B:B)</f>
        <v>100000000</v>
      </c>
      <c r="AX241" s="30">
        <f t="shared" si="0"/>
        <v>40000000</v>
      </c>
      <c r="AY241" s="30">
        <f>SUMIF('No tocar'!A:A,AS241,'No tocar'!D:D)</f>
        <v>0</v>
      </c>
      <c r="AZ241" s="30"/>
      <c r="BA241" s="30" t="str">
        <f t="shared" si="1"/>
        <v/>
      </c>
      <c r="BB241" s="31" t="str">
        <f t="shared" si="2"/>
        <v/>
      </c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</row>
    <row r="242" spans="1:74" ht="14.25" hidden="1" customHeight="1">
      <c r="A242" s="32" t="s">
        <v>1099</v>
      </c>
      <c r="B242" s="32" t="s">
        <v>1100</v>
      </c>
      <c r="C242" s="32" t="s">
        <v>915</v>
      </c>
      <c r="D242" s="33">
        <v>32</v>
      </c>
      <c r="E242" s="32" t="s">
        <v>1143</v>
      </c>
      <c r="F242" s="34">
        <v>3202</v>
      </c>
      <c r="G242" s="32" t="s">
        <v>1144</v>
      </c>
      <c r="H242" s="34" t="s">
        <v>1103</v>
      </c>
      <c r="I242" s="32" t="s">
        <v>1104</v>
      </c>
      <c r="J242" s="34">
        <v>4</v>
      </c>
      <c r="K242" s="32" t="s">
        <v>1105</v>
      </c>
      <c r="L242" s="33" t="s">
        <v>1106</v>
      </c>
      <c r="M242" s="32" t="s">
        <v>1107</v>
      </c>
      <c r="N242" s="34" t="s">
        <v>1133</v>
      </c>
      <c r="O242" s="32" t="s">
        <v>1134</v>
      </c>
      <c r="P242" s="34">
        <v>15477</v>
      </c>
      <c r="Q242" s="34" t="s">
        <v>1145</v>
      </c>
      <c r="R242" s="32" t="s">
        <v>1146</v>
      </c>
      <c r="S242" s="34" t="s">
        <v>1161</v>
      </c>
      <c r="T242" s="32" t="s">
        <v>1162</v>
      </c>
      <c r="U242" s="34">
        <v>1</v>
      </c>
      <c r="V242" s="36" t="s">
        <v>1149</v>
      </c>
      <c r="W242" s="36" t="s">
        <v>1150</v>
      </c>
      <c r="X242" s="33" t="s">
        <v>1151</v>
      </c>
      <c r="Y242" s="32" t="s">
        <v>1152</v>
      </c>
      <c r="Z242" s="34">
        <v>2023</v>
      </c>
      <c r="AA242" s="34">
        <v>2023</v>
      </c>
      <c r="AB242" s="34">
        <v>1</v>
      </c>
      <c r="AC242" s="34">
        <v>1</v>
      </c>
      <c r="AD242" s="34">
        <v>3202001</v>
      </c>
      <c r="AE242" s="32" t="s">
        <v>1153</v>
      </c>
      <c r="AF242" s="34">
        <v>320200100</v>
      </c>
      <c r="AG242" s="32" t="s">
        <v>259</v>
      </c>
      <c r="AH242" s="34">
        <v>1</v>
      </c>
      <c r="AI242" s="34">
        <v>1</v>
      </c>
      <c r="AJ242" s="32" t="s">
        <v>1163</v>
      </c>
      <c r="AK242" s="34" t="s">
        <v>99</v>
      </c>
      <c r="AL242" s="32" t="s">
        <v>90</v>
      </c>
      <c r="AM242" s="34">
        <v>133200</v>
      </c>
      <c r="AN242" s="32" t="s">
        <v>1164</v>
      </c>
      <c r="AO242" s="32"/>
      <c r="AP242" s="32" t="s">
        <v>144</v>
      </c>
      <c r="AQ242" s="34" t="s">
        <v>1158</v>
      </c>
      <c r="AR242" s="22" t="s">
        <v>1159</v>
      </c>
      <c r="AS242" s="32" t="s">
        <v>1165</v>
      </c>
      <c r="AT242" s="28">
        <v>0</v>
      </c>
      <c r="AU242" s="1" t="s">
        <v>142</v>
      </c>
      <c r="AV242" s="29"/>
      <c r="AW242" s="30">
        <f>SUMIF('No tocar'!A:A,AS242,'No tocar'!B:B)</f>
        <v>0</v>
      </c>
      <c r="AX242" s="30">
        <f t="shared" si="0"/>
        <v>0</v>
      </c>
      <c r="AY242" s="30">
        <f>SUMIF('No tocar'!A:A,AS242,'No tocar'!D:D)</f>
        <v>0</v>
      </c>
      <c r="AZ242" s="30"/>
      <c r="BA242" s="30" t="str">
        <f t="shared" si="1"/>
        <v/>
      </c>
      <c r="BB242" s="31" t="str">
        <f t="shared" si="2"/>
        <v/>
      </c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</row>
    <row r="243" spans="1:74" ht="14.25" hidden="1" customHeight="1">
      <c r="A243" s="32" t="s">
        <v>1099</v>
      </c>
      <c r="B243" s="32" t="s">
        <v>1100</v>
      </c>
      <c r="C243" s="32" t="s">
        <v>915</v>
      </c>
      <c r="D243" s="33">
        <v>32</v>
      </c>
      <c r="E243" s="32" t="s">
        <v>1143</v>
      </c>
      <c r="F243" s="34">
        <v>3202</v>
      </c>
      <c r="G243" s="32" t="s">
        <v>1144</v>
      </c>
      <c r="H243" s="34" t="s">
        <v>1103</v>
      </c>
      <c r="I243" s="32" t="s">
        <v>1104</v>
      </c>
      <c r="J243" s="34">
        <v>4</v>
      </c>
      <c r="K243" s="32" t="s">
        <v>1105</v>
      </c>
      <c r="L243" s="33" t="s">
        <v>1106</v>
      </c>
      <c r="M243" s="32" t="s">
        <v>1107</v>
      </c>
      <c r="N243" s="34" t="s">
        <v>1133</v>
      </c>
      <c r="O243" s="32" t="s">
        <v>1134</v>
      </c>
      <c r="P243" s="34">
        <v>15477</v>
      </c>
      <c r="Q243" s="34" t="s">
        <v>1145</v>
      </c>
      <c r="R243" s="32" t="s">
        <v>1146</v>
      </c>
      <c r="S243" s="34" t="s">
        <v>1166</v>
      </c>
      <c r="T243" s="32" t="s">
        <v>1167</v>
      </c>
      <c r="U243" s="34">
        <v>1</v>
      </c>
      <c r="V243" s="36" t="s">
        <v>1149</v>
      </c>
      <c r="W243" s="36" t="s">
        <v>1150</v>
      </c>
      <c r="X243" s="33" t="s">
        <v>1151</v>
      </c>
      <c r="Y243" s="32" t="s">
        <v>1152</v>
      </c>
      <c r="Z243" s="34">
        <v>2023</v>
      </c>
      <c r="AA243" s="34">
        <v>2023</v>
      </c>
      <c r="AB243" s="34">
        <v>1</v>
      </c>
      <c r="AC243" s="34">
        <v>1</v>
      </c>
      <c r="AD243" s="34">
        <v>3202001</v>
      </c>
      <c r="AE243" s="32" t="s">
        <v>1153</v>
      </c>
      <c r="AF243" s="34">
        <v>320200111</v>
      </c>
      <c r="AG243" s="32" t="s">
        <v>1168</v>
      </c>
      <c r="AH243" s="34">
        <v>1</v>
      </c>
      <c r="AI243" s="34">
        <v>2</v>
      </c>
      <c r="AJ243" s="32" t="s">
        <v>1169</v>
      </c>
      <c r="AK243" s="34" t="s">
        <v>99</v>
      </c>
      <c r="AL243" s="32" t="s">
        <v>166</v>
      </c>
      <c r="AM243" s="34">
        <v>124303</v>
      </c>
      <c r="AN243" s="32" t="s">
        <v>169</v>
      </c>
      <c r="AO243" s="32"/>
      <c r="AP243" s="22" t="s">
        <v>1033</v>
      </c>
      <c r="AQ243" s="34" t="s">
        <v>1158</v>
      </c>
      <c r="AR243" s="32" t="s">
        <v>1159</v>
      </c>
      <c r="AS243" s="32" t="s">
        <v>1170</v>
      </c>
      <c r="AT243" s="28">
        <v>75600000</v>
      </c>
      <c r="AU243" s="1"/>
      <c r="AV243" s="29"/>
      <c r="AW243" s="30">
        <f>SUMIF('No tocar'!A:A,AS243,'No tocar'!B:B)</f>
        <v>45600000</v>
      </c>
      <c r="AX243" s="30">
        <f t="shared" si="0"/>
        <v>75600000</v>
      </c>
      <c r="AY243" s="30">
        <f>SUMIF('No tocar'!A:A,AS243,'No tocar'!D:D)</f>
        <v>40000000</v>
      </c>
      <c r="AZ243" s="30"/>
      <c r="BA243" s="30" t="str">
        <f t="shared" si="1"/>
        <v/>
      </c>
      <c r="BB243" s="31" t="str">
        <f t="shared" si="2"/>
        <v/>
      </c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</row>
    <row r="244" spans="1:74" ht="14.25" hidden="1" customHeight="1">
      <c r="A244" s="32" t="s">
        <v>1099</v>
      </c>
      <c r="B244" s="32" t="s">
        <v>1100</v>
      </c>
      <c r="C244" s="32" t="s">
        <v>915</v>
      </c>
      <c r="D244" s="33">
        <v>32</v>
      </c>
      <c r="E244" s="32" t="s">
        <v>1143</v>
      </c>
      <c r="F244" s="34">
        <v>3202</v>
      </c>
      <c r="G244" s="32" t="s">
        <v>1144</v>
      </c>
      <c r="H244" s="34" t="s">
        <v>1103</v>
      </c>
      <c r="I244" s="32" t="s">
        <v>1104</v>
      </c>
      <c r="J244" s="34">
        <v>4</v>
      </c>
      <c r="K244" s="32" t="s">
        <v>1105</v>
      </c>
      <c r="L244" s="33" t="s">
        <v>1106</v>
      </c>
      <c r="M244" s="32" t="s">
        <v>1107</v>
      </c>
      <c r="N244" s="34" t="s">
        <v>1133</v>
      </c>
      <c r="O244" s="32" t="s">
        <v>1134</v>
      </c>
      <c r="P244" s="34">
        <v>15477</v>
      </c>
      <c r="Q244" s="34" t="s">
        <v>1145</v>
      </c>
      <c r="R244" s="32" t="s">
        <v>1146</v>
      </c>
      <c r="S244" s="34" t="s">
        <v>1171</v>
      </c>
      <c r="T244" s="32" t="s">
        <v>1172</v>
      </c>
      <c r="U244" s="34">
        <v>1</v>
      </c>
      <c r="V244" s="36" t="s">
        <v>1149</v>
      </c>
      <c r="W244" s="36" t="s">
        <v>1150</v>
      </c>
      <c r="X244" s="33" t="s">
        <v>1151</v>
      </c>
      <c r="Y244" s="32" t="s">
        <v>1152</v>
      </c>
      <c r="Z244" s="34">
        <v>2023</v>
      </c>
      <c r="AA244" s="34">
        <v>2023</v>
      </c>
      <c r="AB244" s="34">
        <v>1</v>
      </c>
      <c r="AC244" s="34">
        <v>1</v>
      </c>
      <c r="AD244" s="34">
        <v>3202001</v>
      </c>
      <c r="AE244" s="32" t="s">
        <v>1153</v>
      </c>
      <c r="AF244" s="34">
        <v>320200112</v>
      </c>
      <c r="AG244" s="32" t="s">
        <v>1173</v>
      </c>
      <c r="AH244" s="34">
        <v>1</v>
      </c>
      <c r="AI244" s="34">
        <v>3</v>
      </c>
      <c r="AJ244" s="32" t="s">
        <v>1174</v>
      </c>
      <c r="AK244" s="34" t="s">
        <v>99</v>
      </c>
      <c r="AL244" s="32" t="s">
        <v>166</v>
      </c>
      <c r="AM244" s="34">
        <v>124303</v>
      </c>
      <c r="AN244" s="32" t="s">
        <v>169</v>
      </c>
      <c r="AO244" s="32"/>
      <c r="AP244" s="22" t="s">
        <v>92</v>
      </c>
      <c r="AQ244" s="34" t="s">
        <v>1158</v>
      </c>
      <c r="AR244" s="32" t="s">
        <v>1159</v>
      </c>
      <c r="AS244" s="32" t="s">
        <v>1175</v>
      </c>
      <c r="AT244" s="28">
        <v>41600000</v>
      </c>
      <c r="AU244" s="1"/>
      <c r="AV244" s="29"/>
      <c r="AW244" s="30">
        <f>SUMIF('No tocar'!A:A,AS244,'No tocar'!B:B)</f>
        <v>30000000</v>
      </c>
      <c r="AX244" s="30">
        <f t="shared" si="0"/>
        <v>41600000</v>
      </c>
      <c r="AY244" s="30">
        <f>SUMIF('No tocar'!A:A,AS244,'No tocar'!D:D)</f>
        <v>41600000</v>
      </c>
      <c r="AZ244" s="30"/>
      <c r="BA244" s="30" t="str">
        <f t="shared" si="1"/>
        <v/>
      </c>
      <c r="BB244" s="31" t="str">
        <f t="shared" si="2"/>
        <v/>
      </c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</row>
    <row r="245" spans="1:74" ht="14.25" hidden="1" customHeight="1">
      <c r="A245" s="32" t="s">
        <v>1099</v>
      </c>
      <c r="B245" s="32" t="s">
        <v>1100</v>
      </c>
      <c r="C245" s="32" t="s">
        <v>915</v>
      </c>
      <c r="D245" s="33">
        <v>32</v>
      </c>
      <c r="E245" s="32" t="s">
        <v>1143</v>
      </c>
      <c r="F245" s="34">
        <v>3202</v>
      </c>
      <c r="G245" s="32" t="s">
        <v>1144</v>
      </c>
      <c r="H245" s="34" t="s">
        <v>1103</v>
      </c>
      <c r="I245" s="32" t="s">
        <v>1104</v>
      </c>
      <c r="J245" s="34">
        <v>4</v>
      </c>
      <c r="K245" s="32" t="s">
        <v>1105</v>
      </c>
      <c r="L245" s="33" t="s">
        <v>1106</v>
      </c>
      <c r="M245" s="32" t="s">
        <v>1107</v>
      </c>
      <c r="N245" s="34" t="s">
        <v>1133</v>
      </c>
      <c r="O245" s="32" t="s">
        <v>1134</v>
      </c>
      <c r="P245" s="34">
        <v>15477</v>
      </c>
      <c r="Q245" s="34" t="s">
        <v>1145</v>
      </c>
      <c r="R245" s="32" t="s">
        <v>1146</v>
      </c>
      <c r="S245" s="34" t="s">
        <v>1161</v>
      </c>
      <c r="T245" s="32" t="s">
        <v>1162</v>
      </c>
      <c r="U245" s="34">
        <v>1</v>
      </c>
      <c r="V245" s="36" t="s">
        <v>1149</v>
      </c>
      <c r="W245" s="36" t="s">
        <v>1150</v>
      </c>
      <c r="X245" s="33" t="s">
        <v>1151</v>
      </c>
      <c r="Y245" s="32" t="s">
        <v>1152</v>
      </c>
      <c r="Z245" s="34">
        <v>2023</v>
      </c>
      <c r="AA245" s="34">
        <v>2023</v>
      </c>
      <c r="AB245" s="34">
        <v>1</v>
      </c>
      <c r="AC245" s="34">
        <v>1</v>
      </c>
      <c r="AD245" s="34">
        <v>3202001</v>
      </c>
      <c r="AE245" s="32" t="s">
        <v>1153</v>
      </c>
      <c r="AF245" s="34">
        <v>320200100</v>
      </c>
      <c r="AG245" s="32" t="s">
        <v>259</v>
      </c>
      <c r="AH245" s="34">
        <v>1</v>
      </c>
      <c r="AI245" s="34">
        <v>4</v>
      </c>
      <c r="AJ245" s="32" t="s">
        <v>1163</v>
      </c>
      <c r="AK245" s="34" t="s">
        <v>99</v>
      </c>
      <c r="AL245" s="32" t="s">
        <v>166</v>
      </c>
      <c r="AM245" s="34">
        <v>124303</v>
      </c>
      <c r="AN245" s="32" t="s">
        <v>169</v>
      </c>
      <c r="AO245" s="32"/>
      <c r="AP245" s="32" t="s">
        <v>144</v>
      </c>
      <c r="AQ245" s="34" t="s">
        <v>1158</v>
      </c>
      <c r="AR245" s="32" t="s">
        <v>1159</v>
      </c>
      <c r="AS245" s="32" t="s">
        <v>1176</v>
      </c>
      <c r="AT245" s="28">
        <v>0</v>
      </c>
      <c r="AU245" s="1"/>
      <c r="AV245" s="29"/>
      <c r="AW245" s="30">
        <f>SUMIF('No tocar'!A:A,AS245,'No tocar'!B:B)</f>
        <v>30000000</v>
      </c>
      <c r="AX245" s="30">
        <f t="shared" si="0"/>
        <v>0</v>
      </c>
      <c r="AY245" s="30">
        <f>SUMIF('No tocar'!A:A,AS245,'No tocar'!D:D)</f>
        <v>0</v>
      </c>
      <c r="AZ245" s="30"/>
      <c r="BA245" s="30" t="str">
        <f t="shared" si="1"/>
        <v/>
      </c>
      <c r="BB245" s="31" t="str">
        <f t="shared" si="2"/>
        <v/>
      </c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</row>
    <row r="246" spans="1:74" ht="14.25" hidden="1" customHeight="1">
      <c r="A246" s="32" t="s">
        <v>1099</v>
      </c>
      <c r="B246" s="32" t="s">
        <v>1100</v>
      </c>
      <c r="C246" s="32" t="s">
        <v>915</v>
      </c>
      <c r="D246" s="33">
        <v>32</v>
      </c>
      <c r="E246" s="32" t="s">
        <v>1143</v>
      </c>
      <c r="F246" s="34">
        <v>3202</v>
      </c>
      <c r="G246" s="32" t="s">
        <v>1144</v>
      </c>
      <c r="H246" s="34" t="s">
        <v>1103</v>
      </c>
      <c r="I246" s="32" t="s">
        <v>1104</v>
      </c>
      <c r="J246" s="34">
        <v>4</v>
      </c>
      <c r="K246" s="32" t="s">
        <v>1105</v>
      </c>
      <c r="L246" s="33" t="s">
        <v>1106</v>
      </c>
      <c r="M246" s="32" t="s">
        <v>1107</v>
      </c>
      <c r="N246" s="34" t="s">
        <v>1133</v>
      </c>
      <c r="O246" s="32" t="s">
        <v>1134</v>
      </c>
      <c r="P246" s="34">
        <v>15477</v>
      </c>
      <c r="Q246" s="34" t="s">
        <v>1145</v>
      </c>
      <c r="R246" s="32" t="s">
        <v>1146</v>
      </c>
      <c r="S246" s="34" t="s">
        <v>1177</v>
      </c>
      <c r="T246" s="32" t="s">
        <v>1178</v>
      </c>
      <c r="U246" s="34">
        <v>2</v>
      </c>
      <c r="V246" s="36" t="s">
        <v>1149</v>
      </c>
      <c r="W246" s="36" t="s">
        <v>1150</v>
      </c>
      <c r="X246" s="33" t="s">
        <v>1151</v>
      </c>
      <c r="Y246" s="32" t="s">
        <v>1152</v>
      </c>
      <c r="Z246" s="34">
        <v>2023</v>
      </c>
      <c r="AA246" s="34">
        <v>2023</v>
      </c>
      <c r="AB246" s="34">
        <v>1</v>
      </c>
      <c r="AC246" s="34">
        <v>2</v>
      </c>
      <c r="AD246" s="34">
        <v>3202043</v>
      </c>
      <c r="AE246" s="32" t="s">
        <v>1179</v>
      </c>
      <c r="AF246" s="34">
        <v>320204300</v>
      </c>
      <c r="AG246" s="32" t="s">
        <v>1180</v>
      </c>
      <c r="AH246" s="34">
        <v>2</v>
      </c>
      <c r="AI246" s="34">
        <v>5</v>
      </c>
      <c r="AJ246" s="32" t="s">
        <v>1181</v>
      </c>
      <c r="AK246" s="34" t="s">
        <v>89</v>
      </c>
      <c r="AL246" s="32" t="s">
        <v>90</v>
      </c>
      <c r="AM246" s="34">
        <v>123402</v>
      </c>
      <c r="AN246" s="32" t="s">
        <v>1156</v>
      </c>
      <c r="AO246" s="32"/>
      <c r="AP246" s="22" t="s">
        <v>1182</v>
      </c>
      <c r="AQ246" s="34" t="s">
        <v>1158</v>
      </c>
      <c r="AR246" s="32" t="s">
        <v>1159</v>
      </c>
      <c r="AS246" s="32" t="s">
        <v>1183</v>
      </c>
      <c r="AT246" s="28">
        <v>100000</v>
      </c>
      <c r="AU246" s="1"/>
      <c r="AV246" s="29"/>
      <c r="AW246" s="30">
        <f>SUMIF('No tocar'!A:A,AS246,'No tocar'!B:B)</f>
        <v>300000000</v>
      </c>
      <c r="AX246" s="30">
        <f t="shared" si="0"/>
        <v>100000</v>
      </c>
      <c r="AY246" s="30">
        <f>SUMIF('No tocar'!A:A,AS246,'No tocar'!D:D)</f>
        <v>0</v>
      </c>
      <c r="AZ246" s="30"/>
      <c r="BA246" s="30" t="str">
        <f t="shared" si="1"/>
        <v/>
      </c>
      <c r="BB246" s="31" t="str">
        <f t="shared" si="2"/>
        <v/>
      </c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</row>
    <row r="247" spans="1:74" ht="14.25" hidden="1" customHeight="1">
      <c r="A247" s="32" t="s">
        <v>1099</v>
      </c>
      <c r="B247" s="32" t="s">
        <v>1100</v>
      </c>
      <c r="C247" s="32" t="s">
        <v>915</v>
      </c>
      <c r="D247" s="33">
        <v>32</v>
      </c>
      <c r="E247" s="32" t="s">
        <v>1143</v>
      </c>
      <c r="F247" s="34">
        <v>3202</v>
      </c>
      <c r="G247" s="32" t="s">
        <v>1144</v>
      </c>
      <c r="H247" s="34" t="s">
        <v>1103</v>
      </c>
      <c r="I247" s="32" t="s">
        <v>1104</v>
      </c>
      <c r="J247" s="34">
        <v>4</v>
      </c>
      <c r="K247" s="32" t="s">
        <v>1105</v>
      </c>
      <c r="L247" s="33" t="s">
        <v>1106</v>
      </c>
      <c r="M247" s="32" t="s">
        <v>1107</v>
      </c>
      <c r="N247" s="34" t="s">
        <v>1133</v>
      </c>
      <c r="O247" s="32" t="s">
        <v>1134</v>
      </c>
      <c r="P247" s="34">
        <v>15477</v>
      </c>
      <c r="Q247" s="34" t="s">
        <v>1145</v>
      </c>
      <c r="R247" s="32" t="s">
        <v>1146</v>
      </c>
      <c r="S247" s="34" t="s">
        <v>1177</v>
      </c>
      <c r="T247" s="32" t="s">
        <v>1178</v>
      </c>
      <c r="U247" s="34">
        <v>2</v>
      </c>
      <c r="V247" s="36" t="s">
        <v>1149</v>
      </c>
      <c r="W247" s="36" t="s">
        <v>1150</v>
      </c>
      <c r="X247" s="33" t="s">
        <v>1151</v>
      </c>
      <c r="Y247" s="32" t="s">
        <v>1152</v>
      </c>
      <c r="Z247" s="34">
        <v>2023</v>
      </c>
      <c r="AA247" s="34">
        <v>2023</v>
      </c>
      <c r="AB247" s="34">
        <v>1</v>
      </c>
      <c r="AC247" s="34">
        <v>2</v>
      </c>
      <c r="AD247" s="34">
        <v>3202043</v>
      </c>
      <c r="AE247" s="32" t="s">
        <v>1179</v>
      </c>
      <c r="AF247" s="34">
        <v>320204300</v>
      </c>
      <c r="AG247" s="32" t="s">
        <v>1180</v>
      </c>
      <c r="AH247" s="34">
        <v>2</v>
      </c>
      <c r="AI247" s="34">
        <v>5</v>
      </c>
      <c r="AJ247" s="32" t="s">
        <v>1181</v>
      </c>
      <c r="AK247" s="34" t="s">
        <v>89</v>
      </c>
      <c r="AL247" s="32" t="s">
        <v>166</v>
      </c>
      <c r="AM247" s="34">
        <v>133803</v>
      </c>
      <c r="AN247" s="32" t="s">
        <v>167</v>
      </c>
      <c r="AO247" s="32"/>
      <c r="AP247" s="32" t="s">
        <v>92</v>
      </c>
      <c r="AQ247" s="34" t="s">
        <v>1158</v>
      </c>
      <c r="AR247" s="32" t="s">
        <v>1159</v>
      </c>
      <c r="AS247" s="32" t="s">
        <v>1184</v>
      </c>
      <c r="AT247" s="28">
        <v>150000000</v>
      </c>
      <c r="AU247" s="1" t="s">
        <v>142</v>
      </c>
      <c r="AV247" s="29"/>
      <c r="AW247" s="30">
        <f>SUMIF('No tocar'!A:A,AS247,'No tocar'!B:B)</f>
        <v>0</v>
      </c>
      <c r="AX247" s="30">
        <f t="shared" si="0"/>
        <v>150000000</v>
      </c>
      <c r="AY247" s="30">
        <f>SUMIF('No tocar'!A:A,AS247,'No tocar'!D:D)</f>
        <v>150000000</v>
      </c>
      <c r="AZ247" s="30"/>
      <c r="BA247" s="30" t="str">
        <f t="shared" si="1"/>
        <v/>
      </c>
      <c r="BB247" s="31" t="str">
        <f t="shared" si="2"/>
        <v/>
      </c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</row>
    <row r="248" spans="1:74" ht="14.25" hidden="1" customHeight="1">
      <c r="A248" s="32" t="s">
        <v>1099</v>
      </c>
      <c r="B248" s="32" t="s">
        <v>1100</v>
      </c>
      <c r="C248" s="32" t="s">
        <v>915</v>
      </c>
      <c r="D248" s="33">
        <v>32</v>
      </c>
      <c r="E248" s="32" t="s">
        <v>1143</v>
      </c>
      <c r="F248" s="34">
        <v>3202</v>
      </c>
      <c r="G248" s="32" t="s">
        <v>1144</v>
      </c>
      <c r="H248" s="34" t="s">
        <v>1103</v>
      </c>
      <c r="I248" s="32" t="s">
        <v>1104</v>
      </c>
      <c r="J248" s="34">
        <v>4</v>
      </c>
      <c r="K248" s="32" t="s">
        <v>1105</v>
      </c>
      <c r="L248" s="33" t="s">
        <v>1106</v>
      </c>
      <c r="M248" s="32" t="s">
        <v>1107</v>
      </c>
      <c r="N248" s="34" t="s">
        <v>1133</v>
      </c>
      <c r="O248" s="32" t="s">
        <v>1134</v>
      </c>
      <c r="P248" s="34">
        <v>15477</v>
      </c>
      <c r="Q248" s="34" t="s">
        <v>1145</v>
      </c>
      <c r="R248" s="32" t="s">
        <v>1146</v>
      </c>
      <c r="S248" s="34" t="s">
        <v>1177</v>
      </c>
      <c r="T248" s="32" t="s">
        <v>1178</v>
      </c>
      <c r="U248" s="34">
        <v>2</v>
      </c>
      <c r="V248" s="36" t="s">
        <v>1149</v>
      </c>
      <c r="W248" s="36" t="s">
        <v>1150</v>
      </c>
      <c r="X248" s="33" t="s">
        <v>1151</v>
      </c>
      <c r="Y248" s="32" t="s">
        <v>1152</v>
      </c>
      <c r="Z248" s="34">
        <v>2023</v>
      </c>
      <c r="AA248" s="34">
        <v>2023</v>
      </c>
      <c r="AB248" s="34">
        <v>1</v>
      </c>
      <c r="AC248" s="34">
        <v>2</v>
      </c>
      <c r="AD248" s="34">
        <v>3202043</v>
      </c>
      <c r="AE248" s="32" t="s">
        <v>1179</v>
      </c>
      <c r="AF248" s="34">
        <v>320204300</v>
      </c>
      <c r="AG248" s="32" t="s">
        <v>1180</v>
      </c>
      <c r="AH248" s="34">
        <v>2</v>
      </c>
      <c r="AI248" s="34">
        <v>5</v>
      </c>
      <c r="AJ248" s="32" t="s">
        <v>1181</v>
      </c>
      <c r="AK248" s="34" t="s">
        <v>89</v>
      </c>
      <c r="AL248" s="32" t="s">
        <v>166</v>
      </c>
      <c r="AM248" s="34">
        <v>1331102</v>
      </c>
      <c r="AN248" s="32" t="s">
        <v>295</v>
      </c>
      <c r="AO248" s="32"/>
      <c r="AP248" s="32" t="s">
        <v>92</v>
      </c>
      <c r="AQ248" s="34" t="s">
        <v>1158</v>
      </c>
      <c r="AR248" s="32" t="s">
        <v>1159</v>
      </c>
      <c r="AS248" s="32" t="s">
        <v>1185</v>
      </c>
      <c r="AT248" s="28">
        <v>75000000</v>
      </c>
      <c r="AU248" s="1"/>
      <c r="AV248" s="29"/>
      <c r="AW248" s="30">
        <f>SUMIF('No tocar'!A:A,AS248,'No tocar'!B:B)</f>
        <v>0</v>
      </c>
      <c r="AX248" s="30">
        <f t="shared" si="0"/>
        <v>75000000</v>
      </c>
      <c r="AY248" s="30">
        <f>SUMIF('No tocar'!A:A,AS248,'No tocar'!D:D)</f>
        <v>75000000</v>
      </c>
      <c r="AZ248" s="30"/>
      <c r="BA248" s="30" t="str">
        <f t="shared" si="1"/>
        <v/>
      </c>
      <c r="BB248" s="31" t="str">
        <f t="shared" si="2"/>
        <v/>
      </c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</row>
    <row r="249" spans="1:74" ht="14.25" hidden="1" customHeight="1">
      <c r="A249" s="32" t="s">
        <v>1099</v>
      </c>
      <c r="B249" s="32" t="s">
        <v>1100</v>
      </c>
      <c r="C249" s="32" t="s">
        <v>915</v>
      </c>
      <c r="D249" s="33">
        <v>32</v>
      </c>
      <c r="E249" s="32" t="s">
        <v>1143</v>
      </c>
      <c r="F249" s="34">
        <v>3202</v>
      </c>
      <c r="G249" s="32" t="s">
        <v>1144</v>
      </c>
      <c r="H249" s="34" t="s">
        <v>1103</v>
      </c>
      <c r="I249" s="32" t="s">
        <v>1104</v>
      </c>
      <c r="J249" s="34">
        <v>4</v>
      </c>
      <c r="K249" s="32" t="s">
        <v>1105</v>
      </c>
      <c r="L249" s="33" t="s">
        <v>1106</v>
      </c>
      <c r="M249" s="32" t="s">
        <v>1107</v>
      </c>
      <c r="N249" s="34" t="s">
        <v>1133</v>
      </c>
      <c r="O249" s="32" t="s">
        <v>1134</v>
      </c>
      <c r="P249" s="34">
        <v>15477</v>
      </c>
      <c r="Q249" s="34" t="s">
        <v>1145</v>
      </c>
      <c r="R249" s="32" t="s">
        <v>1146</v>
      </c>
      <c r="S249" s="34" t="s">
        <v>1177</v>
      </c>
      <c r="T249" s="32" t="s">
        <v>1178</v>
      </c>
      <c r="U249" s="34">
        <v>2</v>
      </c>
      <c r="V249" s="36" t="s">
        <v>1149</v>
      </c>
      <c r="W249" s="36" t="s">
        <v>1150</v>
      </c>
      <c r="X249" s="33" t="s">
        <v>1151</v>
      </c>
      <c r="Y249" s="32" t="s">
        <v>1152</v>
      </c>
      <c r="Z249" s="34">
        <v>2023</v>
      </c>
      <c r="AA249" s="34">
        <v>2023</v>
      </c>
      <c r="AB249" s="34">
        <v>1</v>
      </c>
      <c r="AC249" s="34">
        <v>2</v>
      </c>
      <c r="AD249" s="34">
        <v>3202043</v>
      </c>
      <c r="AE249" s="32" t="s">
        <v>1179</v>
      </c>
      <c r="AF249" s="34">
        <v>320204300</v>
      </c>
      <c r="AG249" s="32" t="s">
        <v>1180</v>
      </c>
      <c r="AH249" s="34">
        <v>2</v>
      </c>
      <c r="AI249" s="34">
        <v>6</v>
      </c>
      <c r="AJ249" s="32" t="s">
        <v>1186</v>
      </c>
      <c r="AK249" s="34" t="s">
        <v>99</v>
      </c>
      <c r="AL249" s="32" t="s">
        <v>90</v>
      </c>
      <c r="AM249" s="34">
        <v>123402</v>
      </c>
      <c r="AN249" s="32" t="s">
        <v>1156</v>
      </c>
      <c r="AO249" s="32"/>
      <c r="AP249" s="22" t="s">
        <v>105</v>
      </c>
      <c r="AQ249" s="34" t="s">
        <v>218</v>
      </c>
      <c r="AR249" s="32" t="s">
        <v>219</v>
      </c>
      <c r="AS249" s="32" t="s">
        <v>1187</v>
      </c>
      <c r="AT249" s="28">
        <v>776126655.34000003</v>
      </c>
      <c r="AU249" s="1"/>
      <c r="AV249" s="29"/>
      <c r="AW249" s="30">
        <f>SUMIF('No tocar'!A:A,AS249,'No tocar'!B:B)</f>
        <v>300000000</v>
      </c>
      <c r="AX249" s="30">
        <f t="shared" si="0"/>
        <v>776126655.34000003</v>
      </c>
      <c r="AY249" s="30">
        <f>SUMIF('No tocar'!A:A,AS249,'No tocar'!D:D)</f>
        <v>392553193</v>
      </c>
      <c r="AZ249" s="30"/>
      <c r="BA249" s="30" t="str">
        <f t="shared" si="1"/>
        <v/>
      </c>
      <c r="BB249" s="31" t="str">
        <f t="shared" si="2"/>
        <v/>
      </c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</row>
    <row r="250" spans="1:74" ht="14.25" hidden="1" customHeight="1">
      <c r="A250" s="32" t="s">
        <v>1099</v>
      </c>
      <c r="B250" s="32" t="s">
        <v>1100</v>
      </c>
      <c r="C250" s="32" t="s">
        <v>915</v>
      </c>
      <c r="D250" s="33">
        <v>32</v>
      </c>
      <c r="E250" s="32" t="s">
        <v>1143</v>
      </c>
      <c r="F250" s="34">
        <v>3202</v>
      </c>
      <c r="G250" s="32" t="s">
        <v>1144</v>
      </c>
      <c r="H250" s="34" t="s">
        <v>1103</v>
      </c>
      <c r="I250" s="32" t="s">
        <v>1104</v>
      </c>
      <c r="J250" s="34">
        <v>4</v>
      </c>
      <c r="K250" s="32" t="s">
        <v>1105</v>
      </c>
      <c r="L250" s="33" t="s">
        <v>1106</v>
      </c>
      <c r="M250" s="32" t="s">
        <v>1107</v>
      </c>
      <c r="N250" s="34" t="s">
        <v>1133</v>
      </c>
      <c r="O250" s="32" t="s">
        <v>1134</v>
      </c>
      <c r="P250" s="34">
        <v>15477</v>
      </c>
      <c r="Q250" s="34" t="s">
        <v>1145</v>
      </c>
      <c r="R250" s="32" t="s">
        <v>1146</v>
      </c>
      <c r="S250" s="34" t="s">
        <v>1177</v>
      </c>
      <c r="T250" s="32" t="s">
        <v>1178</v>
      </c>
      <c r="U250" s="34">
        <v>2</v>
      </c>
      <c r="V250" s="36" t="s">
        <v>1149</v>
      </c>
      <c r="W250" s="36" t="s">
        <v>1150</v>
      </c>
      <c r="X250" s="33" t="s">
        <v>1151</v>
      </c>
      <c r="Y250" s="32" t="s">
        <v>1152</v>
      </c>
      <c r="Z250" s="34">
        <v>2023</v>
      </c>
      <c r="AA250" s="34">
        <v>2023</v>
      </c>
      <c r="AB250" s="34">
        <v>1</v>
      </c>
      <c r="AC250" s="34">
        <v>2</v>
      </c>
      <c r="AD250" s="34">
        <v>3202043</v>
      </c>
      <c r="AE250" s="32" t="s">
        <v>1179</v>
      </c>
      <c r="AF250" s="34">
        <v>320204300</v>
      </c>
      <c r="AG250" s="32" t="s">
        <v>1180</v>
      </c>
      <c r="AH250" s="34">
        <v>2</v>
      </c>
      <c r="AI250" s="34">
        <v>6</v>
      </c>
      <c r="AJ250" s="32" t="s">
        <v>1186</v>
      </c>
      <c r="AK250" s="34" t="s">
        <v>99</v>
      </c>
      <c r="AL250" s="32" t="s">
        <v>90</v>
      </c>
      <c r="AM250" s="34">
        <v>133200</v>
      </c>
      <c r="AN250" s="32" t="s">
        <v>1164</v>
      </c>
      <c r="AO250" s="32"/>
      <c r="AP250" s="22" t="s">
        <v>105</v>
      </c>
      <c r="AQ250" s="34" t="s">
        <v>218</v>
      </c>
      <c r="AR250" s="32" t="s">
        <v>219</v>
      </c>
      <c r="AS250" s="32" t="s">
        <v>1188</v>
      </c>
      <c r="AT250" s="28">
        <v>290000000.07999998</v>
      </c>
      <c r="AU250" s="1" t="s">
        <v>142</v>
      </c>
      <c r="AV250" s="29"/>
      <c r="AW250" s="30">
        <f>SUMIF('No tocar'!A:A,AS250,'No tocar'!B:B)</f>
        <v>0</v>
      </c>
      <c r="AX250" s="30">
        <f t="shared" si="0"/>
        <v>290000000.07999998</v>
      </c>
      <c r="AY250" s="30">
        <f>SUMIF('No tocar'!A:A,AS250,'No tocar'!D:D)</f>
        <v>0</v>
      </c>
      <c r="AZ250" s="30"/>
      <c r="BA250" s="30" t="str">
        <f t="shared" si="1"/>
        <v/>
      </c>
      <c r="BB250" s="31" t="str">
        <f t="shared" si="2"/>
        <v/>
      </c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</row>
    <row r="251" spans="1:74" ht="14.25" hidden="1" customHeight="1">
      <c r="A251" s="32" t="s">
        <v>1099</v>
      </c>
      <c r="B251" s="32" t="s">
        <v>1100</v>
      </c>
      <c r="C251" s="32" t="s">
        <v>915</v>
      </c>
      <c r="D251" s="33">
        <v>32</v>
      </c>
      <c r="E251" s="32" t="s">
        <v>1143</v>
      </c>
      <c r="F251" s="34">
        <v>3202</v>
      </c>
      <c r="G251" s="32" t="s">
        <v>1144</v>
      </c>
      <c r="H251" s="34" t="s">
        <v>1103</v>
      </c>
      <c r="I251" s="32" t="s">
        <v>1104</v>
      </c>
      <c r="J251" s="34">
        <v>4</v>
      </c>
      <c r="K251" s="32" t="s">
        <v>1105</v>
      </c>
      <c r="L251" s="33" t="s">
        <v>1106</v>
      </c>
      <c r="M251" s="32" t="s">
        <v>1107</v>
      </c>
      <c r="N251" s="34" t="s">
        <v>1133</v>
      </c>
      <c r="O251" s="32" t="s">
        <v>1134</v>
      </c>
      <c r="P251" s="34">
        <v>15477</v>
      </c>
      <c r="Q251" s="34" t="s">
        <v>1145</v>
      </c>
      <c r="R251" s="32" t="s">
        <v>1146</v>
      </c>
      <c r="S251" s="34" t="s">
        <v>1177</v>
      </c>
      <c r="T251" s="32" t="s">
        <v>1178</v>
      </c>
      <c r="U251" s="34">
        <v>2</v>
      </c>
      <c r="V251" s="36" t="s">
        <v>1149</v>
      </c>
      <c r="W251" s="36" t="s">
        <v>1150</v>
      </c>
      <c r="X251" s="33" t="s">
        <v>1151</v>
      </c>
      <c r="Y251" s="32" t="s">
        <v>1152</v>
      </c>
      <c r="Z251" s="34">
        <v>2023</v>
      </c>
      <c r="AA251" s="34">
        <v>2023</v>
      </c>
      <c r="AB251" s="34">
        <v>1</v>
      </c>
      <c r="AC251" s="34">
        <v>2</v>
      </c>
      <c r="AD251" s="34">
        <v>3202043</v>
      </c>
      <c r="AE251" s="32" t="s">
        <v>1179</v>
      </c>
      <c r="AF251" s="34">
        <v>320204300</v>
      </c>
      <c r="AG251" s="32" t="s">
        <v>1180</v>
      </c>
      <c r="AH251" s="34">
        <v>2</v>
      </c>
      <c r="AI251" s="34">
        <v>7</v>
      </c>
      <c r="AJ251" s="32" t="s">
        <v>1189</v>
      </c>
      <c r="AK251" s="34" t="s">
        <v>99</v>
      </c>
      <c r="AL251" s="32" t="s">
        <v>90</v>
      </c>
      <c r="AM251" s="34">
        <v>123402</v>
      </c>
      <c r="AN251" s="32" t="s">
        <v>1156</v>
      </c>
      <c r="AO251" s="32"/>
      <c r="AP251" s="22" t="s">
        <v>1190</v>
      </c>
      <c r="AQ251" s="34" t="s">
        <v>1191</v>
      </c>
      <c r="AR251" s="32" t="s">
        <v>1192</v>
      </c>
      <c r="AS251" s="32" t="s">
        <v>1193</v>
      </c>
      <c r="AT251" s="28">
        <v>20099999.920000002</v>
      </c>
      <c r="AU251" s="1"/>
      <c r="AV251" s="29"/>
      <c r="AW251" s="30">
        <f>SUMIF('No tocar'!A:A,AS251,'No tocar'!B:B)</f>
        <v>136326655.25999999</v>
      </c>
      <c r="AX251" s="30">
        <f t="shared" si="0"/>
        <v>20099999.920000002</v>
      </c>
      <c r="AY251" s="30">
        <f>SUMIF('No tocar'!A:A,AS251,'No tocar'!D:D)</f>
        <v>0</v>
      </c>
      <c r="AZ251" s="30"/>
      <c r="BA251" s="30" t="str">
        <f t="shared" si="1"/>
        <v/>
      </c>
      <c r="BB251" s="31" t="str">
        <f t="shared" si="2"/>
        <v/>
      </c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</row>
    <row r="252" spans="1:74" ht="14.25" hidden="1" customHeight="1">
      <c r="A252" s="32" t="s">
        <v>1099</v>
      </c>
      <c r="B252" s="32" t="s">
        <v>1100</v>
      </c>
      <c r="C252" s="32" t="s">
        <v>915</v>
      </c>
      <c r="D252" s="33">
        <v>32</v>
      </c>
      <c r="E252" s="32" t="s">
        <v>1143</v>
      </c>
      <c r="F252" s="34">
        <v>3202</v>
      </c>
      <c r="G252" s="32" t="s">
        <v>1144</v>
      </c>
      <c r="H252" s="34" t="s">
        <v>1103</v>
      </c>
      <c r="I252" s="32" t="s">
        <v>1104</v>
      </c>
      <c r="J252" s="34">
        <v>4</v>
      </c>
      <c r="K252" s="32" t="s">
        <v>1105</v>
      </c>
      <c r="L252" s="33" t="s">
        <v>1106</v>
      </c>
      <c r="M252" s="32" t="s">
        <v>1107</v>
      </c>
      <c r="N252" s="34" t="s">
        <v>1133</v>
      </c>
      <c r="O252" s="32" t="s">
        <v>1134</v>
      </c>
      <c r="P252" s="34">
        <v>15477</v>
      </c>
      <c r="Q252" s="34" t="s">
        <v>1145</v>
      </c>
      <c r="R252" s="32" t="s">
        <v>1146</v>
      </c>
      <c r="S252" s="34" t="s">
        <v>1177</v>
      </c>
      <c r="T252" s="32" t="s">
        <v>1178</v>
      </c>
      <c r="U252" s="34">
        <v>2</v>
      </c>
      <c r="V252" s="36" t="s">
        <v>1149</v>
      </c>
      <c r="W252" s="36" t="s">
        <v>1150</v>
      </c>
      <c r="X252" s="33" t="s">
        <v>1151</v>
      </c>
      <c r="Y252" s="32" t="s">
        <v>1152</v>
      </c>
      <c r="Z252" s="34">
        <v>2023</v>
      </c>
      <c r="AA252" s="34">
        <v>2023</v>
      </c>
      <c r="AB252" s="34">
        <v>1</v>
      </c>
      <c r="AC252" s="34">
        <v>2</v>
      </c>
      <c r="AD252" s="34">
        <v>3202043</v>
      </c>
      <c r="AE252" s="32" t="s">
        <v>1179</v>
      </c>
      <c r="AF252" s="34">
        <v>320204300</v>
      </c>
      <c r="AG252" s="32" t="s">
        <v>1180</v>
      </c>
      <c r="AH252" s="34">
        <v>2</v>
      </c>
      <c r="AI252" s="34">
        <v>7</v>
      </c>
      <c r="AJ252" s="32" t="s">
        <v>1189</v>
      </c>
      <c r="AK252" s="34" t="s">
        <v>99</v>
      </c>
      <c r="AL252" s="32" t="s">
        <v>90</v>
      </c>
      <c r="AM252" s="34">
        <v>133200</v>
      </c>
      <c r="AN252" s="32" t="s">
        <v>1164</v>
      </c>
      <c r="AO252" s="32"/>
      <c r="AP252" s="32" t="s">
        <v>144</v>
      </c>
      <c r="AQ252" s="34" t="s">
        <v>1191</v>
      </c>
      <c r="AR252" s="32" t="s">
        <v>1192</v>
      </c>
      <c r="AS252" s="32" t="s">
        <v>1194</v>
      </c>
      <c r="AT252" s="28">
        <v>30000000</v>
      </c>
      <c r="AU252" s="1" t="s">
        <v>142</v>
      </c>
      <c r="AV252" s="29"/>
      <c r="AW252" s="30">
        <f>SUMIF('No tocar'!A:A,AS252,'No tocar'!B:B)</f>
        <v>0</v>
      </c>
      <c r="AX252" s="30">
        <f t="shared" si="0"/>
        <v>30000000</v>
      </c>
      <c r="AY252" s="30">
        <f>SUMIF('No tocar'!A:A,AS252,'No tocar'!D:D)</f>
        <v>0</v>
      </c>
      <c r="AZ252" s="30"/>
      <c r="BA252" s="30" t="str">
        <f t="shared" si="1"/>
        <v/>
      </c>
      <c r="BB252" s="31" t="str">
        <f t="shared" si="2"/>
        <v/>
      </c>
      <c r="BC252" s="29"/>
      <c r="BD252" s="29"/>
      <c r="BE252" s="29"/>
      <c r="BF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</row>
    <row r="253" spans="1:74" ht="14.25" hidden="1" customHeight="1">
      <c r="A253" s="32" t="s">
        <v>1099</v>
      </c>
      <c r="B253" s="32" t="s">
        <v>1100</v>
      </c>
      <c r="C253" s="32" t="s">
        <v>915</v>
      </c>
      <c r="D253" s="33">
        <v>32</v>
      </c>
      <c r="E253" s="32" t="s">
        <v>1143</v>
      </c>
      <c r="F253" s="34">
        <v>3208</v>
      </c>
      <c r="G253" s="32" t="s">
        <v>1195</v>
      </c>
      <c r="H253" s="34" t="s">
        <v>1103</v>
      </c>
      <c r="I253" s="32" t="s">
        <v>1104</v>
      </c>
      <c r="J253" s="34">
        <v>4</v>
      </c>
      <c r="K253" s="32" t="s">
        <v>1105</v>
      </c>
      <c r="L253" s="33" t="s">
        <v>1106</v>
      </c>
      <c r="M253" s="32" t="s">
        <v>1107</v>
      </c>
      <c r="N253" s="34" t="s">
        <v>1108</v>
      </c>
      <c r="O253" s="32" t="s">
        <v>1196</v>
      </c>
      <c r="P253" s="34">
        <v>10000</v>
      </c>
      <c r="Q253" s="34" t="s">
        <v>1145</v>
      </c>
      <c r="R253" s="32" t="s">
        <v>1146</v>
      </c>
      <c r="S253" s="34" t="s">
        <v>1197</v>
      </c>
      <c r="T253" s="32" t="s">
        <v>1198</v>
      </c>
      <c r="U253" s="34">
        <v>2</v>
      </c>
      <c r="V253" s="36" t="s">
        <v>1199</v>
      </c>
      <c r="W253" s="36" t="s">
        <v>1200</v>
      </c>
      <c r="X253" s="33" t="s">
        <v>1201</v>
      </c>
      <c r="Y253" s="32" t="s">
        <v>1202</v>
      </c>
      <c r="Z253" s="34">
        <v>2023</v>
      </c>
      <c r="AA253" s="34">
        <v>2023</v>
      </c>
      <c r="AB253" s="34">
        <v>1</v>
      </c>
      <c r="AC253" s="34">
        <v>1</v>
      </c>
      <c r="AD253" s="34">
        <v>3208008</v>
      </c>
      <c r="AE253" s="32" t="s">
        <v>1203</v>
      </c>
      <c r="AF253" s="34">
        <v>320800802</v>
      </c>
      <c r="AG253" s="32" t="s">
        <v>1204</v>
      </c>
      <c r="AH253" s="34">
        <v>2</v>
      </c>
      <c r="AI253" s="34">
        <v>1</v>
      </c>
      <c r="AJ253" s="32" t="s">
        <v>1205</v>
      </c>
      <c r="AK253" s="34" t="s">
        <v>99</v>
      </c>
      <c r="AL253" s="32" t="s">
        <v>166</v>
      </c>
      <c r="AM253" s="34">
        <v>124303</v>
      </c>
      <c r="AN253" s="32" t="s">
        <v>169</v>
      </c>
      <c r="AO253" s="32"/>
      <c r="AP253" s="22" t="s">
        <v>92</v>
      </c>
      <c r="AQ253" s="34" t="s">
        <v>1158</v>
      </c>
      <c r="AR253" s="32" t="s">
        <v>1159</v>
      </c>
      <c r="AS253" s="32" t="s">
        <v>1206</v>
      </c>
      <c r="AT253" s="28">
        <v>20000000</v>
      </c>
      <c r="AU253" s="1"/>
      <c r="AV253" s="29"/>
      <c r="AW253" s="30">
        <f>SUMIF('No tocar'!A:A,AS253,'No tocar'!B:B)</f>
        <v>20000000</v>
      </c>
      <c r="AX253" s="30">
        <f t="shared" si="0"/>
        <v>20000000</v>
      </c>
      <c r="AY253" s="30">
        <f>SUMIF('No tocar'!A:A,AS253,'No tocar'!D:D)</f>
        <v>20000000</v>
      </c>
      <c r="AZ253" s="30"/>
      <c r="BA253" s="30" t="str">
        <f t="shared" si="1"/>
        <v/>
      </c>
      <c r="BB253" s="31" t="str">
        <f t="shared" si="2"/>
        <v/>
      </c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</row>
    <row r="254" spans="1:74" ht="14.25" hidden="1" customHeight="1">
      <c r="A254" s="32" t="s">
        <v>1099</v>
      </c>
      <c r="B254" s="32" t="s">
        <v>1100</v>
      </c>
      <c r="C254" s="32" t="s">
        <v>915</v>
      </c>
      <c r="D254" s="33">
        <v>32</v>
      </c>
      <c r="E254" s="32" t="s">
        <v>1143</v>
      </c>
      <c r="F254" s="34">
        <v>3208</v>
      </c>
      <c r="G254" s="32" t="s">
        <v>1195</v>
      </c>
      <c r="H254" s="34" t="s">
        <v>1103</v>
      </c>
      <c r="I254" s="32" t="s">
        <v>1104</v>
      </c>
      <c r="J254" s="34">
        <v>4</v>
      </c>
      <c r="K254" s="32" t="s">
        <v>1105</v>
      </c>
      <c r="L254" s="33" t="s">
        <v>1106</v>
      </c>
      <c r="M254" s="32" t="s">
        <v>1107</v>
      </c>
      <c r="N254" s="34" t="s">
        <v>1108</v>
      </c>
      <c r="O254" s="32" t="s">
        <v>1196</v>
      </c>
      <c r="P254" s="34">
        <v>10000</v>
      </c>
      <c r="Q254" s="34" t="s">
        <v>1145</v>
      </c>
      <c r="R254" s="32" t="s">
        <v>1146</v>
      </c>
      <c r="S254" s="34" t="s">
        <v>1197</v>
      </c>
      <c r="T254" s="32" t="s">
        <v>1198</v>
      </c>
      <c r="U254" s="34">
        <v>2</v>
      </c>
      <c r="V254" s="36" t="s">
        <v>1199</v>
      </c>
      <c r="W254" s="36" t="s">
        <v>1200</v>
      </c>
      <c r="X254" s="33" t="s">
        <v>1201</v>
      </c>
      <c r="Y254" s="32" t="s">
        <v>1202</v>
      </c>
      <c r="Z254" s="34">
        <v>2023</v>
      </c>
      <c r="AA254" s="34">
        <v>2023</v>
      </c>
      <c r="AB254" s="34">
        <v>1</v>
      </c>
      <c r="AC254" s="34">
        <v>1</v>
      </c>
      <c r="AD254" s="34">
        <v>3208008</v>
      </c>
      <c r="AE254" s="32" t="s">
        <v>1203</v>
      </c>
      <c r="AF254" s="34">
        <v>320800802</v>
      </c>
      <c r="AG254" s="32" t="s">
        <v>1204</v>
      </c>
      <c r="AH254" s="34">
        <v>2</v>
      </c>
      <c r="AI254" s="34">
        <v>2</v>
      </c>
      <c r="AJ254" s="32" t="s">
        <v>1207</v>
      </c>
      <c r="AK254" s="34" t="s">
        <v>99</v>
      </c>
      <c r="AL254" s="32" t="s">
        <v>90</v>
      </c>
      <c r="AM254" s="34">
        <v>123223</v>
      </c>
      <c r="AN254" s="32" t="s">
        <v>1208</v>
      </c>
      <c r="AO254" s="32"/>
      <c r="AP254" s="32" t="s">
        <v>144</v>
      </c>
      <c r="AQ254" s="34" t="s">
        <v>435</v>
      </c>
      <c r="AR254" s="32" t="s">
        <v>436</v>
      </c>
      <c r="AS254" s="32" t="s">
        <v>1209</v>
      </c>
      <c r="AT254" s="28">
        <v>8000000</v>
      </c>
      <c r="AU254" s="1"/>
      <c r="AV254" s="29"/>
      <c r="AW254" s="30">
        <f>SUMIF('No tocar'!A:A,AS254,'No tocar'!B:B)</f>
        <v>8000000</v>
      </c>
      <c r="AX254" s="30">
        <f t="shared" si="0"/>
        <v>8000000</v>
      </c>
      <c r="AY254" s="30">
        <f>SUMIF('No tocar'!A:A,AS254,'No tocar'!D:D)</f>
        <v>0</v>
      </c>
      <c r="AZ254" s="30"/>
      <c r="BA254" s="30" t="str">
        <f t="shared" si="1"/>
        <v/>
      </c>
      <c r="BB254" s="31" t="str">
        <f t="shared" si="2"/>
        <v/>
      </c>
      <c r="BC254" s="29"/>
      <c r="BD254" s="29"/>
      <c r="BE254" s="29"/>
      <c r="BF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</row>
    <row r="255" spans="1:74" ht="14.25" hidden="1" customHeight="1">
      <c r="A255" s="32" t="s">
        <v>1099</v>
      </c>
      <c r="B255" s="32" t="s">
        <v>1100</v>
      </c>
      <c r="C255" s="32" t="s">
        <v>915</v>
      </c>
      <c r="D255" s="33">
        <v>32</v>
      </c>
      <c r="E255" s="32" t="s">
        <v>1143</v>
      </c>
      <c r="F255" s="34">
        <v>3208</v>
      </c>
      <c r="G255" s="32" t="s">
        <v>1195</v>
      </c>
      <c r="H255" s="34" t="s">
        <v>1103</v>
      </c>
      <c r="I255" s="32" t="s">
        <v>1104</v>
      </c>
      <c r="J255" s="34">
        <v>4</v>
      </c>
      <c r="K255" s="32" t="s">
        <v>1105</v>
      </c>
      <c r="L255" s="33" t="s">
        <v>1106</v>
      </c>
      <c r="M255" s="32" t="s">
        <v>1107</v>
      </c>
      <c r="N255" s="34" t="s">
        <v>1108</v>
      </c>
      <c r="O255" s="32" t="s">
        <v>1196</v>
      </c>
      <c r="P255" s="34">
        <v>10000</v>
      </c>
      <c r="Q255" s="34" t="s">
        <v>1145</v>
      </c>
      <c r="R255" s="32" t="s">
        <v>1146</v>
      </c>
      <c r="S255" s="34" t="s">
        <v>1210</v>
      </c>
      <c r="T255" s="32" t="s">
        <v>1211</v>
      </c>
      <c r="U255" s="34">
        <v>2</v>
      </c>
      <c r="V255" s="36" t="s">
        <v>1199</v>
      </c>
      <c r="W255" s="36" t="s">
        <v>1200</v>
      </c>
      <c r="X255" s="33" t="s">
        <v>1201</v>
      </c>
      <c r="Y255" s="32" t="s">
        <v>1202</v>
      </c>
      <c r="Z255" s="34">
        <v>2023</v>
      </c>
      <c r="AA255" s="34">
        <v>2023</v>
      </c>
      <c r="AB255" s="34">
        <v>1</v>
      </c>
      <c r="AC255" s="34">
        <v>1</v>
      </c>
      <c r="AD255" s="34">
        <v>3208008</v>
      </c>
      <c r="AE255" s="32" t="s">
        <v>1203</v>
      </c>
      <c r="AF255" s="34">
        <v>320800800</v>
      </c>
      <c r="AG255" s="32" t="s">
        <v>1212</v>
      </c>
      <c r="AH255" s="34">
        <v>2</v>
      </c>
      <c r="AI255" s="34">
        <v>3</v>
      </c>
      <c r="AJ255" s="32" t="s">
        <v>1213</v>
      </c>
      <c r="AK255" s="34" t="s">
        <v>89</v>
      </c>
      <c r="AL255" s="32" t="s">
        <v>166</v>
      </c>
      <c r="AM255" s="34">
        <v>124303</v>
      </c>
      <c r="AN255" s="32" t="s">
        <v>169</v>
      </c>
      <c r="AO255" s="32"/>
      <c r="AP255" s="22" t="s">
        <v>92</v>
      </c>
      <c r="AQ255" s="34" t="s">
        <v>1158</v>
      </c>
      <c r="AR255" s="32" t="s">
        <v>1159</v>
      </c>
      <c r="AS255" s="32" t="s">
        <v>1214</v>
      </c>
      <c r="AT255" s="28">
        <v>54000000</v>
      </c>
      <c r="AU255" s="1"/>
      <c r="AV255" s="29"/>
      <c r="AW255" s="30">
        <f>SUMIF('No tocar'!A:A,AS255,'No tocar'!B:B)</f>
        <v>54000000</v>
      </c>
      <c r="AX255" s="30">
        <f t="shared" si="0"/>
        <v>54000000</v>
      </c>
      <c r="AY255" s="30">
        <f>SUMIF('No tocar'!A:A,AS255,'No tocar'!D:D)</f>
        <v>52000000</v>
      </c>
      <c r="AZ255" s="30"/>
      <c r="BA255" s="30" t="str">
        <f t="shared" si="1"/>
        <v/>
      </c>
      <c r="BB255" s="31" t="str">
        <f t="shared" si="2"/>
        <v/>
      </c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</row>
    <row r="256" spans="1:74" ht="14.25" hidden="1" customHeight="1">
      <c r="A256" s="32" t="s">
        <v>1099</v>
      </c>
      <c r="B256" s="32" t="s">
        <v>1100</v>
      </c>
      <c r="C256" s="32" t="s">
        <v>915</v>
      </c>
      <c r="D256" s="33">
        <v>32</v>
      </c>
      <c r="E256" s="32" t="s">
        <v>1143</v>
      </c>
      <c r="F256" s="34">
        <v>3208</v>
      </c>
      <c r="G256" s="32" t="s">
        <v>1195</v>
      </c>
      <c r="H256" s="34" t="s">
        <v>1103</v>
      </c>
      <c r="I256" s="32" t="s">
        <v>1104</v>
      </c>
      <c r="J256" s="34">
        <v>4</v>
      </c>
      <c r="K256" s="32" t="s">
        <v>1105</v>
      </c>
      <c r="L256" s="33" t="s">
        <v>1106</v>
      </c>
      <c r="M256" s="32" t="s">
        <v>1107</v>
      </c>
      <c r="N256" s="34" t="s">
        <v>1108</v>
      </c>
      <c r="O256" s="32" t="s">
        <v>1196</v>
      </c>
      <c r="P256" s="34">
        <v>10000</v>
      </c>
      <c r="Q256" s="34" t="s">
        <v>1145</v>
      </c>
      <c r="R256" s="32" t="s">
        <v>1146</v>
      </c>
      <c r="S256" s="34" t="s">
        <v>1210</v>
      </c>
      <c r="T256" s="32" t="s">
        <v>1211</v>
      </c>
      <c r="U256" s="34">
        <v>2</v>
      </c>
      <c r="V256" s="36" t="s">
        <v>1199</v>
      </c>
      <c r="W256" s="36" t="s">
        <v>1200</v>
      </c>
      <c r="X256" s="33" t="s">
        <v>1201</v>
      </c>
      <c r="Y256" s="32" t="s">
        <v>1202</v>
      </c>
      <c r="Z256" s="34">
        <v>2023</v>
      </c>
      <c r="AA256" s="34">
        <v>2023</v>
      </c>
      <c r="AB256" s="34">
        <v>1</v>
      </c>
      <c r="AC256" s="34">
        <v>1</v>
      </c>
      <c r="AD256" s="34">
        <v>3208008</v>
      </c>
      <c r="AE256" s="32" t="s">
        <v>1203</v>
      </c>
      <c r="AF256" s="34">
        <v>320800800</v>
      </c>
      <c r="AG256" s="32" t="s">
        <v>1212</v>
      </c>
      <c r="AH256" s="34">
        <v>2</v>
      </c>
      <c r="AI256" s="34">
        <v>4</v>
      </c>
      <c r="AJ256" s="32" t="s">
        <v>1215</v>
      </c>
      <c r="AK256" s="34" t="s">
        <v>99</v>
      </c>
      <c r="AL256" s="32" t="s">
        <v>90</v>
      </c>
      <c r="AM256" s="34">
        <v>123223</v>
      </c>
      <c r="AN256" s="32" t="s">
        <v>1208</v>
      </c>
      <c r="AO256" s="32"/>
      <c r="AP256" s="32" t="s">
        <v>144</v>
      </c>
      <c r="AQ256" s="34" t="s">
        <v>435</v>
      </c>
      <c r="AR256" s="32" t="s">
        <v>436</v>
      </c>
      <c r="AS256" s="32" t="s">
        <v>1216</v>
      </c>
      <c r="AT256" s="28">
        <v>8000000</v>
      </c>
      <c r="AU256" s="1"/>
      <c r="AV256" s="29"/>
      <c r="AW256" s="30">
        <f>SUMIF('No tocar'!A:A,AS256,'No tocar'!B:B)</f>
        <v>8000000</v>
      </c>
      <c r="AX256" s="30">
        <f t="shared" si="0"/>
        <v>8000000</v>
      </c>
      <c r="AY256" s="30">
        <f>SUMIF('No tocar'!A:A,AS256,'No tocar'!D:D)</f>
        <v>0</v>
      </c>
      <c r="AZ256" s="30"/>
      <c r="BA256" s="30" t="str">
        <f t="shared" si="1"/>
        <v/>
      </c>
      <c r="BB256" s="31" t="str">
        <f t="shared" si="2"/>
        <v/>
      </c>
      <c r="BC256" s="29"/>
      <c r="BD256" s="29"/>
      <c r="BE256" s="29"/>
      <c r="BF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</row>
    <row r="257" spans="1:74" ht="14.25" hidden="1" customHeight="1">
      <c r="A257" s="32" t="s">
        <v>1099</v>
      </c>
      <c r="B257" s="32" t="s">
        <v>1100</v>
      </c>
      <c r="C257" s="32" t="s">
        <v>915</v>
      </c>
      <c r="D257" s="33">
        <v>32</v>
      </c>
      <c r="E257" s="32" t="s">
        <v>1143</v>
      </c>
      <c r="F257" s="34">
        <v>3208</v>
      </c>
      <c r="G257" s="32" t="s">
        <v>1195</v>
      </c>
      <c r="H257" s="34" t="s">
        <v>1103</v>
      </c>
      <c r="I257" s="32" t="s">
        <v>1104</v>
      </c>
      <c r="J257" s="34">
        <v>4</v>
      </c>
      <c r="K257" s="32" t="s">
        <v>1105</v>
      </c>
      <c r="L257" s="33" t="s">
        <v>1106</v>
      </c>
      <c r="M257" s="32" t="s">
        <v>1107</v>
      </c>
      <c r="N257" s="34" t="s">
        <v>1108</v>
      </c>
      <c r="O257" s="32" t="s">
        <v>1196</v>
      </c>
      <c r="P257" s="34">
        <v>10000</v>
      </c>
      <c r="Q257" s="34" t="s">
        <v>1145</v>
      </c>
      <c r="R257" s="32" t="s">
        <v>1146</v>
      </c>
      <c r="S257" s="34" t="s">
        <v>1217</v>
      </c>
      <c r="T257" s="32" t="s">
        <v>1218</v>
      </c>
      <c r="U257" s="34">
        <v>1</v>
      </c>
      <c r="V257" s="36" t="s">
        <v>1199</v>
      </c>
      <c r="W257" s="36" t="s">
        <v>1200</v>
      </c>
      <c r="X257" s="33" t="s">
        <v>1201</v>
      </c>
      <c r="Y257" s="32" t="s">
        <v>1202</v>
      </c>
      <c r="Z257" s="34">
        <v>2023</v>
      </c>
      <c r="AA257" s="34">
        <v>2023</v>
      </c>
      <c r="AB257" s="34">
        <v>1</v>
      </c>
      <c r="AC257" s="34">
        <v>2</v>
      </c>
      <c r="AD257" s="34">
        <v>3208009</v>
      </c>
      <c r="AE257" s="32" t="s">
        <v>1219</v>
      </c>
      <c r="AF257" s="34">
        <v>320800900</v>
      </c>
      <c r="AG257" s="32" t="s">
        <v>997</v>
      </c>
      <c r="AH257" s="34">
        <v>1</v>
      </c>
      <c r="AI257" s="34">
        <v>5</v>
      </c>
      <c r="AJ257" s="32" t="s">
        <v>1220</v>
      </c>
      <c r="AK257" s="34" t="s">
        <v>89</v>
      </c>
      <c r="AL257" s="32" t="s">
        <v>166</v>
      </c>
      <c r="AM257" s="34">
        <v>124303</v>
      </c>
      <c r="AN257" s="32" t="s">
        <v>169</v>
      </c>
      <c r="AO257" s="32"/>
      <c r="AP257" s="22" t="s">
        <v>92</v>
      </c>
      <c r="AQ257" s="34" t="s">
        <v>1158</v>
      </c>
      <c r="AR257" s="32" t="s">
        <v>1159</v>
      </c>
      <c r="AS257" s="32" t="s">
        <v>1221</v>
      </c>
      <c r="AT257" s="28">
        <v>31500000</v>
      </c>
      <c r="AU257" s="1"/>
      <c r="AV257" s="29"/>
      <c r="AW257" s="30">
        <f>SUMIF('No tocar'!A:A,AS257,'No tocar'!B:B)</f>
        <v>35000000</v>
      </c>
      <c r="AX257" s="30">
        <f t="shared" si="0"/>
        <v>31500000</v>
      </c>
      <c r="AY257" s="30">
        <f>SUMIF('No tocar'!A:A,AS257,'No tocar'!D:D)</f>
        <v>31500000</v>
      </c>
      <c r="AZ257" s="30"/>
      <c r="BA257" s="30" t="str">
        <f t="shared" si="1"/>
        <v/>
      </c>
      <c r="BB257" s="31" t="str">
        <f t="shared" si="2"/>
        <v/>
      </c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</row>
    <row r="258" spans="1:74" ht="14.25" hidden="1" customHeight="1">
      <c r="A258" s="32" t="s">
        <v>1099</v>
      </c>
      <c r="B258" s="32" t="s">
        <v>1100</v>
      </c>
      <c r="C258" s="32" t="s">
        <v>915</v>
      </c>
      <c r="D258" s="33">
        <v>32</v>
      </c>
      <c r="E258" s="32" t="s">
        <v>1143</v>
      </c>
      <c r="F258" s="34">
        <v>3208</v>
      </c>
      <c r="G258" s="32" t="s">
        <v>1195</v>
      </c>
      <c r="H258" s="34" t="s">
        <v>1103</v>
      </c>
      <c r="I258" s="32" t="s">
        <v>1104</v>
      </c>
      <c r="J258" s="34">
        <v>4</v>
      </c>
      <c r="K258" s="32" t="s">
        <v>1105</v>
      </c>
      <c r="L258" s="33" t="s">
        <v>1106</v>
      </c>
      <c r="M258" s="32" t="s">
        <v>1107</v>
      </c>
      <c r="N258" s="34" t="s">
        <v>1108</v>
      </c>
      <c r="O258" s="32" t="s">
        <v>1196</v>
      </c>
      <c r="P258" s="34">
        <v>10000</v>
      </c>
      <c r="Q258" s="34" t="s">
        <v>1145</v>
      </c>
      <c r="R258" s="32" t="s">
        <v>1146</v>
      </c>
      <c r="S258" s="34" t="s">
        <v>1217</v>
      </c>
      <c r="T258" s="32" t="s">
        <v>1218</v>
      </c>
      <c r="U258" s="34">
        <v>1</v>
      </c>
      <c r="V258" s="36" t="s">
        <v>1199</v>
      </c>
      <c r="W258" s="36" t="s">
        <v>1200</v>
      </c>
      <c r="X258" s="33" t="s">
        <v>1201</v>
      </c>
      <c r="Y258" s="32" t="s">
        <v>1202</v>
      </c>
      <c r="Z258" s="34">
        <v>2023</v>
      </c>
      <c r="AA258" s="34">
        <v>2023</v>
      </c>
      <c r="AB258" s="34">
        <v>1</v>
      </c>
      <c r="AC258" s="34">
        <v>2</v>
      </c>
      <c r="AD258" s="34">
        <v>3208009</v>
      </c>
      <c r="AE258" s="32" t="s">
        <v>1219</v>
      </c>
      <c r="AF258" s="34">
        <v>320800900</v>
      </c>
      <c r="AG258" s="32" t="s">
        <v>997</v>
      </c>
      <c r="AH258" s="34">
        <v>1</v>
      </c>
      <c r="AI258" s="34">
        <v>6</v>
      </c>
      <c r="AJ258" s="32" t="s">
        <v>1222</v>
      </c>
      <c r="AK258" s="34" t="s">
        <v>99</v>
      </c>
      <c r="AL258" s="32" t="s">
        <v>166</v>
      </c>
      <c r="AM258" s="34">
        <v>124303</v>
      </c>
      <c r="AN258" s="32" t="s">
        <v>169</v>
      </c>
      <c r="AO258" s="32"/>
      <c r="AP258" s="32" t="s">
        <v>144</v>
      </c>
      <c r="AQ258" s="34" t="s">
        <v>435</v>
      </c>
      <c r="AR258" s="32" t="s">
        <v>436</v>
      </c>
      <c r="AS258" s="32" t="s">
        <v>1223</v>
      </c>
      <c r="AT258" s="28">
        <v>100000</v>
      </c>
      <c r="AU258" s="1"/>
      <c r="AV258" s="29"/>
      <c r="AW258" s="30">
        <f>SUMIF('No tocar'!A:A,AS258,'No tocar'!B:B)</f>
        <v>100000</v>
      </c>
      <c r="AX258" s="30">
        <f t="shared" si="0"/>
        <v>100000</v>
      </c>
      <c r="AY258" s="30">
        <f>SUMIF('No tocar'!A:A,AS258,'No tocar'!D:D)</f>
        <v>0</v>
      </c>
      <c r="AZ258" s="30"/>
      <c r="BA258" s="30" t="str">
        <f t="shared" si="1"/>
        <v/>
      </c>
      <c r="BB258" s="31" t="str">
        <f t="shared" si="2"/>
        <v/>
      </c>
      <c r="BC258" s="29"/>
      <c r="BD258" s="29"/>
      <c r="BE258" s="29"/>
      <c r="BF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</row>
    <row r="259" spans="1:74" ht="14.25" hidden="1" customHeight="1">
      <c r="A259" s="32" t="s">
        <v>1099</v>
      </c>
      <c r="B259" s="32" t="s">
        <v>1100</v>
      </c>
      <c r="C259" s="32" t="s">
        <v>915</v>
      </c>
      <c r="D259" s="33">
        <v>32</v>
      </c>
      <c r="E259" s="32" t="s">
        <v>1143</v>
      </c>
      <c r="F259" s="34">
        <v>3202</v>
      </c>
      <c r="G259" s="32" t="s">
        <v>1144</v>
      </c>
      <c r="H259" s="34" t="s">
        <v>1103</v>
      </c>
      <c r="I259" s="32" t="s">
        <v>1104</v>
      </c>
      <c r="J259" s="34">
        <v>4</v>
      </c>
      <c r="K259" s="32" t="s">
        <v>1105</v>
      </c>
      <c r="L259" s="33" t="s">
        <v>1106</v>
      </c>
      <c r="M259" s="32" t="s">
        <v>1107</v>
      </c>
      <c r="N259" s="34" t="s">
        <v>1133</v>
      </c>
      <c r="O259" s="32" t="s">
        <v>1134</v>
      </c>
      <c r="P259" s="34">
        <v>15477</v>
      </c>
      <c r="Q259" s="34" t="s">
        <v>1145</v>
      </c>
      <c r="R259" s="32" t="s">
        <v>1146</v>
      </c>
      <c r="S259" s="34" t="s">
        <v>1177</v>
      </c>
      <c r="T259" s="32" t="s">
        <v>1178</v>
      </c>
      <c r="U259" s="34">
        <v>2</v>
      </c>
      <c r="V259" s="35">
        <v>2023763640019</v>
      </c>
      <c r="W259" s="35">
        <v>20231763640063</v>
      </c>
      <c r="X259" s="33">
        <v>2363</v>
      </c>
      <c r="Y259" s="32" t="s">
        <v>1224</v>
      </c>
      <c r="Z259" s="34">
        <v>2023</v>
      </c>
      <c r="AA259" s="34">
        <v>2023</v>
      </c>
      <c r="AB259" s="34">
        <v>1</v>
      </c>
      <c r="AC259" s="34">
        <v>1</v>
      </c>
      <c r="AD259" s="34">
        <v>3202049</v>
      </c>
      <c r="AE259" s="32" t="s">
        <v>1225</v>
      </c>
      <c r="AF259" s="34">
        <v>3202049000</v>
      </c>
      <c r="AG259" s="32" t="s">
        <v>1226</v>
      </c>
      <c r="AH259" s="34">
        <v>5</v>
      </c>
      <c r="AI259" s="34">
        <v>1</v>
      </c>
      <c r="AJ259" s="32" t="s">
        <v>1227</v>
      </c>
      <c r="AK259" s="34" t="s">
        <v>89</v>
      </c>
      <c r="AL259" s="32" t="s">
        <v>90</v>
      </c>
      <c r="AM259" s="34">
        <v>133200</v>
      </c>
      <c r="AN259" s="32" t="s">
        <v>1164</v>
      </c>
      <c r="AO259" s="32"/>
      <c r="AP259" s="32" t="s">
        <v>105</v>
      </c>
      <c r="AQ259" s="34"/>
      <c r="AR259" s="32"/>
      <c r="AS259" s="32" t="s">
        <v>1228</v>
      </c>
      <c r="AT259" s="28">
        <v>231617914</v>
      </c>
      <c r="AU259" s="1" t="s">
        <v>142</v>
      </c>
      <c r="AV259" s="29"/>
      <c r="AW259" s="30">
        <f>SUMIF('No tocar'!A:A,AS259,'No tocar'!B:B)</f>
        <v>0</v>
      </c>
      <c r="AX259" s="30">
        <f t="shared" si="0"/>
        <v>231617914</v>
      </c>
      <c r="AY259" s="30">
        <f>SUMIF('No tocar'!A:A,AS259,'No tocar'!D:D)</f>
        <v>0</v>
      </c>
      <c r="AZ259" s="30"/>
      <c r="BA259" s="30" t="str">
        <f t="shared" si="1"/>
        <v/>
      </c>
      <c r="BB259" s="31" t="str">
        <f t="shared" si="2"/>
        <v/>
      </c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</row>
    <row r="260" spans="1:74" ht="14.25" hidden="1" customHeight="1">
      <c r="A260" s="32" t="s">
        <v>1099</v>
      </c>
      <c r="B260" s="32" t="s">
        <v>1100</v>
      </c>
      <c r="C260" s="32" t="s">
        <v>915</v>
      </c>
      <c r="D260" s="33">
        <v>32</v>
      </c>
      <c r="E260" s="32" t="s">
        <v>1143</v>
      </c>
      <c r="F260" s="34">
        <v>3202</v>
      </c>
      <c r="G260" s="32" t="s">
        <v>1144</v>
      </c>
      <c r="H260" s="34" t="s">
        <v>1103</v>
      </c>
      <c r="I260" s="32" t="s">
        <v>1104</v>
      </c>
      <c r="J260" s="34">
        <v>4</v>
      </c>
      <c r="K260" s="32" t="s">
        <v>1105</v>
      </c>
      <c r="L260" s="33" t="s">
        <v>1106</v>
      </c>
      <c r="M260" s="32" t="s">
        <v>1107</v>
      </c>
      <c r="N260" s="34" t="s">
        <v>1133</v>
      </c>
      <c r="O260" s="32" t="s">
        <v>1134</v>
      </c>
      <c r="P260" s="34">
        <v>15477</v>
      </c>
      <c r="Q260" s="34" t="s">
        <v>1145</v>
      </c>
      <c r="R260" s="32" t="s">
        <v>1146</v>
      </c>
      <c r="S260" s="34" t="s">
        <v>1177</v>
      </c>
      <c r="T260" s="32" t="s">
        <v>1178</v>
      </c>
      <c r="U260" s="34">
        <v>2</v>
      </c>
      <c r="V260" s="35">
        <v>2023763640019</v>
      </c>
      <c r="W260" s="35">
        <v>20231763640063</v>
      </c>
      <c r="X260" s="33">
        <v>2363</v>
      </c>
      <c r="Y260" s="32" t="s">
        <v>1224</v>
      </c>
      <c r="Z260" s="34">
        <v>2023</v>
      </c>
      <c r="AA260" s="34">
        <v>2023</v>
      </c>
      <c r="AB260" s="34">
        <v>1</v>
      </c>
      <c r="AC260" s="34">
        <v>1</v>
      </c>
      <c r="AD260" s="34">
        <v>3202049</v>
      </c>
      <c r="AE260" s="32" t="s">
        <v>1225</v>
      </c>
      <c r="AF260" s="34">
        <v>3202049000</v>
      </c>
      <c r="AG260" s="32" t="s">
        <v>1226</v>
      </c>
      <c r="AH260" s="34">
        <v>5</v>
      </c>
      <c r="AI260" s="34">
        <v>1</v>
      </c>
      <c r="AJ260" s="32" t="s">
        <v>1227</v>
      </c>
      <c r="AK260" s="34" t="s">
        <v>89</v>
      </c>
      <c r="AL260" s="32" t="s">
        <v>681</v>
      </c>
      <c r="AM260" s="34">
        <v>132301</v>
      </c>
      <c r="AN260" s="32" t="s">
        <v>682</v>
      </c>
      <c r="AO260" s="32"/>
      <c r="AP260" s="32" t="s">
        <v>105</v>
      </c>
      <c r="AQ260" s="34"/>
      <c r="AR260" s="32"/>
      <c r="AS260" s="32" t="s">
        <v>1229</v>
      </c>
      <c r="AT260" s="28">
        <v>2498224</v>
      </c>
      <c r="AU260" s="1"/>
      <c r="AV260" s="29"/>
      <c r="AW260" s="30">
        <f>SUMIF('No tocar'!A:A,AS260,'No tocar'!B:B)</f>
        <v>0</v>
      </c>
      <c r="AX260" s="30">
        <f t="shared" si="0"/>
        <v>2498224</v>
      </c>
      <c r="AY260" s="30">
        <f>SUMIF('No tocar'!A:A,AS260,'No tocar'!D:D)</f>
        <v>0</v>
      </c>
      <c r="AZ260" s="30"/>
      <c r="BA260" s="30" t="str">
        <f t="shared" si="1"/>
        <v/>
      </c>
      <c r="BB260" s="31" t="str">
        <f t="shared" si="2"/>
        <v/>
      </c>
      <c r="BC260" s="29"/>
      <c r="BD260" s="29"/>
      <c r="BE260" s="29"/>
      <c r="BF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</row>
    <row r="261" spans="1:74" ht="14.25" hidden="1" customHeight="1">
      <c r="A261" s="32" t="s">
        <v>1099</v>
      </c>
      <c r="B261" s="32" t="s">
        <v>1100</v>
      </c>
      <c r="C261" s="32" t="s">
        <v>915</v>
      </c>
      <c r="D261" s="33">
        <v>32</v>
      </c>
      <c r="E261" s="32" t="s">
        <v>1143</v>
      </c>
      <c r="F261" s="34">
        <v>3202</v>
      </c>
      <c r="G261" s="32" t="s">
        <v>1144</v>
      </c>
      <c r="H261" s="34" t="s">
        <v>1103</v>
      </c>
      <c r="I261" s="32" t="s">
        <v>1104</v>
      </c>
      <c r="J261" s="34">
        <v>4</v>
      </c>
      <c r="K261" s="32" t="s">
        <v>1105</v>
      </c>
      <c r="L261" s="33" t="s">
        <v>1106</v>
      </c>
      <c r="M261" s="32" t="s">
        <v>1107</v>
      </c>
      <c r="N261" s="34" t="s">
        <v>1133</v>
      </c>
      <c r="O261" s="32" t="s">
        <v>1134</v>
      </c>
      <c r="P261" s="34">
        <v>15477</v>
      </c>
      <c r="Q261" s="34" t="s">
        <v>1145</v>
      </c>
      <c r="R261" s="32" t="s">
        <v>1146</v>
      </c>
      <c r="S261" s="34" t="s">
        <v>1177</v>
      </c>
      <c r="T261" s="32" t="s">
        <v>1178</v>
      </c>
      <c r="U261" s="34">
        <v>2</v>
      </c>
      <c r="V261" s="35">
        <v>2023763640019</v>
      </c>
      <c r="W261" s="35">
        <v>20231763640063</v>
      </c>
      <c r="X261" s="33">
        <v>2363</v>
      </c>
      <c r="Y261" s="32" t="s">
        <v>1224</v>
      </c>
      <c r="Z261" s="34">
        <v>2023</v>
      </c>
      <c r="AA261" s="34">
        <v>2023</v>
      </c>
      <c r="AB261" s="34">
        <v>1</v>
      </c>
      <c r="AC261" s="34">
        <v>1</v>
      </c>
      <c r="AD261" s="34">
        <v>3202049</v>
      </c>
      <c r="AE261" s="32" t="s">
        <v>1225</v>
      </c>
      <c r="AF261" s="34">
        <v>3202049000</v>
      </c>
      <c r="AG261" s="32" t="s">
        <v>1226</v>
      </c>
      <c r="AH261" s="34">
        <v>5</v>
      </c>
      <c r="AI261" s="34">
        <v>2</v>
      </c>
      <c r="AJ261" s="32" t="s">
        <v>1230</v>
      </c>
      <c r="AK261" s="34" t="s">
        <v>787</v>
      </c>
      <c r="AL261" s="32" t="s">
        <v>90</v>
      </c>
      <c r="AM261" s="34">
        <v>133200</v>
      </c>
      <c r="AN261" s="32" t="s">
        <v>1164</v>
      </c>
      <c r="AO261" s="32"/>
      <c r="AP261" s="32" t="s">
        <v>144</v>
      </c>
      <c r="AQ261" s="34"/>
      <c r="AR261" s="32"/>
      <c r="AS261" s="32" t="s">
        <v>1231</v>
      </c>
      <c r="AT261" s="28">
        <v>100000</v>
      </c>
      <c r="AU261" s="1" t="s">
        <v>142</v>
      </c>
      <c r="AV261" s="29"/>
      <c r="AW261" s="30">
        <f>SUMIF('No tocar'!A:A,AS261,'No tocar'!B:B)</f>
        <v>0</v>
      </c>
      <c r="AX261" s="30">
        <f t="shared" si="0"/>
        <v>100000</v>
      </c>
      <c r="AY261" s="30">
        <f>SUMIF('No tocar'!A:A,AS261,'No tocar'!D:D)</f>
        <v>0</v>
      </c>
      <c r="AZ261" s="30"/>
      <c r="BA261" s="30" t="str">
        <f t="shared" si="1"/>
        <v/>
      </c>
      <c r="BB261" s="31" t="str">
        <f t="shared" si="2"/>
        <v/>
      </c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</row>
    <row r="262" spans="1:74" ht="14.25" hidden="1" customHeight="1">
      <c r="A262" s="32" t="s">
        <v>1099</v>
      </c>
      <c r="B262" s="32" t="s">
        <v>1100</v>
      </c>
      <c r="C262" s="32" t="s">
        <v>915</v>
      </c>
      <c r="D262" s="33">
        <v>32</v>
      </c>
      <c r="E262" s="32" t="s">
        <v>1143</v>
      </c>
      <c r="F262" s="34">
        <v>3202</v>
      </c>
      <c r="G262" s="32" t="s">
        <v>1144</v>
      </c>
      <c r="H262" s="34" t="s">
        <v>1103</v>
      </c>
      <c r="I262" s="32" t="s">
        <v>1104</v>
      </c>
      <c r="J262" s="34">
        <v>4</v>
      </c>
      <c r="K262" s="32" t="s">
        <v>1105</v>
      </c>
      <c r="L262" s="33" t="s">
        <v>1106</v>
      </c>
      <c r="M262" s="32" t="s">
        <v>1107</v>
      </c>
      <c r="N262" s="34" t="s">
        <v>1133</v>
      </c>
      <c r="O262" s="32" t="s">
        <v>1134</v>
      </c>
      <c r="P262" s="34">
        <v>15477</v>
      </c>
      <c r="Q262" s="34" t="s">
        <v>1145</v>
      </c>
      <c r="R262" s="32" t="s">
        <v>1146</v>
      </c>
      <c r="S262" s="34" t="s">
        <v>1177</v>
      </c>
      <c r="T262" s="32" t="s">
        <v>1178</v>
      </c>
      <c r="U262" s="34">
        <v>2</v>
      </c>
      <c r="V262" s="35">
        <v>2023763640019</v>
      </c>
      <c r="W262" s="35">
        <v>20231763640063</v>
      </c>
      <c r="X262" s="33">
        <v>2363</v>
      </c>
      <c r="Y262" s="32" t="s">
        <v>1224</v>
      </c>
      <c r="Z262" s="34">
        <v>2023</v>
      </c>
      <c r="AA262" s="34">
        <v>2023</v>
      </c>
      <c r="AB262" s="34">
        <v>1</v>
      </c>
      <c r="AC262" s="34">
        <v>1</v>
      </c>
      <c r="AD262" s="34">
        <v>3202049</v>
      </c>
      <c r="AE262" s="32" t="s">
        <v>1225</v>
      </c>
      <c r="AF262" s="34">
        <v>3202049000</v>
      </c>
      <c r="AG262" s="32" t="s">
        <v>1226</v>
      </c>
      <c r="AH262" s="34">
        <v>5</v>
      </c>
      <c r="AI262" s="34">
        <v>2</v>
      </c>
      <c r="AJ262" s="32" t="s">
        <v>1230</v>
      </c>
      <c r="AK262" s="34" t="s">
        <v>787</v>
      </c>
      <c r="AL262" s="32" t="s">
        <v>90</v>
      </c>
      <c r="AM262" s="34">
        <v>131111</v>
      </c>
      <c r="AN262" s="32" t="s">
        <v>252</v>
      </c>
      <c r="AO262" s="32"/>
      <c r="AP262" s="32" t="s">
        <v>144</v>
      </c>
      <c r="AQ262" s="34"/>
      <c r="AR262" s="32"/>
      <c r="AS262" s="32" t="s">
        <v>1232</v>
      </c>
      <c r="AT262" s="28">
        <v>5722689</v>
      </c>
      <c r="AU262" s="1"/>
      <c r="AV262" s="29"/>
      <c r="AW262" s="30">
        <f>SUMIF('No tocar'!A:A,AS262,'No tocar'!B:B)</f>
        <v>0</v>
      </c>
      <c r="AX262" s="30">
        <f t="shared" si="0"/>
        <v>5722689</v>
      </c>
      <c r="AY262" s="30">
        <f>SUMIF('No tocar'!A:A,AS262,'No tocar'!D:D)</f>
        <v>0</v>
      </c>
      <c r="AZ262" s="30"/>
      <c r="BA262" s="30" t="str">
        <f t="shared" si="1"/>
        <v/>
      </c>
      <c r="BB262" s="31" t="str">
        <f t="shared" si="2"/>
        <v/>
      </c>
      <c r="BC262" s="29"/>
      <c r="BD262" s="29"/>
      <c r="BE262" s="29"/>
      <c r="BF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</row>
    <row r="263" spans="1:74" ht="14.25" hidden="1" customHeight="1">
      <c r="A263" s="32" t="s">
        <v>1099</v>
      </c>
      <c r="B263" s="32" t="s">
        <v>1100</v>
      </c>
      <c r="C263" s="32" t="s">
        <v>915</v>
      </c>
      <c r="D263" s="33">
        <v>32</v>
      </c>
      <c r="E263" s="32" t="s">
        <v>1143</v>
      </c>
      <c r="F263" s="34">
        <v>3202</v>
      </c>
      <c r="G263" s="32" t="s">
        <v>1144</v>
      </c>
      <c r="H263" s="34" t="s">
        <v>1103</v>
      </c>
      <c r="I263" s="32" t="s">
        <v>1104</v>
      </c>
      <c r="J263" s="34">
        <v>4</v>
      </c>
      <c r="K263" s="32" t="s">
        <v>1105</v>
      </c>
      <c r="L263" s="33" t="s">
        <v>1106</v>
      </c>
      <c r="M263" s="32" t="s">
        <v>1107</v>
      </c>
      <c r="N263" s="34" t="s">
        <v>1133</v>
      </c>
      <c r="O263" s="32" t="s">
        <v>1134</v>
      </c>
      <c r="P263" s="34">
        <v>15477</v>
      </c>
      <c r="Q263" s="34" t="s">
        <v>1145</v>
      </c>
      <c r="R263" s="32" t="s">
        <v>1146</v>
      </c>
      <c r="S263" s="34" t="s">
        <v>1147</v>
      </c>
      <c r="T263" s="32" t="s">
        <v>1148</v>
      </c>
      <c r="U263" s="34">
        <v>1</v>
      </c>
      <c r="V263" s="35">
        <v>2023763640019</v>
      </c>
      <c r="W263" s="35">
        <v>20231763640063</v>
      </c>
      <c r="X263" s="33">
        <v>2363</v>
      </c>
      <c r="Y263" s="32" t="s">
        <v>1224</v>
      </c>
      <c r="Z263" s="34">
        <v>2023</v>
      </c>
      <c r="AA263" s="34">
        <v>2023</v>
      </c>
      <c r="AB263" s="34">
        <v>1</v>
      </c>
      <c r="AC263" s="34">
        <v>2</v>
      </c>
      <c r="AD263" s="34">
        <v>320200104</v>
      </c>
      <c r="AE263" s="32" t="s">
        <v>1154</v>
      </c>
      <c r="AF263" s="34">
        <v>320200104</v>
      </c>
      <c r="AG263" s="32" t="s">
        <v>1154</v>
      </c>
      <c r="AH263" s="34">
        <v>1</v>
      </c>
      <c r="AI263" s="34">
        <v>3</v>
      </c>
      <c r="AJ263" s="32" t="s">
        <v>1233</v>
      </c>
      <c r="AK263" s="34" t="s">
        <v>89</v>
      </c>
      <c r="AL263" s="32" t="s">
        <v>90</v>
      </c>
      <c r="AM263" s="34">
        <v>133200</v>
      </c>
      <c r="AN263" s="32" t="s">
        <v>1164</v>
      </c>
      <c r="AO263" s="32"/>
      <c r="AP263" s="32" t="s">
        <v>105</v>
      </c>
      <c r="AQ263" s="34"/>
      <c r="AR263" s="32"/>
      <c r="AS263" s="32" t="s">
        <v>1234</v>
      </c>
      <c r="AT263" s="28">
        <v>300000000</v>
      </c>
      <c r="AU263" s="1" t="s">
        <v>142</v>
      </c>
      <c r="AV263" s="29"/>
      <c r="AW263" s="30">
        <f>SUMIF('No tocar'!A:A,AS263,'No tocar'!B:B)</f>
        <v>0</v>
      </c>
      <c r="AX263" s="30">
        <f t="shared" si="0"/>
        <v>300000000</v>
      </c>
      <c r="AY263" s="30">
        <f>SUMIF('No tocar'!A:A,AS263,'No tocar'!D:D)</f>
        <v>283490950</v>
      </c>
      <c r="AZ263" s="30"/>
      <c r="BA263" s="30" t="str">
        <f t="shared" si="1"/>
        <v/>
      </c>
      <c r="BB263" s="31" t="str">
        <f t="shared" si="2"/>
        <v/>
      </c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</row>
    <row r="264" spans="1:74" ht="14.25" hidden="1" customHeight="1">
      <c r="A264" s="32" t="s">
        <v>1099</v>
      </c>
      <c r="B264" s="32" t="s">
        <v>1100</v>
      </c>
      <c r="C264" s="32" t="s">
        <v>915</v>
      </c>
      <c r="D264" s="33">
        <v>32</v>
      </c>
      <c r="E264" s="32" t="s">
        <v>1143</v>
      </c>
      <c r="F264" s="34">
        <v>3202</v>
      </c>
      <c r="G264" s="32" t="s">
        <v>1144</v>
      </c>
      <c r="H264" s="34" t="s">
        <v>1103</v>
      </c>
      <c r="I264" s="32" t="s">
        <v>1104</v>
      </c>
      <c r="J264" s="34">
        <v>4</v>
      </c>
      <c r="K264" s="32" t="s">
        <v>1105</v>
      </c>
      <c r="L264" s="33" t="s">
        <v>1106</v>
      </c>
      <c r="M264" s="32" t="s">
        <v>1107</v>
      </c>
      <c r="N264" s="34" t="s">
        <v>1133</v>
      </c>
      <c r="O264" s="32" t="s">
        <v>1134</v>
      </c>
      <c r="P264" s="34">
        <v>15477</v>
      </c>
      <c r="Q264" s="34" t="s">
        <v>1145</v>
      </c>
      <c r="R264" s="32" t="s">
        <v>1146</v>
      </c>
      <c r="S264" s="34" t="s">
        <v>1147</v>
      </c>
      <c r="T264" s="32" t="s">
        <v>1148</v>
      </c>
      <c r="U264" s="34">
        <v>1</v>
      </c>
      <c r="V264" s="35">
        <v>2023763640019</v>
      </c>
      <c r="W264" s="35">
        <v>20231763640063</v>
      </c>
      <c r="X264" s="33">
        <v>2363</v>
      </c>
      <c r="Y264" s="32" t="s">
        <v>1224</v>
      </c>
      <c r="Z264" s="34">
        <v>2023</v>
      </c>
      <c r="AA264" s="34">
        <v>2023</v>
      </c>
      <c r="AB264" s="34">
        <v>1</v>
      </c>
      <c r="AC264" s="34">
        <v>2</v>
      </c>
      <c r="AD264" s="34">
        <v>320200104</v>
      </c>
      <c r="AE264" s="32" t="s">
        <v>1154</v>
      </c>
      <c r="AF264" s="34">
        <v>320200104</v>
      </c>
      <c r="AG264" s="32" t="s">
        <v>1154</v>
      </c>
      <c r="AH264" s="34">
        <v>1</v>
      </c>
      <c r="AI264" s="34">
        <v>4</v>
      </c>
      <c r="AJ264" s="32" t="s">
        <v>1235</v>
      </c>
      <c r="AK264" s="34" t="s">
        <v>787</v>
      </c>
      <c r="AL264" s="32" t="s">
        <v>90</v>
      </c>
      <c r="AM264" s="34">
        <v>133200</v>
      </c>
      <c r="AN264" s="32" t="s">
        <v>1164</v>
      </c>
      <c r="AO264" s="32"/>
      <c r="AP264" s="32" t="s">
        <v>105</v>
      </c>
      <c r="AQ264" s="34"/>
      <c r="AR264" s="32"/>
      <c r="AS264" s="32" t="s">
        <v>1236</v>
      </c>
      <c r="AT264" s="28">
        <v>400000000</v>
      </c>
      <c r="AU264" s="1" t="s">
        <v>142</v>
      </c>
      <c r="AV264" s="29"/>
      <c r="AW264" s="30">
        <f>SUMIF('No tocar'!A:A,AS264,'No tocar'!B:B)</f>
        <v>0</v>
      </c>
      <c r="AX264" s="30">
        <f t="shared" si="0"/>
        <v>400000000</v>
      </c>
      <c r="AY264" s="30">
        <f>SUMIF('No tocar'!A:A,AS264,'No tocar'!D:D)</f>
        <v>0</v>
      </c>
      <c r="AZ264" s="30"/>
      <c r="BA264" s="30" t="str">
        <f t="shared" si="1"/>
        <v/>
      </c>
      <c r="BB264" s="31" t="str">
        <f t="shared" si="2"/>
        <v/>
      </c>
      <c r="BC264" s="29"/>
      <c r="BD264" s="29"/>
      <c r="BE264" s="29"/>
      <c r="BF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</row>
    <row r="265" spans="1:74" ht="14.25" hidden="1" customHeight="1">
      <c r="A265" s="32" t="s">
        <v>1237</v>
      </c>
      <c r="B265" s="32" t="s">
        <v>1238</v>
      </c>
      <c r="C265" s="32" t="s">
        <v>315</v>
      </c>
      <c r="D265" s="33">
        <v>35</v>
      </c>
      <c r="E265" s="32" t="s">
        <v>957</v>
      </c>
      <c r="F265" s="34">
        <v>3502</v>
      </c>
      <c r="G265" s="32" t="s">
        <v>1239</v>
      </c>
      <c r="H265" s="34" t="s">
        <v>960</v>
      </c>
      <c r="I265" s="32" t="s">
        <v>961</v>
      </c>
      <c r="J265" s="34">
        <v>3</v>
      </c>
      <c r="K265" s="32" t="s">
        <v>357</v>
      </c>
      <c r="L265" s="33" t="s">
        <v>1240</v>
      </c>
      <c r="M265" s="32" t="s">
        <v>1241</v>
      </c>
      <c r="N265" s="34" t="s">
        <v>1242</v>
      </c>
      <c r="O265" s="32" t="s">
        <v>1243</v>
      </c>
      <c r="P265" s="34">
        <v>0</v>
      </c>
      <c r="Q265" s="34" t="s">
        <v>1244</v>
      </c>
      <c r="R265" s="32" t="s">
        <v>1245</v>
      </c>
      <c r="S265" s="34" t="s">
        <v>1246</v>
      </c>
      <c r="T265" s="32" t="s">
        <v>1247</v>
      </c>
      <c r="U265" s="34">
        <v>1</v>
      </c>
      <c r="V265" s="36" t="s">
        <v>1248</v>
      </c>
      <c r="W265" s="36" t="s">
        <v>1249</v>
      </c>
      <c r="X265" s="33" t="s">
        <v>1250</v>
      </c>
      <c r="Y265" s="32" t="s">
        <v>1251</v>
      </c>
      <c r="Z265" s="34">
        <v>2023</v>
      </c>
      <c r="AA265" s="34">
        <v>2023</v>
      </c>
      <c r="AB265" s="34">
        <v>1</v>
      </c>
      <c r="AC265" s="34">
        <v>1</v>
      </c>
      <c r="AD265" s="34">
        <v>3502008</v>
      </c>
      <c r="AE265" s="32" t="s">
        <v>1252</v>
      </c>
      <c r="AF265" s="34">
        <v>350200803</v>
      </c>
      <c r="AG265" s="32" t="s">
        <v>1253</v>
      </c>
      <c r="AH265" s="34">
        <v>1</v>
      </c>
      <c r="AI265" s="34">
        <v>1</v>
      </c>
      <c r="AJ265" s="32" t="s">
        <v>1254</v>
      </c>
      <c r="AK265" s="34" t="s">
        <v>99</v>
      </c>
      <c r="AL265" s="32" t="s">
        <v>166</v>
      </c>
      <c r="AM265" s="34">
        <v>124303</v>
      </c>
      <c r="AN265" s="32" t="s">
        <v>169</v>
      </c>
      <c r="AO265" s="32"/>
      <c r="AP265" s="22" t="s">
        <v>105</v>
      </c>
      <c r="AQ265" s="34" t="s">
        <v>1255</v>
      </c>
      <c r="AR265" s="32" t="s">
        <v>1256</v>
      </c>
      <c r="AS265" s="32" t="s">
        <v>1257</v>
      </c>
      <c r="AT265" s="28">
        <v>37361250.000280499</v>
      </c>
      <c r="AU265" s="1"/>
      <c r="AV265" s="29"/>
      <c r="AW265" s="30">
        <f>SUMIF('No tocar'!A:A,AS265,'No tocar'!B:B)</f>
        <v>34545429</v>
      </c>
      <c r="AX265" s="30">
        <f t="shared" si="0"/>
        <v>37361250.000280499</v>
      </c>
      <c r="AY265" s="30">
        <f>SUMIF('No tocar'!A:A,AS265,'No tocar'!D:D)</f>
        <v>37361250</v>
      </c>
      <c r="AZ265" s="30"/>
      <c r="BA265" s="30" t="str">
        <f t="shared" si="1"/>
        <v/>
      </c>
      <c r="BB265" s="31" t="str">
        <f t="shared" si="2"/>
        <v/>
      </c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</row>
    <row r="266" spans="1:74" ht="14.25" hidden="1" customHeight="1">
      <c r="A266" s="32" t="s">
        <v>1237</v>
      </c>
      <c r="B266" s="32" t="s">
        <v>1238</v>
      </c>
      <c r="C266" s="32" t="s">
        <v>315</v>
      </c>
      <c r="D266" s="33">
        <v>35</v>
      </c>
      <c r="E266" s="32" t="s">
        <v>957</v>
      </c>
      <c r="F266" s="34">
        <v>3502</v>
      </c>
      <c r="G266" s="32" t="s">
        <v>1239</v>
      </c>
      <c r="H266" s="34" t="s">
        <v>960</v>
      </c>
      <c r="I266" s="32" t="s">
        <v>961</v>
      </c>
      <c r="J266" s="34">
        <v>3</v>
      </c>
      <c r="K266" s="32" t="s">
        <v>357</v>
      </c>
      <c r="L266" s="33" t="s">
        <v>1240</v>
      </c>
      <c r="M266" s="32" t="s">
        <v>1241</v>
      </c>
      <c r="N266" s="34" t="s">
        <v>1242</v>
      </c>
      <c r="O266" s="32" t="s">
        <v>1243</v>
      </c>
      <c r="P266" s="34">
        <v>0</v>
      </c>
      <c r="Q266" s="34" t="s">
        <v>1244</v>
      </c>
      <c r="R266" s="32" t="s">
        <v>1245</v>
      </c>
      <c r="S266" s="34" t="s">
        <v>1246</v>
      </c>
      <c r="T266" s="32" t="s">
        <v>1247</v>
      </c>
      <c r="U266" s="34">
        <v>1</v>
      </c>
      <c r="V266" s="36" t="s">
        <v>1248</v>
      </c>
      <c r="W266" s="36" t="s">
        <v>1249</v>
      </c>
      <c r="X266" s="33" t="s">
        <v>1250</v>
      </c>
      <c r="Y266" s="32" t="s">
        <v>1251</v>
      </c>
      <c r="Z266" s="34">
        <v>2023</v>
      </c>
      <c r="AA266" s="34">
        <v>2023</v>
      </c>
      <c r="AB266" s="34">
        <v>1</v>
      </c>
      <c r="AC266" s="34">
        <v>1</v>
      </c>
      <c r="AD266" s="34">
        <v>3502008</v>
      </c>
      <c r="AE266" s="32" t="s">
        <v>1252</v>
      </c>
      <c r="AF266" s="34">
        <v>350200803</v>
      </c>
      <c r="AG266" s="32" t="s">
        <v>1253</v>
      </c>
      <c r="AH266" s="34">
        <v>1</v>
      </c>
      <c r="AI266" s="34">
        <v>2</v>
      </c>
      <c r="AJ266" s="32" t="s">
        <v>1258</v>
      </c>
      <c r="AK266" s="34" t="s">
        <v>89</v>
      </c>
      <c r="AL266" s="32" t="s">
        <v>166</v>
      </c>
      <c r="AM266" s="34">
        <v>124303</v>
      </c>
      <c r="AN266" s="32" t="s">
        <v>169</v>
      </c>
      <c r="AO266" s="32"/>
      <c r="AP266" s="22" t="s">
        <v>92</v>
      </c>
      <c r="AQ266" s="34" t="s">
        <v>1259</v>
      </c>
      <c r="AR266" s="32" t="s">
        <v>1260</v>
      </c>
      <c r="AS266" s="32" t="s">
        <v>1261</v>
      </c>
      <c r="AT266" s="28">
        <v>31247332</v>
      </c>
      <c r="AU266" s="1"/>
      <c r="AV266" s="29"/>
      <c r="AW266" s="30">
        <f>SUMIF('No tocar'!A:A,AS266,'No tocar'!B:B)</f>
        <v>28600000</v>
      </c>
      <c r="AX266" s="30">
        <f t="shared" si="0"/>
        <v>31247332</v>
      </c>
      <c r="AY266" s="30">
        <f>SUMIF('No tocar'!A:A,AS266,'No tocar'!D:D)</f>
        <v>29870832</v>
      </c>
      <c r="AZ266" s="30"/>
      <c r="BA266" s="30" t="str">
        <f t="shared" si="1"/>
        <v/>
      </c>
      <c r="BB266" s="31" t="str">
        <f t="shared" si="2"/>
        <v/>
      </c>
      <c r="BC266" s="29"/>
      <c r="BD266" s="29"/>
      <c r="BE266" s="29"/>
      <c r="BF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</row>
    <row r="267" spans="1:74" ht="14.25" hidden="1" customHeight="1">
      <c r="A267" s="32" t="s">
        <v>1237</v>
      </c>
      <c r="B267" s="32" t="s">
        <v>1238</v>
      </c>
      <c r="C267" s="32" t="s">
        <v>315</v>
      </c>
      <c r="D267" s="33">
        <v>35</v>
      </c>
      <c r="E267" s="32" t="s">
        <v>957</v>
      </c>
      <c r="F267" s="34">
        <v>3502</v>
      </c>
      <c r="G267" s="32" t="s">
        <v>1239</v>
      </c>
      <c r="H267" s="34" t="s">
        <v>960</v>
      </c>
      <c r="I267" s="32" t="s">
        <v>961</v>
      </c>
      <c r="J267" s="34">
        <v>3</v>
      </c>
      <c r="K267" s="32" t="s">
        <v>357</v>
      </c>
      <c r="L267" s="33" t="s">
        <v>1262</v>
      </c>
      <c r="M267" s="32" t="s">
        <v>1263</v>
      </c>
      <c r="N267" s="34" t="s">
        <v>1264</v>
      </c>
      <c r="O267" s="32" t="s">
        <v>1265</v>
      </c>
      <c r="P267" s="34">
        <v>10</v>
      </c>
      <c r="Q267" s="34" t="s">
        <v>1266</v>
      </c>
      <c r="R267" s="32" t="s">
        <v>1267</v>
      </c>
      <c r="S267" s="34" t="s">
        <v>1268</v>
      </c>
      <c r="T267" s="32" t="s">
        <v>1269</v>
      </c>
      <c r="U267" s="34">
        <v>1</v>
      </c>
      <c r="V267" s="36" t="s">
        <v>1270</v>
      </c>
      <c r="W267" s="36" t="s">
        <v>1271</v>
      </c>
      <c r="X267" s="33" t="s">
        <v>1272</v>
      </c>
      <c r="Y267" s="32" t="s">
        <v>1273</v>
      </c>
      <c r="Z267" s="34">
        <v>2023</v>
      </c>
      <c r="AA267" s="34">
        <v>2023</v>
      </c>
      <c r="AB267" s="34">
        <v>1</v>
      </c>
      <c r="AC267" s="34">
        <v>1</v>
      </c>
      <c r="AD267" s="34">
        <v>3502095</v>
      </c>
      <c r="AE267" s="32" t="s">
        <v>1274</v>
      </c>
      <c r="AF267" s="34">
        <v>350209500</v>
      </c>
      <c r="AG267" s="32" t="s">
        <v>1275</v>
      </c>
      <c r="AH267" s="34">
        <v>1</v>
      </c>
      <c r="AI267" s="34">
        <v>1</v>
      </c>
      <c r="AJ267" s="32" t="s">
        <v>1276</v>
      </c>
      <c r="AK267" s="34" t="s">
        <v>99</v>
      </c>
      <c r="AL267" s="32" t="s">
        <v>166</v>
      </c>
      <c r="AM267" s="34">
        <v>124303</v>
      </c>
      <c r="AN267" s="32" t="s">
        <v>169</v>
      </c>
      <c r="AO267" s="32"/>
      <c r="AP267" s="22" t="s">
        <v>105</v>
      </c>
      <c r="AQ267" s="34" t="s">
        <v>1259</v>
      </c>
      <c r="AR267" s="32" t="s">
        <v>1260</v>
      </c>
      <c r="AS267" s="32" t="s">
        <v>1277</v>
      </c>
      <c r="AT267" s="28">
        <v>38248953</v>
      </c>
      <c r="AU267" s="1"/>
      <c r="AV267" s="29"/>
      <c r="AW267" s="30">
        <f>SUMIF('No tocar'!A:A,AS267,'No tocar'!B:B)</f>
        <v>40155147</v>
      </c>
      <c r="AX267" s="30">
        <f t="shared" si="0"/>
        <v>38248953</v>
      </c>
      <c r="AY267" s="30">
        <f>SUMIF('No tocar'!A:A,AS267,'No tocar'!D:D)</f>
        <v>38248953</v>
      </c>
      <c r="AZ267" s="30"/>
      <c r="BA267" s="30" t="str">
        <f t="shared" si="1"/>
        <v/>
      </c>
      <c r="BB267" s="31" t="str">
        <f t="shared" si="2"/>
        <v/>
      </c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</row>
    <row r="268" spans="1:74" ht="14.25" hidden="1" customHeight="1">
      <c r="A268" s="32" t="s">
        <v>1237</v>
      </c>
      <c r="B268" s="32" t="s">
        <v>1238</v>
      </c>
      <c r="C268" s="32" t="s">
        <v>315</v>
      </c>
      <c r="D268" s="33">
        <v>35</v>
      </c>
      <c r="E268" s="32" t="s">
        <v>957</v>
      </c>
      <c r="F268" s="34">
        <v>3502</v>
      </c>
      <c r="G268" s="32" t="s">
        <v>1239</v>
      </c>
      <c r="H268" s="34" t="s">
        <v>960</v>
      </c>
      <c r="I268" s="32" t="s">
        <v>961</v>
      </c>
      <c r="J268" s="34">
        <v>3</v>
      </c>
      <c r="K268" s="32" t="s">
        <v>357</v>
      </c>
      <c r="L268" s="33" t="s">
        <v>1262</v>
      </c>
      <c r="M268" s="32" t="s">
        <v>1263</v>
      </c>
      <c r="N268" s="34" t="s">
        <v>1264</v>
      </c>
      <c r="O268" s="32" t="s">
        <v>1265</v>
      </c>
      <c r="P268" s="34">
        <v>10</v>
      </c>
      <c r="Q268" s="34" t="s">
        <v>1266</v>
      </c>
      <c r="R268" s="32" t="s">
        <v>1267</v>
      </c>
      <c r="S268" s="34" t="s">
        <v>1268</v>
      </c>
      <c r="T268" s="32" t="s">
        <v>1269</v>
      </c>
      <c r="U268" s="34">
        <v>1</v>
      </c>
      <c r="V268" s="36" t="s">
        <v>1270</v>
      </c>
      <c r="W268" s="36" t="s">
        <v>1271</v>
      </c>
      <c r="X268" s="33" t="s">
        <v>1272</v>
      </c>
      <c r="Y268" s="32" t="s">
        <v>1273</v>
      </c>
      <c r="Z268" s="34">
        <v>2023</v>
      </c>
      <c r="AA268" s="34">
        <v>2023</v>
      </c>
      <c r="AB268" s="34">
        <v>1</v>
      </c>
      <c r="AC268" s="34">
        <v>1</v>
      </c>
      <c r="AD268" s="34">
        <v>3502095</v>
      </c>
      <c r="AE268" s="32" t="s">
        <v>1274</v>
      </c>
      <c r="AF268" s="34">
        <v>350209500</v>
      </c>
      <c r="AG268" s="32" t="s">
        <v>1275</v>
      </c>
      <c r="AH268" s="34">
        <v>1</v>
      </c>
      <c r="AI268" s="34">
        <v>2</v>
      </c>
      <c r="AJ268" s="32" t="s">
        <v>1278</v>
      </c>
      <c r="AK268" s="34" t="s">
        <v>89</v>
      </c>
      <c r="AL268" s="32" t="s">
        <v>166</v>
      </c>
      <c r="AM268" s="34">
        <v>124303</v>
      </c>
      <c r="AN268" s="32" t="s">
        <v>169</v>
      </c>
      <c r="AO268" s="32"/>
      <c r="AP268" s="22" t="s">
        <v>92</v>
      </c>
      <c r="AQ268" s="34" t="s">
        <v>1259</v>
      </c>
      <c r="AR268" s="32" t="s">
        <v>1260</v>
      </c>
      <c r="AS268" s="32" t="s">
        <v>1279</v>
      </c>
      <c r="AT268" s="28">
        <v>39688998</v>
      </c>
      <c r="AU268" s="1"/>
      <c r="AV268" s="29"/>
      <c r="AW268" s="30">
        <f>SUMIF('No tocar'!A:A,AS268,'No tocar'!B:B)</f>
        <v>35200000</v>
      </c>
      <c r="AX268" s="30">
        <f t="shared" si="0"/>
        <v>39688998</v>
      </c>
      <c r="AY268" s="30">
        <f>SUMIF('No tocar'!A:A,AS268,'No tocar'!D:D)</f>
        <v>39688996</v>
      </c>
      <c r="AZ268" s="30"/>
      <c r="BA268" s="30" t="str">
        <f t="shared" si="1"/>
        <v/>
      </c>
      <c r="BB268" s="31" t="str">
        <f t="shared" si="2"/>
        <v/>
      </c>
      <c r="BC268" s="29"/>
      <c r="BD268" s="29"/>
      <c r="BE268" s="29"/>
      <c r="BF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</row>
    <row r="269" spans="1:74" ht="14.25" hidden="1" customHeight="1">
      <c r="A269" s="32" t="s">
        <v>1237</v>
      </c>
      <c r="B269" s="32" t="s">
        <v>1238</v>
      </c>
      <c r="C269" s="32" t="s">
        <v>315</v>
      </c>
      <c r="D269" s="33">
        <v>35</v>
      </c>
      <c r="E269" s="32" t="s">
        <v>957</v>
      </c>
      <c r="F269" s="34">
        <v>3502</v>
      </c>
      <c r="G269" s="32" t="s">
        <v>1239</v>
      </c>
      <c r="H269" s="34" t="s">
        <v>960</v>
      </c>
      <c r="I269" s="32" t="s">
        <v>961</v>
      </c>
      <c r="J269" s="34">
        <v>3</v>
      </c>
      <c r="K269" s="32" t="s">
        <v>357</v>
      </c>
      <c r="L269" s="33" t="s">
        <v>1262</v>
      </c>
      <c r="M269" s="32" t="s">
        <v>1263</v>
      </c>
      <c r="N269" s="34" t="s">
        <v>1280</v>
      </c>
      <c r="O269" s="32" t="s">
        <v>1281</v>
      </c>
      <c r="P269" s="34">
        <v>2</v>
      </c>
      <c r="Q269" s="34" t="s">
        <v>1282</v>
      </c>
      <c r="R269" s="32" t="s">
        <v>1283</v>
      </c>
      <c r="S269" s="34" t="s">
        <v>1284</v>
      </c>
      <c r="T269" s="32" t="s">
        <v>1285</v>
      </c>
      <c r="U269" s="34">
        <v>2</v>
      </c>
      <c r="V269" s="36" t="s">
        <v>1270</v>
      </c>
      <c r="W269" s="36" t="s">
        <v>1271</v>
      </c>
      <c r="X269" s="33" t="s">
        <v>1272</v>
      </c>
      <c r="Y269" s="32" t="s">
        <v>1273</v>
      </c>
      <c r="Z269" s="34">
        <v>2023</v>
      </c>
      <c r="AA269" s="34">
        <v>2023</v>
      </c>
      <c r="AB269" s="34">
        <v>1</v>
      </c>
      <c r="AC269" s="34">
        <v>2</v>
      </c>
      <c r="AD269" s="34">
        <v>3502046</v>
      </c>
      <c r="AE269" s="32" t="s">
        <v>974</v>
      </c>
      <c r="AF269" s="34">
        <v>350204602</v>
      </c>
      <c r="AG269" s="32" t="s">
        <v>1286</v>
      </c>
      <c r="AH269" s="34">
        <v>2</v>
      </c>
      <c r="AI269" s="34">
        <v>3</v>
      </c>
      <c r="AJ269" s="32" t="s">
        <v>1287</v>
      </c>
      <c r="AK269" s="34" t="s">
        <v>99</v>
      </c>
      <c r="AL269" s="32" t="s">
        <v>166</v>
      </c>
      <c r="AM269" s="34">
        <v>124303</v>
      </c>
      <c r="AN269" s="32" t="s">
        <v>169</v>
      </c>
      <c r="AO269" s="32"/>
      <c r="AP269" s="22" t="s">
        <v>105</v>
      </c>
      <c r="AQ269" s="34" t="s">
        <v>1259</v>
      </c>
      <c r="AR269" s="32" t="s">
        <v>1260</v>
      </c>
      <c r="AS269" s="32" t="s">
        <v>1288</v>
      </c>
      <c r="AT269" s="28">
        <v>12165006.99971956</v>
      </c>
      <c r="AU269" s="1"/>
      <c r="AV269" s="29"/>
      <c r="AW269" s="30">
        <f>SUMIF('No tocar'!A:A,AS269,'No tocar'!B:B)</f>
        <v>9799424</v>
      </c>
      <c r="AX269" s="30">
        <f t="shared" si="0"/>
        <v>12165006.99971956</v>
      </c>
      <c r="AY269" s="30">
        <f>SUMIF('No tocar'!A:A,AS269,'No tocar'!D:D)</f>
        <v>12165007</v>
      </c>
      <c r="AZ269" s="30"/>
      <c r="BA269" s="30" t="str">
        <f t="shared" si="1"/>
        <v/>
      </c>
      <c r="BB269" s="31" t="str">
        <f t="shared" si="2"/>
        <v/>
      </c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</row>
    <row r="270" spans="1:74" ht="14.25" hidden="1" customHeight="1">
      <c r="A270" s="32" t="s">
        <v>1237</v>
      </c>
      <c r="B270" s="32" t="s">
        <v>1238</v>
      </c>
      <c r="C270" s="32" t="s">
        <v>315</v>
      </c>
      <c r="D270" s="33">
        <v>35</v>
      </c>
      <c r="E270" s="32" t="s">
        <v>957</v>
      </c>
      <c r="F270" s="34">
        <v>3502</v>
      </c>
      <c r="G270" s="32" t="s">
        <v>1239</v>
      </c>
      <c r="H270" s="34" t="s">
        <v>316</v>
      </c>
      <c r="I270" s="32" t="s">
        <v>961</v>
      </c>
      <c r="J270" s="34">
        <v>3</v>
      </c>
      <c r="K270" s="32" t="s">
        <v>357</v>
      </c>
      <c r="L270" s="33" t="s">
        <v>1262</v>
      </c>
      <c r="M270" s="32" t="s">
        <v>1263</v>
      </c>
      <c r="N270" s="34" t="s">
        <v>1280</v>
      </c>
      <c r="O270" s="32" t="s">
        <v>1281</v>
      </c>
      <c r="P270" s="34">
        <v>2</v>
      </c>
      <c r="Q270" s="34" t="s">
        <v>1282</v>
      </c>
      <c r="R270" s="32" t="s">
        <v>1283</v>
      </c>
      <c r="S270" s="34" t="s">
        <v>1284</v>
      </c>
      <c r="T270" s="32" t="s">
        <v>1285</v>
      </c>
      <c r="U270" s="34">
        <v>2</v>
      </c>
      <c r="V270" s="36" t="s">
        <v>1270</v>
      </c>
      <c r="W270" s="36" t="s">
        <v>1271</v>
      </c>
      <c r="X270" s="33" t="s">
        <v>1272</v>
      </c>
      <c r="Y270" s="32" t="s">
        <v>1273</v>
      </c>
      <c r="Z270" s="34">
        <v>2023</v>
      </c>
      <c r="AA270" s="34">
        <v>2023</v>
      </c>
      <c r="AB270" s="34">
        <v>1</v>
      </c>
      <c r="AC270" s="34">
        <v>2</v>
      </c>
      <c r="AD270" s="34">
        <v>3502046</v>
      </c>
      <c r="AE270" s="32" t="s">
        <v>974</v>
      </c>
      <c r="AF270" s="34">
        <v>350204602</v>
      </c>
      <c r="AG270" s="32" t="s">
        <v>1286</v>
      </c>
      <c r="AH270" s="34">
        <v>2</v>
      </c>
      <c r="AI270" s="34">
        <v>4</v>
      </c>
      <c r="AJ270" s="32" t="s">
        <v>1289</v>
      </c>
      <c r="AK270" s="34" t="s">
        <v>89</v>
      </c>
      <c r="AL270" s="32" t="s">
        <v>166</v>
      </c>
      <c r="AM270" s="34">
        <v>124303</v>
      </c>
      <c r="AN270" s="32" t="s">
        <v>169</v>
      </c>
      <c r="AO270" s="32"/>
      <c r="AP270" s="22" t="s">
        <v>105</v>
      </c>
      <c r="AQ270" s="34" t="s">
        <v>1259</v>
      </c>
      <c r="AR270" s="32" t="s">
        <v>1260</v>
      </c>
      <c r="AS270" s="32" t="s">
        <v>1290</v>
      </c>
      <c r="AT270" s="28">
        <v>32788998</v>
      </c>
      <c r="AU270" s="1"/>
      <c r="AV270" s="29"/>
      <c r="AW270" s="30">
        <f>SUMIF('No tocar'!A:A,AS270,'No tocar'!B:B)</f>
        <v>28600000</v>
      </c>
      <c r="AX270" s="30">
        <f t="shared" si="0"/>
        <v>32788998</v>
      </c>
      <c r="AY270" s="30">
        <f>SUMIF('No tocar'!A:A,AS270,'No tocar'!D:D)</f>
        <v>32788996</v>
      </c>
      <c r="AZ270" s="30"/>
      <c r="BA270" s="30" t="str">
        <f t="shared" si="1"/>
        <v/>
      </c>
      <c r="BB270" s="31" t="str">
        <f t="shared" si="2"/>
        <v/>
      </c>
      <c r="BC270" s="29"/>
      <c r="BD270" s="29"/>
      <c r="BE270" s="29"/>
      <c r="BF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</row>
    <row r="271" spans="1:74" ht="14.25" hidden="1" customHeight="1">
      <c r="A271" s="32" t="s">
        <v>1237</v>
      </c>
      <c r="B271" s="32" t="s">
        <v>1238</v>
      </c>
      <c r="C271" s="32" t="s">
        <v>315</v>
      </c>
      <c r="D271" s="33">
        <v>35</v>
      </c>
      <c r="E271" s="32" t="s">
        <v>957</v>
      </c>
      <c r="F271" s="34">
        <v>3502</v>
      </c>
      <c r="G271" s="32" t="s">
        <v>1239</v>
      </c>
      <c r="H271" s="34" t="s">
        <v>1291</v>
      </c>
      <c r="I271" s="32" t="s">
        <v>961</v>
      </c>
      <c r="J271" s="34">
        <v>3</v>
      </c>
      <c r="K271" s="32" t="s">
        <v>357</v>
      </c>
      <c r="L271" s="33" t="s">
        <v>1292</v>
      </c>
      <c r="M271" s="32" t="s">
        <v>1293</v>
      </c>
      <c r="N271" s="34" t="s">
        <v>1294</v>
      </c>
      <c r="O271" s="32" t="s">
        <v>1295</v>
      </c>
      <c r="P271" s="34">
        <v>1</v>
      </c>
      <c r="Q271" s="34" t="s">
        <v>1296</v>
      </c>
      <c r="R271" s="32" t="s">
        <v>1297</v>
      </c>
      <c r="S271" s="34" t="s">
        <v>1298</v>
      </c>
      <c r="T271" s="32" t="s">
        <v>1299</v>
      </c>
      <c r="U271" s="34">
        <v>2</v>
      </c>
      <c r="V271" s="36" t="s">
        <v>1270</v>
      </c>
      <c r="W271" s="36" t="s">
        <v>1271</v>
      </c>
      <c r="X271" s="33" t="s">
        <v>1272</v>
      </c>
      <c r="Y271" s="32" t="s">
        <v>1273</v>
      </c>
      <c r="Z271" s="34">
        <v>2023</v>
      </c>
      <c r="AA271" s="34">
        <v>2023</v>
      </c>
      <c r="AB271" s="34">
        <v>1</v>
      </c>
      <c r="AC271" s="34">
        <v>3</v>
      </c>
      <c r="AD271" s="34">
        <v>3502036</v>
      </c>
      <c r="AE271" s="32" t="s">
        <v>1300</v>
      </c>
      <c r="AF271" s="34">
        <v>350203600</v>
      </c>
      <c r="AG271" s="32" t="s">
        <v>1301</v>
      </c>
      <c r="AH271" s="34">
        <v>2</v>
      </c>
      <c r="AI271" s="34">
        <v>5</v>
      </c>
      <c r="AJ271" s="32" t="s">
        <v>1302</v>
      </c>
      <c r="AK271" s="34" t="s">
        <v>89</v>
      </c>
      <c r="AL271" s="32" t="s">
        <v>166</v>
      </c>
      <c r="AM271" s="34">
        <v>124303</v>
      </c>
      <c r="AN271" s="32" t="s">
        <v>169</v>
      </c>
      <c r="AO271" s="32"/>
      <c r="AP271" s="22" t="s">
        <v>92</v>
      </c>
      <c r="AQ271" s="34" t="s">
        <v>1259</v>
      </c>
      <c r="AR271" s="32" t="s">
        <v>1260</v>
      </c>
      <c r="AS271" s="32" t="s">
        <v>1303</v>
      </c>
      <c r="AT271" s="28">
        <v>10000000</v>
      </c>
      <c r="AU271" s="1"/>
      <c r="AV271" s="29"/>
      <c r="AW271" s="30">
        <f>SUMIF('No tocar'!A:A,AS271,'No tocar'!B:B)</f>
        <v>10000000</v>
      </c>
      <c r="AX271" s="30">
        <f t="shared" si="0"/>
        <v>10000000</v>
      </c>
      <c r="AY271" s="30">
        <f>SUMIF('No tocar'!A:A,AS271,'No tocar'!D:D)</f>
        <v>10000000</v>
      </c>
      <c r="AZ271" s="30"/>
      <c r="BA271" s="30" t="str">
        <f t="shared" si="1"/>
        <v/>
      </c>
      <c r="BB271" s="31" t="str">
        <f t="shared" si="2"/>
        <v/>
      </c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</row>
    <row r="272" spans="1:74" ht="14.25" hidden="1" customHeight="1">
      <c r="A272" s="32" t="s">
        <v>1237</v>
      </c>
      <c r="B272" s="32" t="s">
        <v>1238</v>
      </c>
      <c r="C272" s="32" t="s">
        <v>315</v>
      </c>
      <c r="D272" s="33">
        <v>35</v>
      </c>
      <c r="E272" s="32" t="s">
        <v>957</v>
      </c>
      <c r="F272" s="34">
        <v>3502</v>
      </c>
      <c r="G272" s="32" t="s">
        <v>1239</v>
      </c>
      <c r="H272" s="34" t="s">
        <v>1304</v>
      </c>
      <c r="I272" s="32" t="s">
        <v>961</v>
      </c>
      <c r="J272" s="34">
        <v>3</v>
      </c>
      <c r="K272" s="32" t="s">
        <v>357</v>
      </c>
      <c r="L272" s="33" t="s">
        <v>1292</v>
      </c>
      <c r="M272" s="32" t="s">
        <v>1293</v>
      </c>
      <c r="N272" s="34" t="s">
        <v>1294</v>
      </c>
      <c r="O272" s="32" t="s">
        <v>1295</v>
      </c>
      <c r="P272" s="34">
        <v>1</v>
      </c>
      <c r="Q272" s="34" t="s">
        <v>1296</v>
      </c>
      <c r="R272" s="32" t="s">
        <v>1297</v>
      </c>
      <c r="S272" s="34" t="s">
        <v>1298</v>
      </c>
      <c r="T272" s="32" t="s">
        <v>1299</v>
      </c>
      <c r="U272" s="34">
        <v>2</v>
      </c>
      <c r="V272" s="36" t="s">
        <v>1270</v>
      </c>
      <c r="W272" s="36" t="s">
        <v>1271</v>
      </c>
      <c r="X272" s="33" t="s">
        <v>1272</v>
      </c>
      <c r="Y272" s="32" t="s">
        <v>1273</v>
      </c>
      <c r="Z272" s="34">
        <v>2023</v>
      </c>
      <c r="AA272" s="34">
        <v>2023</v>
      </c>
      <c r="AB272" s="34">
        <v>1</v>
      </c>
      <c r="AC272" s="34">
        <v>3</v>
      </c>
      <c r="AD272" s="34">
        <v>3502036</v>
      </c>
      <c r="AE272" s="32" t="s">
        <v>1300</v>
      </c>
      <c r="AF272" s="34">
        <v>350203600</v>
      </c>
      <c r="AG272" s="32" t="s">
        <v>1301</v>
      </c>
      <c r="AH272" s="34">
        <v>2</v>
      </c>
      <c r="AI272" s="34">
        <v>6</v>
      </c>
      <c r="AJ272" s="32" t="s">
        <v>1305</v>
      </c>
      <c r="AK272" s="34" t="s">
        <v>99</v>
      </c>
      <c r="AL272" s="32" t="s">
        <v>166</v>
      </c>
      <c r="AM272" s="34">
        <v>124303</v>
      </c>
      <c r="AN272" s="32" t="s">
        <v>169</v>
      </c>
      <c r="AO272" s="32"/>
      <c r="AP272" s="22" t="s">
        <v>105</v>
      </c>
      <c r="AQ272" s="34" t="s">
        <v>1259</v>
      </c>
      <c r="AR272" s="32" t="s">
        <v>1260</v>
      </c>
      <c r="AS272" s="32" t="s">
        <v>1306</v>
      </c>
      <c r="AT272" s="28">
        <v>3000000</v>
      </c>
      <c r="AU272" s="1"/>
      <c r="AV272" s="29"/>
      <c r="AW272" s="30">
        <f>SUMIF('No tocar'!A:A,AS272,'No tocar'!B:B)</f>
        <v>3000000</v>
      </c>
      <c r="AX272" s="30">
        <f t="shared" si="0"/>
        <v>3000000</v>
      </c>
      <c r="AY272" s="30">
        <f>SUMIF('No tocar'!A:A,AS272,'No tocar'!D:D)</f>
        <v>0</v>
      </c>
      <c r="AZ272" s="30"/>
      <c r="BA272" s="30" t="str">
        <f t="shared" si="1"/>
        <v/>
      </c>
      <c r="BB272" s="31" t="str">
        <f t="shared" si="2"/>
        <v/>
      </c>
      <c r="BC272" s="29"/>
      <c r="BD272" s="29"/>
      <c r="BE272" s="29"/>
      <c r="BF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</row>
    <row r="273" spans="1:74" ht="14.25" hidden="1" customHeight="1">
      <c r="A273" s="32" t="s">
        <v>1237</v>
      </c>
      <c r="B273" s="32" t="s">
        <v>1238</v>
      </c>
      <c r="C273" s="32" t="s">
        <v>315</v>
      </c>
      <c r="D273" s="33">
        <v>35</v>
      </c>
      <c r="E273" s="32" t="s">
        <v>957</v>
      </c>
      <c r="F273" s="34">
        <v>3502</v>
      </c>
      <c r="G273" s="32" t="s">
        <v>1239</v>
      </c>
      <c r="H273" s="34" t="s">
        <v>960</v>
      </c>
      <c r="I273" s="32" t="s">
        <v>961</v>
      </c>
      <c r="J273" s="34">
        <v>3</v>
      </c>
      <c r="K273" s="32" t="s">
        <v>357</v>
      </c>
      <c r="L273" s="33" t="s">
        <v>1307</v>
      </c>
      <c r="M273" s="32" t="s">
        <v>1308</v>
      </c>
      <c r="N273" s="34" t="s">
        <v>1309</v>
      </c>
      <c r="O273" s="32" t="s">
        <v>1310</v>
      </c>
      <c r="P273" s="34">
        <v>1</v>
      </c>
      <c r="Q273" s="34" t="s">
        <v>1311</v>
      </c>
      <c r="R273" s="32" t="s">
        <v>1312</v>
      </c>
      <c r="S273" s="34" t="s">
        <v>1313</v>
      </c>
      <c r="T273" s="32" t="s">
        <v>1314</v>
      </c>
      <c r="U273" s="34">
        <v>2</v>
      </c>
      <c r="V273" s="36" t="s">
        <v>1315</v>
      </c>
      <c r="W273" s="36" t="s">
        <v>1316</v>
      </c>
      <c r="X273" s="33" t="s">
        <v>1317</v>
      </c>
      <c r="Y273" s="32" t="s">
        <v>1318</v>
      </c>
      <c r="Z273" s="34">
        <v>2023</v>
      </c>
      <c r="AA273" s="34">
        <v>2023</v>
      </c>
      <c r="AB273" s="34">
        <v>1</v>
      </c>
      <c r="AC273" s="34">
        <v>1</v>
      </c>
      <c r="AD273" s="34">
        <v>3502046</v>
      </c>
      <c r="AE273" s="32" t="s">
        <v>974</v>
      </c>
      <c r="AF273" s="34">
        <v>350204602</v>
      </c>
      <c r="AG273" s="32" t="s">
        <v>1319</v>
      </c>
      <c r="AH273" s="34">
        <v>2</v>
      </c>
      <c r="AI273" s="34">
        <v>1</v>
      </c>
      <c r="AJ273" s="32" t="s">
        <v>1320</v>
      </c>
      <c r="AK273" s="34" t="s">
        <v>99</v>
      </c>
      <c r="AL273" s="32" t="s">
        <v>166</v>
      </c>
      <c r="AM273" s="34">
        <v>124303</v>
      </c>
      <c r="AN273" s="32" t="s">
        <v>169</v>
      </c>
      <c r="AO273" s="32"/>
      <c r="AP273" s="22" t="s">
        <v>105</v>
      </c>
      <c r="AQ273" s="34" t="s">
        <v>1259</v>
      </c>
      <c r="AR273" s="32" t="s">
        <v>1260</v>
      </c>
      <c r="AS273" s="32" t="s">
        <v>1321</v>
      </c>
      <c r="AT273" s="28">
        <v>8544000</v>
      </c>
      <c r="AU273" s="1"/>
      <c r="AV273" s="29"/>
      <c r="AW273" s="30">
        <f>SUMIF('No tocar'!A:A,AS273,'No tocar'!B:B)</f>
        <v>15000000</v>
      </c>
      <c r="AX273" s="30">
        <f t="shared" si="0"/>
        <v>8544000</v>
      </c>
      <c r="AY273" s="30">
        <f>SUMIF('No tocar'!A:A,AS273,'No tocar'!D:D)</f>
        <v>8544000</v>
      </c>
      <c r="AZ273" s="30"/>
      <c r="BA273" s="30" t="str">
        <f t="shared" si="1"/>
        <v/>
      </c>
      <c r="BB273" s="31" t="str">
        <f t="shared" si="2"/>
        <v/>
      </c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</row>
    <row r="274" spans="1:74" ht="14.25" hidden="1" customHeight="1">
      <c r="A274" s="32" t="s">
        <v>1237</v>
      </c>
      <c r="B274" s="32" t="s">
        <v>1238</v>
      </c>
      <c r="C274" s="32" t="s">
        <v>315</v>
      </c>
      <c r="D274" s="33">
        <v>35</v>
      </c>
      <c r="E274" s="32" t="s">
        <v>957</v>
      </c>
      <c r="F274" s="34">
        <v>3502</v>
      </c>
      <c r="G274" s="32" t="s">
        <v>1239</v>
      </c>
      <c r="H274" s="34" t="s">
        <v>960</v>
      </c>
      <c r="I274" s="32" t="s">
        <v>961</v>
      </c>
      <c r="J274" s="34">
        <v>3</v>
      </c>
      <c r="K274" s="32" t="s">
        <v>357</v>
      </c>
      <c r="L274" s="33" t="s">
        <v>1307</v>
      </c>
      <c r="M274" s="32" t="s">
        <v>1308</v>
      </c>
      <c r="N274" s="34" t="s">
        <v>1309</v>
      </c>
      <c r="O274" s="32" t="s">
        <v>1310</v>
      </c>
      <c r="P274" s="34">
        <v>1</v>
      </c>
      <c r="Q274" s="34" t="s">
        <v>1311</v>
      </c>
      <c r="R274" s="32" t="s">
        <v>1312</v>
      </c>
      <c r="S274" s="34" t="s">
        <v>1313</v>
      </c>
      <c r="T274" s="32" t="s">
        <v>1314</v>
      </c>
      <c r="U274" s="34">
        <v>2</v>
      </c>
      <c r="V274" s="36" t="s">
        <v>1315</v>
      </c>
      <c r="W274" s="36" t="s">
        <v>1316</v>
      </c>
      <c r="X274" s="33" t="s">
        <v>1317</v>
      </c>
      <c r="Y274" s="32" t="s">
        <v>1318</v>
      </c>
      <c r="Z274" s="34">
        <v>2023</v>
      </c>
      <c r="AA274" s="34">
        <v>2023</v>
      </c>
      <c r="AB274" s="34">
        <v>1</v>
      </c>
      <c r="AC274" s="34">
        <v>1</v>
      </c>
      <c r="AD274" s="34">
        <v>3502046</v>
      </c>
      <c r="AE274" s="32" t="s">
        <v>974</v>
      </c>
      <c r="AF274" s="34">
        <v>350204602</v>
      </c>
      <c r="AG274" s="32" t="s">
        <v>1319</v>
      </c>
      <c r="AH274" s="34">
        <v>2</v>
      </c>
      <c r="AI274" s="34">
        <v>2</v>
      </c>
      <c r="AJ274" s="32" t="s">
        <v>1322</v>
      </c>
      <c r="AK274" s="34" t="s">
        <v>89</v>
      </c>
      <c r="AL274" s="32" t="s">
        <v>166</v>
      </c>
      <c r="AM274" s="34">
        <v>124303</v>
      </c>
      <c r="AN274" s="32" t="s">
        <v>169</v>
      </c>
      <c r="AO274" s="32"/>
      <c r="AP274" s="22" t="s">
        <v>92</v>
      </c>
      <c r="AQ274" s="34" t="s">
        <v>1259</v>
      </c>
      <c r="AR274" s="32" t="s">
        <v>1260</v>
      </c>
      <c r="AS274" s="32" t="s">
        <v>1323</v>
      </c>
      <c r="AT274" s="28">
        <v>67764672</v>
      </c>
      <c r="AU274" s="1"/>
      <c r="AV274" s="29"/>
      <c r="AW274" s="30">
        <f>SUMIF('No tocar'!A:A,AS274,'No tocar'!B:B)</f>
        <v>75400000</v>
      </c>
      <c r="AX274" s="30">
        <f t="shared" si="0"/>
        <v>67764672</v>
      </c>
      <c r="AY274" s="30">
        <f>SUMIF('No tocar'!A:A,AS274,'No tocar'!D:D)</f>
        <v>67762998</v>
      </c>
      <c r="AZ274" s="30"/>
      <c r="BA274" s="30" t="str">
        <f t="shared" si="1"/>
        <v/>
      </c>
      <c r="BB274" s="31" t="str">
        <f t="shared" si="2"/>
        <v/>
      </c>
      <c r="BC274" s="29"/>
      <c r="BD274" s="29"/>
      <c r="BE274" s="29"/>
      <c r="BF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</row>
    <row r="275" spans="1:74" ht="14.25" hidden="1" customHeight="1">
      <c r="A275" s="32" t="s">
        <v>1237</v>
      </c>
      <c r="B275" s="32" t="s">
        <v>1238</v>
      </c>
      <c r="C275" s="32" t="s">
        <v>315</v>
      </c>
      <c r="D275" s="33">
        <v>35</v>
      </c>
      <c r="E275" s="32" t="s">
        <v>957</v>
      </c>
      <c r="F275" s="34">
        <v>3502</v>
      </c>
      <c r="G275" s="32" t="s">
        <v>1239</v>
      </c>
      <c r="H275" s="34" t="s">
        <v>960</v>
      </c>
      <c r="I275" s="32" t="s">
        <v>961</v>
      </c>
      <c r="J275" s="34">
        <v>3</v>
      </c>
      <c r="K275" s="32" t="s">
        <v>357</v>
      </c>
      <c r="L275" s="33" t="s">
        <v>1324</v>
      </c>
      <c r="M275" s="32" t="s">
        <v>1325</v>
      </c>
      <c r="N275" s="34" t="s">
        <v>1326</v>
      </c>
      <c r="O275" s="32" t="s">
        <v>1327</v>
      </c>
      <c r="P275" s="34">
        <v>2</v>
      </c>
      <c r="Q275" s="34" t="s">
        <v>1328</v>
      </c>
      <c r="R275" s="32" t="s">
        <v>1329</v>
      </c>
      <c r="S275" s="34" t="s">
        <v>1330</v>
      </c>
      <c r="T275" s="32" t="s">
        <v>1331</v>
      </c>
      <c r="U275" s="34">
        <v>1</v>
      </c>
      <c r="V275" s="36" t="s">
        <v>1332</v>
      </c>
      <c r="W275" s="36" t="s">
        <v>1333</v>
      </c>
      <c r="X275" s="33" t="s">
        <v>1334</v>
      </c>
      <c r="Y275" s="32" t="s">
        <v>1335</v>
      </c>
      <c r="Z275" s="34">
        <v>2023</v>
      </c>
      <c r="AA275" s="34">
        <v>2023</v>
      </c>
      <c r="AB275" s="34">
        <v>1</v>
      </c>
      <c r="AC275" s="34">
        <v>1</v>
      </c>
      <c r="AD275" s="34">
        <v>3502046</v>
      </c>
      <c r="AE275" s="32" t="s">
        <v>974</v>
      </c>
      <c r="AF275" s="34">
        <v>350204600</v>
      </c>
      <c r="AG275" s="32" t="s">
        <v>1336</v>
      </c>
      <c r="AH275" s="34">
        <v>1</v>
      </c>
      <c r="AI275" s="34">
        <v>1</v>
      </c>
      <c r="AJ275" s="32" t="s">
        <v>1337</v>
      </c>
      <c r="AK275" s="34" t="s">
        <v>89</v>
      </c>
      <c r="AL275" s="32" t="s">
        <v>166</v>
      </c>
      <c r="AM275" s="34">
        <v>124303</v>
      </c>
      <c r="AN275" s="32" t="s">
        <v>169</v>
      </c>
      <c r="AO275" s="32"/>
      <c r="AP275" s="22" t="s">
        <v>92</v>
      </c>
      <c r="AQ275" s="34" t="s">
        <v>1259</v>
      </c>
      <c r="AR275" s="32" t="s">
        <v>1260</v>
      </c>
      <c r="AS275" s="32" t="s">
        <v>1338</v>
      </c>
      <c r="AT275" s="28">
        <v>25214098</v>
      </c>
      <c r="AU275" s="1"/>
      <c r="AV275" s="29"/>
      <c r="AW275" s="30">
        <f>SUMIF('No tocar'!A:A,AS275,'No tocar'!B:B)</f>
        <v>19200000</v>
      </c>
      <c r="AX275" s="30">
        <f t="shared" si="0"/>
        <v>25214098</v>
      </c>
      <c r="AY275" s="30">
        <f>SUMIF('No tocar'!A:A,AS275,'No tocar'!D:D)</f>
        <v>15966800</v>
      </c>
      <c r="AZ275" s="30"/>
      <c r="BA275" s="30" t="str">
        <f t="shared" si="1"/>
        <v/>
      </c>
      <c r="BB275" s="31" t="str">
        <f t="shared" si="2"/>
        <v/>
      </c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</row>
    <row r="276" spans="1:74" ht="14.25" hidden="1" customHeight="1">
      <c r="A276" s="32" t="s">
        <v>1237</v>
      </c>
      <c r="B276" s="32" t="s">
        <v>1238</v>
      </c>
      <c r="C276" s="32" t="s">
        <v>315</v>
      </c>
      <c r="D276" s="33">
        <v>35</v>
      </c>
      <c r="E276" s="32" t="s">
        <v>957</v>
      </c>
      <c r="F276" s="34">
        <v>3502</v>
      </c>
      <c r="G276" s="32" t="s">
        <v>1239</v>
      </c>
      <c r="H276" s="34" t="s">
        <v>960</v>
      </c>
      <c r="I276" s="32" t="s">
        <v>961</v>
      </c>
      <c r="J276" s="34">
        <v>3</v>
      </c>
      <c r="K276" s="32" t="s">
        <v>357</v>
      </c>
      <c r="L276" s="33" t="s">
        <v>1324</v>
      </c>
      <c r="M276" s="32" t="s">
        <v>1325</v>
      </c>
      <c r="N276" s="34" t="s">
        <v>1326</v>
      </c>
      <c r="O276" s="32" t="s">
        <v>1327</v>
      </c>
      <c r="P276" s="34">
        <v>2</v>
      </c>
      <c r="Q276" s="34" t="s">
        <v>1328</v>
      </c>
      <c r="R276" s="32" t="s">
        <v>1329</v>
      </c>
      <c r="S276" s="34" t="s">
        <v>1330</v>
      </c>
      <c r="T276" s="32" t="s">
        <v>1331</v>
      </c>
      <c r="U276" s="34">
        <v>1</v>
      </c>
      <c r="V276" s="36" t="s">
        <v>1332</v>
      </c>
      <c r="W276" s="36" t="s">
        <v>1333</v>
      </c>
      <c r="X276" s="33" t="s">
        <v>1334</v>
      </c>
      <c r="Y276" s="32" t="s">
        <v>1335</v>
      </c>
      <c r="Z276" s="34">
        <v>2023</v>
      </c>
      <c r="AA276" s="34">
        <v>2023</v>
      </c>
      <c r="AB276" s="34">
        <v>1</v>
      </c>
      <c r="AC276" s="34">
        <v>1</v>
      </c>
      <c r="AD276" s="34">
        <v>3502046</v>
      </c>
      <c r="AE276" s="32" t="s">
        <v>974</v>
      </c>
      <c r="AF276" s="34">
        <v>350204600</v>
      </c>
      <c r="AG276" s="32" t="s">
        <v>1336</v>
      </c>
      <c r="AH276" s="34">
        <v>1</v>
      </c>
      <c r="AI276" s="34">
        <v>2</v>
      </c>
      <c r="AJ276" s="32" t="s">
        <v>1339</v>
      </c>
      <c r="AK276" s="34" t="s">
        <v>99</v>
      </c>
      <c r="AL276" s="32" t="s">
        <v>166</v>
      </c>
      <c r="AM276" s="34">
        <v>124303</v>
      </c>
      <c r="AN276" s="32" t="s">
        <v>169</v>
      </c>
      <c r="AO276" s="32"/>
      <c r="AP276" s="22" t="s">
        <v>105</v>
      </c>
      <c r="AQ276" s="34" t="s">
        <v>1340</v>
      </c>
      <c r="AR276" s="32" t="s">
        <v>1341</v>
      </c>
      <c r="AS276" s="32" t="s">
        <v>1342</v>
      </c>
      <c r="AT276" s="28">
        <v>2700000</v>
      </c>
      <c r="AU276" s="1"/>
      <c r="AV276" s="29"/>
      <c r="AW276" s="30">
        <f>SUMIF('No tocar'!A:A,AS276,'No tocar'!B:B)</f>
        <v>6000000</v>
      </c>
      <c r="AX276" s="30">
        <f t="shared" si="0"/>
        <v>2700000</v>
      </c>
      <c r="AY276" s="30">
        <f>SUMIF('No tocar'!A:A,AS276,'No tocar'!D:D)</f>
        <v>2700000</v>
      </c>
      <c r="AZ276" s="30"/>
      <c r="BA276" s="30" t="str">
        <f t="shared" si="1"/>
        <v/>
      </c>
      <c r="BB276" s="31" t="str">
        <f t="shared" si="2"/>
        <v/>
      </c>
      <c r="BC276" s="29"/>
      <c r="BD276" s="29"/>
      <c r="BE276" s="29"/>
      <c r="BF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</row>
    <row r="277" spans="1:74" ht="14.25" hidden="1" customHeight="1">
      <c r="A277" s="32" t="s">
        <v>1237</v>
      </c>
      <c r="B277" s="32" t="s">
        <v>1238</v>
      </c>
      <c r="C277" s="32" t="s">
        <v>315</v>
      </c>
      <c r="D277" s="33">
        <v>35</v>
      </c>
      <c r="E277" s="32" t="s">
        <v>957</v>
      </c>
      <c r="F277" s="34">
        <v>3502</v>
      </c>
      <c r="G277" s="32" t="s">
        <v>1239</v>
      </c>
      <c r="H277" s="34" t="s">
        <v>960</v>
      </c>
      <c r="I277" s="32" t="s">
        <v>961</v>
      </c>
      <c r="J277" s="34">
        <v>3</v>
      </c>
      <c r="K277" s="32" t="s">
        <v>357</v>
      </c>
      <c r="L277" s="33" t="s">
        <v>1324</v>
      </c>
      <c r="M277" s="32" t="s">
        <v>1325</v>
      </c>
      <c r="N277" s="34" t="s">
        <v>1326</v>
      </c>
      <c r="O277" s="32" t="s">
        <v>1327</v>
      </c>
      <c r="P277" s="34">
        <v>2</v>
      </c>
      <c r="Q277" s="34" t="s">
        <v>1328</v>
      </c>
      <c r="R277" s="32" t="s">
        <v>1329</v>
      </c>
      <c r="S277" s="34" t="s">
        <v>1330</v>
      </c>
      <c r="T277" s="32" t="s">
        <v>1331</v>
      </c>
      <c r="U277" s="34">
        <v>1</v>
      </c>
      <c r="V277" s="36" t="s">
        <v>1332</v>
      </c>
      <c r="W277" s="36" t="s">
        <v>1333</v>
      </c>
      <c r="X277" s="33" t="s">
        <v>1334</v>
      </c>
      <c r="Y277" s="32" t="s">
        <v>1335</v>
      </c>
      <c r="Z277" s="34">
        <v>2023</v>
      </c>
      <c r="AA277" s="34">
        <v>2023</v>
      </c>
      <c r="AB277" s="34">
        <v>1</v>
      </c>
      <c r="AC277" s="34">
        <v>1</v>
      </c>
      <c r="AD277" s="34">
        <v>3502046</v>
      </c>
      <c r="AE277" s="32" t="s">
        <v>974</v>
      </c>
      <c r="AF277" s="34">
        <v>350204600</v>
      </c>
      <c r="AG277" s="32" t="s">
        <v>1336</v>
      </c>
      <c r="AH277" s="34">
        <v>1</v>
      </c>
      <c r="AI277" s="34">
        <v>3</v>
      </c>
      <c r="AJ277" s="32" t="s">
        <v>1343</v>
      </c>
      <c r="AK277" s="34" t="s">
        <v>99</v>
      </c>
      <c r="AL277" s="32" t="s">
        <v>166</v>
      </c>
      <c r="AM277" s="34">
        <v>124303</v>
      </c>
      <c r="AN277" s="32" t="s">
        <v>169</v>
      </c>
      <c r="AO277" s="32"/>
      <c r="AP277" s="22" t="s">
        <v>105</v>
      </c>
      <c r="AQ277" s="34" t="s">
        <v>1259</v>
      </c>
      <c r="AR277" s="32" t="s">
        <v>1260</v>
      </c>
      <c r="AS277" s="32" t="s">
        <v>1344</v>
      </c>
      <c r="AT277" s="28">
        <v>4776692</v>
      </c>
      <c r="AU277" s="1"/>
      <c r="AV277" s="29"/>
      <c r="AW277" s="30">
        <f>SUMIF('No tocar'!A:A,AS277,'No tocar'!B:B)</f>
        <v>8000000</v>
      </c>
      <c r="AX277" s="30">
        <f t="shared" si="0"/>
        <v>4776692</v>
      </c>
      <c r="AY277" s="30">
        <f>SUMIF('No tocar'!A:A,AS277,'No tocar'!D:D)</f>
        <v>4776692</v>
      </c>
      <c r="AZ277" s="30"/>
      <c r="BA277" s="30" t="str">
        <f t="shared" si="1"/>
        <v/>
      </c>
      <c r="BB277" s="31" t="str">
        <f t="shared" si="2"/>
        <v/>
      </c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</row>
    <row r="278" spans="1:74" ht="14.25" customHeight="1">
      <c r="A278" s="32" t="s">
        <v>1345</v>
      </c>
      <c r="B278" s="32" t="s">
        <v>1346</v>
      </c>
      <c r="C278" s="32" t="s">
        <v>1347</v>
      </c>
      <c r="D278" s="33">
        <v>33</v>
      </c>
      <c r="E278" s="32" t="s">
        <v>1348</v>
      </c>
      <c r="F278" s="34">
        <v>3301</v>
      </c>
      <c r="G278" s="32" t="s">
        <v>1349</v>
      </c>
      <c r="H278" s="34" t="s">
        <v>391</v>
      </c>
      <c r="I278" s="32" t="s">
        <v>1348</v>
      </c>
      <c r="J278" s="34">
        <v>2</v>
      </c>
      <c r="K278" s="32" t="s">
        <v>318</v>
      </c>
      <c r="L278" s="33" t="s">
        <v>1350</v>
      </c>
      <c r="M278" s="32" t="s">
        <v>1351</v>
      </c>
      <c r="N278" s="34" t="s">
        <v>1352</v>
      </c>
      <c r="O278" s="32" t="s">
        <v>1353</v>
      </c>
      <c r="P278" s="34">
        <v>2830</v>
      </c>
      <c r="Q278" s="34" t="s">
        <v>1354</v>
      </c>
      <c r="R278" s="32" t="s">
        <v>1355</v>
      </c>
      <c r="S278" s="34" t="s">
        <v>1356</v>
      </c>
      <c r="T278" s="32" t="s">
        <v>1357</v>
      </c>
      <c r="U278" s="34">
        <v>1268</v>
      </c>
      <c r="V278" s="36" t="s">
        <v>1358</v>
      </c>
      <c r="W278" s="36" t="s">
        <v>1359</v>
      </c>
      <c r="X278" s="33" t="s">
        <v>1360</v>
      </c>
      <c r="Y278" s="32" t="s">
        <v>1361</v>
      </c>
      <c r="Z278" s="34">
        <v>2023</v>
      </c>
      <c r="AA278" s="34">
        <v>2023</v>
      </c>
      <c r="AB278" s="34">
        <v>1</v>
      </c>
      <c r="AC278" s="34">
        <v>1</v>
      </c>
      <c r="AD278" s="34">
        <v>3301122</v>
      </c>
      <c r="AE278" s="32" t="s">
        <v>1362</v>
      </c>
      <c r="AF278" s="34">
        <v>330112200</v>
      </c>
      <c r="AG278" s="32" t="s">
        <v>844</v>
      </c>
      <c r="AH278" s="34">
        <v>1268</v>
      </c>
      <c r="AI278" s="34">
        <v>1</v>
      </c>
      <c r="AJ278" s="32" t="s">
        <v>1363</v>
      </c>
      <c r="AK278" s="34" t="s">
        <v>89</v>
      </c>
      <c r="AL278" s="32" t="s">
        <v>90</v>
      </c>
      <c r="AM278" s="34">
        <v>123119</v>
      </c>
      <c r="AN278" s="32" t="s">
        <v>1364</v>
      </c>
      <c r="AO278" s="32"/>
      <c r="AP278" s="22" t="s">
        <v>92</v>
      </c>
      <c r="AQ278" s="34" t="s">
        <v>1365</v>
      </c>
      <c r="AR278" s="32" t="s">
        <v>1366</v>
      </c>
      <c r="AS278" s="32" t="s">
        <v>1367</v>
      </c>
      <c r="AT278" s="28">
        <v>101622300.56</v>
      </c>
      <c r="AU278" s="1"/>
      <c r="AV278" s="29"/>
      <c r="AW278" s="30">
        <f>SUMIF('No tocar'!A:A,AS278,'No tocar'!B:B)</f>
        <v>101622300.56</v>
      </c>
      <c r="AX278" s="30">
        <f t="shared" si="0"/>
        <v>101622300.56</v>
      </c>
      <c r="AY278" s="30">
        <f>SUMIF('No tocar'!A:A,AS278,'No tocar'!D:D)</f>
        <v>86520000</v>
      </c>
      <c r="AZ278" s="30"/>
      <c r="BA278" s="30" t="str">
        <f t="shared" si="1"/>
        <v/>
      </c>
      <c r="BB278" s="31" t="str">
        <f t="shared" si="2"/>
        <v/>
      </c>
      <c r="BC278" s="29"/>
      <c r="BD278" s="29"/>
      <c r="BE278" s="29"/>
      <c r="BF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</row>
    <row r="279" spans="1:74" ht="14.25" customHeight="1">
      <c r="A279" s="32" t="s">
        <v>1345</v>
      </c>
      <c r="B279" s="32" t="s">
        <v>1346</v>
      </c>
      <c r="C279" s="32" t="s">
        <v>1347</v>
      </c>
      <c r="D279" s="33">
        <v>33</v>
      </c>
      <c r="E279" s="32" t="s">
        <v>1348</v>
      </c>
      <c r="F279" s="34">
        <v>3301</v>
      </c>
      <c r="G279" s="32" t="s">
        <v>1349</v>
      </c>
      <c r="H279" s="34" t="s">
        <v>391</v>
      </c>
      <c r="I279" s="32" t="s">
        <v>1348</v>
      </c>
      <c r="J279" s="34">
        <v>2</v>
      </c>
      <c r="K279" s="32" t="s">
        <v>318</v>
      </c>
      <c r="L279" s="33" t="s">
        <v>1350</v>
      </c>
      <c r="M279" s="32" t="s">
        <v>1351</v>
      </c>
      <c r="N279" s="34" t="s">
        <v>1352</v>
      </c>
      <c r="O279" s="32" t="s">
        <v>1353</v>
      </c>
      <c r="P279" s="34">
        <v>2830</v>
      </c>
      <c r="Q279" s="34" t="s">
        <v>1354</v>
      </c>
      <c r="R279" s="32" t="s">
        <v>1355</v>
      </c>
      <c r="S279" s="34" t="s">
        <v>1356</v>
      </c>
      <c r="T279" s="32" t="s">
        <v>1357</v>
      </c>
      <c r="U279" s="34">
        <v>1268</v>
      </c>
      <c r="V279" s="36" t="s">
        <v>1358</v>
      </c>
      <c r="W279" s="36" t="s">
        <v>1359</v>
      </c>
      <c r="X279" s="33" t="s">
        <v>1360</v>
      </c>
      <c r="Y279" s="32" t="s">
        <v>1361</v>
      </c>
      <c r="Z279" s="34">
        <v>2023</v>
      </c>
      <c r="AA279" s="34">
        <v>2023</v>
      </c>
      <c r="AB279" s="34">
        <v>1</v>
      </c>
      <c r="AC279" s="34">
        <v>1</v>
      </c>
      <c r="AD279" s="34">
        <v>3301122</v>
      </c>
      <c r="AE279" s="32" t="s">
        <v>1362</v>
      </c>
      <c r="AF279" s="34">
        <v>330112200</v>
      </c>
      <c r="AG279" s="32" t="s">
        <v>844</v>
      </c>
      <c r="AH279" s="34">
        <v>1268</v>
      </c>
      <c r="AI279" s="34">
        <v>1</v>
      </c>
      <c r="AJ279" s="32" t="s">
        <v>1363</v>
      </c>
      <c r="AK279" s="34" t="s">
        <v>89</v>
      </c>
      <c r="AL279" s="32" t="s">
        <v>90</v>
      </c>
      <c r="AM279" s="34">
        <v>121000</v>
      </c>
      <c r="AN279" s="32" t="s">
        <v>91</v>
      </c>
      <c r="AO279" s="32"/>
      <c r="AP279" s="22" t="s">
        <v>92</v>
      </c>
      <c r="AQ279" s="34" t="s">
        <v>1365</v>
      </c>
      <c r="AR279" s="32" t="s">
        <v>1366</v>
      </c>
      <c r="AS279" s="32" t="s">
        <v>1368</v>
      </c>
      <c r="AT279" s="28">
        <v>10000000</v>
      </c>
      <c r="AU279" s="1"/>
      <c r="AV279" s="29"/>
      <c r="AW279" s="30">
        <f>SUMIF('No tocar'!A:A,AS279,'No tocar'!B:B)</f>
        <v>10000000</v>
      </c>
      <c r="AX279" s="30">
        <f t="shared" si="0"/>
        <v>10000000</v>
      </c>
      <c r="AY279" s="30">
        <f>SUMIF('No tocar'!A:A,AS279,'No tocar'!D:D)</f>
        <v>7210000</v>
      </c>
      <c r="AZ279" s="30"/>
      <c r="BA279" s="30" t="str">
        <f t="shared" si="1"/>
        <v/>
      </c>
      <c r="BB279" s="31" t="str">
        <f t="shared" si="2"/>
        <v/>
      </c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</row>
    <row r="280" spans="1:74" ht="14.25" customHeight="1">
      <c r="A280" s="32" t="s">
        <v>1345</v>
      </c>
      <c r="B280" s="32" t="s">
        <v>1346</v>
      </c>
      <c r="C280" s="32" t="s">
        <v>1347</v>
      </c>
      <c r="D280" s="33">
        <v>33</v>
      </c>
      <c r="E280" s="32" t="s">
        <v>1348</v>
      </c>
      <c r="F280" s="34">
        <v>3301</v>
      </c>
      <c r="G280" s="32" t="s">
        <v>1349</v>
      </c>
      <c r="H280" s="34" t="s">
        <v>391</v>
      </c>
      <c r="I280" s="32" t="s">
        <v>1348</v>
      </c>
      <c r="J280" s="34">
        <v>2</v>
      </c>
      <c r="K280" s="32" t="s">
        <v>318</v>
      </c>
      <c r="L280" s="33" t="s">
        <v>1350</v>
      </c>
      <c r="M280" s="32" t="s">
        <v>1351</v>
      </c>
      <c r="N280" s="34" t="s">
        <v>1352</v>
      </c>
      <c r="O280" s="32" t="s">
        <v>1353</v>
      </c>
      <c r="P280" s="34">
        <v>2830</v>
      </c>
      <c r="Q280" s="34" t="s">
        <v>1354</v>
      </c>
      <c r="R280" s="32" t="s">
        <v>1355</v>
      </c>
      <c r="S280" s="34" t="s">
        <v>1356</v>
      </c>
      <c r="T280" s="32" t="s">
        <v>1357</v>
      </c>
      <c r="U280" s="34">
        <v>1268</v>
      </c>
      <c r="V280" s="36" t="s">
        <v>1358</v>
      </c>
      <c r="W280" s="36" t="s">
        <v>1359</v>
      </c>
      <c r="X280" s="33" t="s">
        <v>1360</v>
      </c>
      <c r="Y280" s="32" t="s">
        <v>1361</v>
      </c>
      <c r="Z280" s="34">
        <v>2023</v>
      </c>
      <c r="AA280" s="34">
        <v>2023</v>
      </c>
      <c r="AB280" s="34">
        <v>1</v>
      </c>
      <c r="AC280" s="34">
        <v>1</v>
      </c>
      <c r="AD280" s="34">
        <v>3301122</v>
      </c>
      <c r="AE280" s="32" t="s">
        <v>1362</v>
      </c>
      <c r="AF280" s="34">
        <v>330112200</v>
      </c>
      <c r="AG280" s="32" t="s">
        <v>844</v>
      </c>
      <c r="AH280" s="34">
        <v>1268</v>
      </c>
      <c r="AI280" s="34">
        <v>1</v>
      </c>
      <c r="AJ280" s="32" t="s">
        <v>1363</v>
      </c>
      <c r="AK280" s="34" t="s">
        <v>89</v>
      </c>
      <c r="AL280" s="32" t="s">
        <v>166</v>
      </c>
      <c r="AM280" s="34">
        <v>124302</v>
      </c>
      <c r="AN280" s="32" t="s">
        <v>1369</v>
      </c>
      <c r="AO280" s="32"/>
      <c r="AP280" s="22" t="s">
        <v>92</v>
      </c>
      <c r="AQ280" s="34" t="s">
        <v>1365</v>
      </c>
      <c r="AR280" s="32" t="s">
        <v>1366</v>
      </c>
      <c r="AS280" s="32" t="s">
        <v>1370</v>
      </c>
      <c r="AT280" s="28">
        <v>114897427.36</v>
      </c>
      <c r="AU280" s="1"/>
      <c r="AV280" s="29"/>
      <c r="AW280" s="30">
        <f>SUMIF('No tocar'!A:A,AS280,'No tocar'!B:B)</f>
        <v>114897427.36</v>
      </c>
      <c r="AX280" s="30">
        <f t="shared" si="0"/>
        <v>114897427.36</v>
      </c>
      <c r="AY280" s="30">
        <f>SUMIF('No tocar'!A:A,AS280,'No tocar'!D:D)</f>
        <v>114690500</v>
      </c>
      <c r="AZ280" s="30"/>
      <c r="BA280" s="30" t="str">
        <f t="shared" si="1"/>
        <v/>
      </c>
      <c r="BB280" s="31" t="str">
        <f t="shared" si="2"/>
        <v/>
      </c>
      <c r="BC280" s="29"/>
      <c r="BD280" s="29"/>
      <c r="BE280" s="29"/>
      <c r="BF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</row>
    <row r="281" spans="1:74" ht="14.25" customHeight="1">
      <c r="A281" s="32" t="s">
        <v>1345</v>
      </c>
      <c r="B281" s="32" t="s">
        <v>1346</v>
      </c>
      <c r="C281" s="32" t="s">
        <v>1347</v>
      </c>
      <c r="D281" s="33">
        <v>33</v>
      </c>
      <c r="E281" s="32" t="s">
        <v>1348</v>
      </c>
      <c r="F281" s="34">
        <v>3301</v>
      </c>
      <c r="G281" s="32" t="s">
        <v>1349</v>
      </c>
      <c r="H281" s="34" t="s">
        <v>391</v>
      </c>
      <c r="I281" s="32" t="s">
        <v>1348</v>
      </c>
      <c r="J281" s="34">
        <v>2</v>
      </c>
      <c r="K281" s="32" t="s">
        <v>318</v>
      </c>
      <c r="L281" s="33" t="s">
        <v>1350</v>
      </c>
      <c r="M281" s="32" t="s">
        <v>1351</v>
      </c>
      <c r="N281" s="34" t="s">
        <v>1352</v>
      </c>
      <c r="O281" s="32" t="s">
        <v>1353</v>
      </c>
      <c r="P281" s="34">
        <v>2830</v>
      </c>
      <c r="Q281" s="34" t="s">
        <v>1354</v>
      </c>
      <c r="R281" s="32" t="s">
        <v>1355</v>
      </c>
      <c r="S281" s="34" t="s">
        <v>1356</v>
      </c>
      <c r="T281" s="32" t="s">
        <v>1357</v>
      </c>
      <c r="U281" s="34">
        <v>1268</v>
      </c>
      <c r="V281" s="36" t="s">
        <v>1358</v>
      </c>
      <c r="W281" s="36" t="s">
        <v>1359</v>
      </c>
      <c r="X281" s="33" t="s">
        <v>1360</v>
      </c>
      <c r="Y281" s="32" t="s">
        <v>1361</v>
      </c>
      <c r="Z281" s="34">
        <v>2023</v>
      </c>
      <c r="AA281" s="34">
        <v>2023</v>
      </c>
      <c r="AB281" s="34">
        <v>1</v>
      </c>
      <c r="AC281" s="34">
        <v>1</v>
      </c>
      <c r="AD281" s="34">
        <v>3301122</v>
      </c>
      <c r="AE281" s="32" t="s">
        <v>1362</v>
      </c>
      <c r="AF281" s="34">
        <v>330112200</v>
      </c>
      <c r="AG281" s="32" t="s">
        <v>844</v>
      </c>
      <c r="AH281" s="34">
        <v>1268</v>
      </c>
      <c r="AI281" s="34">
        <v>1</v>
      </c>
      <c r="AJ281" s="32" t="s">
        <v>1363</v>
      </c>
      <c r="AK281" s="34" t="s">
        <v>89</v>
      </c>
      <c r="AL281" s="32" t="s">
        <v>166</v>
      </c>
      <c r="AM281" s="34">
        <v>124303</v>
      </c>
      <c r="AN281" s="32" t="s">
        <v>169</v>
      </c>
      <c r="AO281" s="32"/>
      <c r="AP281" s="22" t="s">
        <v>92</v>
      </c>
      <c r="AQ281" s="34" t="s">
        <v>1365</v>
      </c>
      <c r="AR281" s="32" t="s">
        <v>1366</v>
      </c>
      <c r="AS281" s="32" t="s">
        <v>1371</v>
      </c>
      <c r="AT281" s="28">
        <v>1332000</v>
      </c>
      <c r="AU281" s="1"/>
      <c r="AV281" s="29"/>
      <c r="AW281" s="30">
        <f>SUMIF('No tocar'!A:A,AS281,'No tocar'!B:B)</f>
        <v>1332000</v>
      </c>
      <c r="AX281" s="30">
        <f t="shared" si="0"/>
        <v>1332000</v>
      </c>
      <c r="AY281" s="30">
        <f>SUMIF('No tocar'!A:A,AS281,'No tocar'!D:D)</f>
        <v>1304000</v>
      </c>
      <c r="AZ281" s="30"/>
      <c r="BA281" s="30" t="str">
        <f t="shared" si="1"/>
        <v/>
      </c>
      <c r="BB281" s="31" t="str">
        <f t="shared" si="2"/>
        <v/>
      </c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</row>
    <row r="282" spans="1:74" ht="14.25" customHeight="1">
      <c r="A282" s="32" t="s">
        <v>1345</v>
      </c>
      <c r="B282" s="32" t="s">
        <v>1346</v>
      </c>
      <c r="C282" s="32" t="s">
        <v>1347</v>
      </c>
      <c r="D282" s="33">
        <v>33</v>
      </c>
      <c r="E282" s="32" t="s">
        <v>1348</v>
      </c>
      <c r="F282" s="34">
        <v>3301</v>
      </c>
      <c r="G282" s="32" t="s">
        <v>1349</v>
      </c>
      <c r="H282" s="34" t="s">
        <v>391</v>
      </c>
      <c r="I282" s="32" t="s">
        <v>1348</v>
      </c>
      <c r="J282" s="34">
        <v>2</v>
      </c>
      <c r="K282" s="32" t="s">
        <v>318</v>
      </c>
      <c r="L282" s="33" t="s">
        <v>1350</v>
      </c>
      <c r="M282" s="32" t="s">
        <v>1351</v>
      </c>
      <c r="N282" s="34" t="s">
        <v>1352</v>
      </c>
      <c r="O282" s="32" t="s">
        <v>1353</v>
      </c>
      <c r="P282" s="34">
        <v>2830</v>
      </c>
      <c r="Q282" s="34" t="s">
        <v>1354</v>
      </c>
      <c r="R282" s="32" t="s">
        <v>1355</v>
      </c>
      <c r="S282" s="34" t="s">
        <v>1356</v>
      </c>
      <c r="T282" s="32" t="s">
        <v>1357</v>
      </c>
      <c r="U282" s="34">
        <v>1268</v>
      </c>
      <c r="V282" s="36" t="s">
        <v>1358</v>
      </c>
      <c r="W282" s="36" t="s">
        <v>1359</v>
      </c>
      <c r="X282" s="33" t="s">
        <v>1360</v>
      </c>
      <c r="Y282" s="32" t="s">
        <v>1361</v>
      </c>
      <c r="Z282" s="34">
        <v>2023</v>
      </c>
      <c r="AA282" s="34">
        <v>2023</v>
      </c>
      <c r="AB282" s="34">
        <v>1</v>
      </c>
      <c r="AC282" s="34">
        <v>1</v>
      </c>
      <c r="AD282" s="34">
        <v>3301122</v>
      </c>
      <c r="AE282" s="32" t="s">
        <v>1362</v>
      </c>
      <c r="AF282" s="34">
        <v>330112200</v>
      </c>
      <c r="AG282" s="32" t="s">
        <v>844</v>
      </c>
      <c r="AH282" s="34">
        <v>1268</v>
      </c>
      <c r="AI282" s="34">
        <v>1</v>
      </c>
      <c r="AJ282" s="32" t="s">
        <v>1363</v>
      </c>
      <c r="AK282" s="34" t="s">
        <v>89</v>
      </c>
      <c r="AL282" s="32" t="s">
        <v>90</v>
      </c>
      <c r="AM282" s="34">
        <v>133320</v>
      </c>
      <c r="AN282" s="32" t="s">
        <v>1372</v>
      </c>
      <c r="AO282" s="32"/>
      <c r="AP282" s="22" t="s">
        <v>92</v>
      </c>
      <c r="AQ282" s="34" t="s">
        <v>1365</v>
      </c>
      <c r="AR282" s="32" t="s">
        <v>1366</v>
      </c>
      <c r="AS282" s="32" t="s">
        <v>1373</v>
      </c>
      <c r="AT282" s="28">
        <v>94300000</v>
      </c>
      <c r="AU282" s="1" t="s">
        <v>142</v>
      </c>
      <c r="AV282" s="29"/>
      <c r="AW282" s="30">
        <f>SUMIF('No tocar'!A:A,AS282,'No tocar'!B:B)</f>
        <v>0</v>
      </c>
      <c r="AX282" s="30">
        <f t="shared" si="0"/>
        <v>94300000</v>
      </c>
      <c r="AY282" s="30">
        <f>SUMIF('No tocar'!A:A,AS282,'No tocar'!D:D)</f>
        <v>87138000</v>
      </c>
      <c r="AZ282" s="30"/>
      <c r="BA282" s="30" t="str">
        <f t="shared" si="1"/>
        <v/>
      </c>
      <c r="BB282" s="31" t="str">
        <f t="shared" si="2"/>
        <v/>
      </c>
      <c r="BC282" s="29"/>
      <c r="BD282" s="29"/>
      <c r="BE282" s="29"/>
      <c r="BF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</row>
    <row r="283" spans="1:74" ht="14.25" customHeight="1">
      <c r="A283" s="32" t="s">
        <v>1345</v>
      </c>
      <c r="B283" s="32" t="s">
        <v>1346</v>
      </c>
      <c r="C283" s="32" t="s">
        <v>1347</v>
      </c>
      <c r="D283" s="33">
        <v>33</v>
      </c>
      <c r="E283" s="32" t="s">
        <v>1348</v>
      </c>
      <c r="F283" s="34">
        <v>3301</v>
      </c>
      <c r="G283" s="32" t="s">
        <v>1349</v>
      </c>
      <c r="H283" s="34" t="s">
        <v>391</v>
      </c>
      <c r="I283" s="32" t="s">
        <v>1348</v>
      </c>
      <c r="J283" s="34">
        <v>2</v>
      </c>
      <c r="K283" s="32" t="s">
        <v>318</v>
      </c>
      <c r="L283" s="33" t="s">
        <v>1350</v>
      </c>
      <c r="M283" s="32" t="s">
        <v>1351</v>
      </c>
      <c r="N283" s="34" t="s">
        <v>1352</v>
      </c>
      <c r="O283" s="32" t="s">
        <v>1353</v>
      </c>
      <c r="P283" s="34">
        <v>2830</v>
      </c>
      <c r="Q283" s="34" t="s">
        <v>1354</v>
      </c>
      <c r="R283" s="32" t="s">
        <v>1355</v>
      </c>
      <c r="S283" s="34" t="s">
        <v>1356</v>
      </c>
      <c r="T283" s="32" t="s">
        <v>1357</v>
      </c>
      <c r="U283" s="34">
        <v>1268</v>
      </c>
      <c r="V283" s="36" t="s">
        <v>1358</v>
      </c>
      <c r="W283" s="36" t="s">
        <v>1359</v>
      </c>
      <c r="X283" s="33" t="s">
        <v>1360</v>
      </c>
      <c r="Y283" s="32" t="s">
        <v>1361</v>
      </c>
      <c r="Z283" s="34">
        <v>2023</v>
      </c>
      <c r="AA283" s="34">
        <v>2023</v>
      </c>
      <c r="AB283" s="34">
        <v>1</v>
      </c>
      <c r="AC283" s="34">
        <v>1</v>
      </c>
      <c r="AD283" s="34">
        <v>3301122</v>
      </c>
      <c r="AE283" s="32" t="s">
        <v>1362</v>
      </c>
      <c r="AF283" s="34">
        <v>330112200</v>
      </c>
      <c r="AG283" s="32" t="s">
        <v>844</v>
      </c>
      <c r="AH283" s="34">
        <v>1268</v>
      </c>
      <c r="AI283" s="34">
        <v>1</v>
      </c>
      <c r="AJ283" s="32" t="s">
        <v>1363</v>
      </c>
      <c r="AK283" s="34" t="s">
        <v>89</v>
      </c>
      <c r="AL283" s="32" t="s">
        <v>90</v>
      </c>
      <c r="AM283" s="34">
        <v>133320</v>
      </c>
      <c r="AN283" s="32" t="s">
        <v>1372</v>
      </c>
      <c r="AO283" s="32"/>
      <c r="AP283" s="22" t="s">
        <v>92</v>
      </c>
      <c r="AQ283" s="34" t="s">
        <v>1365</v>
      </c>
      <c r="AR283" s="32" t="s">
        <v>1366</v>
      </c>
      <c r="AS283" s="32" t="s">
        <v>1374</v>
      </c>
      <c r="AT283" s="28">
        <v>5700000</v>
      </c>
      <c r="AU283" s="1" t="s">
        <v>142</v>
      </c>
      <c r="AV283" s="29"/>
      <c r="AW283" s="30">
        <f>SUMIF('No tocar'!A:A,AS283,'No tocar'!B:B)</f>
        <v>0</v>
      </c>
      <c r="AX283" s="30">
        <f t="shared" si="0"/>
        <v>5700000</v>
      </c>
      <c r="AY283" s="30">
        <f>SUMIF('No tocar'!A:A,AS283,'No tocar'!D:D)</f>
        <v>5700000</v>
      </c>
      <c r="AZ283" s="30"/>
      <c r="BA283" s="30" t="str">
        <f t="shared" si="1"/>
        <v/>
      </c>
      <c r="BB283" s="31" t="str">
        <f t="shared" si="2"/>
        <v/>
      </c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</row>
    <row r="284" spans="1:74" ht="14.25" customHeight="1">
      <c r="A284" s="32" t="s">
        <v>1345</v>
      </c>
      <c r="B284" s="32" t="s">
        <v>1346</v>
      </c>
      <c r="C284" s="32" t="s">
        <v>1347</v>
      </c>
      <c r="D284" s="33">
        <v>33</v>
      </c>
      <c r="E284" s="32" t="s">
        <v>1348</v>
      </c>
      <c r="F284" s="34">
        <v>3301</v>
      </c>
      <c r="G284" s="32" t="s">
        <v>1349</v>
      </c>
      <c r="H284" s="34" t="s">
        <v>391</v>
      </c>
      <c r="I284" s="32" t="s">
        <v>1348</v>
      </c>
      <c r="J284" s="34">
        <v>2</v>
      </c>
      <c r="K284" s="32" t="s">
        <v>318</v>
      </c>
      <c r="L284" s="33" t="s">
        <v>1350</v>
      </c>
      <c r="M284" s="32" t="s">
        <v>1351</v>
      </c>
      <c r="N284" s="34" t="s">
        <v>1352</v>
      </c>
      <c r="O284" s="32" t="s">
        <v>1353</v>
      </c>
      <c r="P284" s="34">
        <v>2830</v>
      </c>
      <c r="Q284" s="34" t="s">
        <v>1354</v>
      </c>
      <c r="R284" s="32" t="s">
        <v>1355</v>
      </c>
      <c r="S284" s="34" t="s">
        <v>1356</v>
      </c>
      <c r="T284" s="32" t="s">
        <v>1357</v>
      </c>
      <c r="U284" s="34">
        <v>1268</v>
      </c>
      <c r="V284" s="36" t="s">
        <v>1358</v>
      </c>
      <c r="W284" s="36" t="s">
        <v>1359</v>
      </c>
      <c r="X284" s="33" t="s">
        <v>1360</v>
      </c>
      <c r="Y284" s="32" t="s">
        <v>1361</v>
      </c>
      <c r="Z284" s="34">
        <v>2023</v>
      </c>
      <c r="AA284" s="34">
        <v>2023</v>
      </c>
      <c r="AB284" s="34">
        <v>1</v>
      </c>
      <c r="AC284" s="34">
        <v>1</v>
      </c>
      <c r="AD284" s="34">
        <v>3301122</v>
      </c>
      <c r="AE284" s="32" t="s">
        <v>1362</v>
      </c>
      <c r="AF284" s="34">
        <v>330112200</v>
      </c>
      <c r="AG284" s="32" t="s">
        <v>844</v>
      </c>
      <c r="AH284" s="34">
        <v>1268</v>
      </c>
      <c r="AI284" s="34">
        <v>2</v>
      </c>
      <c r="AJ284" s="32" t="s">
        <v>1375</v>
      </c>
      <c r="AK284" s="34" t="s">
        <v>99</v>
      </c>
      <c r="AL284" s="32" t="s">
        <v>90</v>
      </c>
      <c r="AM284" s="34">
        <v>121000</v>
      </c>
      <c r="AN284" s="32" t="s">
        <v>91</v>
      </c>
      <c r="AO284" s="32"/>
      <c r="AP284" s="32" t="s">
        <v>1376</v>
      </c>
      <c r="AQ284" s="34"/>
      <c r="AR284" s="32"/>
      <c r="AS284" s="32" t="s">
        <v>1377</v>
      </c>
      <c r="AT284" s="28">
        <v>6000000</v>
      </c>
      <c r="AU284" s="1"/>
      <c r="AV284" s="29"/>
      <c r="AW284" s="30">
        <f>SUMIF('No tocar'!A:A,AS284,'No tocar'!B:B)</f>
        <v>6000000</v>
      </c>
      <c r="AX284" s="30">
        <f t="shared" si="0"/>
        <v>6000000</v>
      </c>
      <c r="AY284" s="30">
        <f>SUMIF('No tocar'!A:A,AS284,'No tocar'!D:D)</f>
        <v>0</v>
      </c>
      <c r="AZ284" s="30"/>
      <c r="BA284" s="30" t="str">
        <f t="shared" si="1"/>
        <v/>
      </c>
      <c r="BB284" s="31" t="str">
        <f t="shared" si="2"/>
        <v/>
      </c>
      <c r="BC284" s="29"/>
      <c r="BD284" s="29"/>
      <c r="BE284" s="29"/>
      <c r="BF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</row>
    <row r="285" spans="1:74" ht="14.25" customHeight="1">
      <c r="A285" s="32" t="s">
        <v>1345</v>
      </c>
      <c r="B285" s="32" t="s">
        <v>1346</v>
      </c>
      <c r="C285" s="32" t="s">
        <v>1347</v>
      </c>
      <c r="D285" s="33">
        <v>33</v>
      </c>
      <c r="E285" s="32" t="s">
        <v>1348</v>
      </c>
      <c r="F285" s="34">
        <v>3301</v>
      </c>
      <c r="G285" s="32" t="s">
        <v>1349</v>
      </c>
      <c r="H285" s="34" t="s">
        <v>391</v>
      </c>
      <c r="I285" s="32" t="s">
        <v>1348</v>
      </c>
      <c r="J285" s="34">
        <v>2</v>
      </c>
      <c r="K285" s="32" t="s">
        <v>318</v>
      </c>
      <c r="L285" s="33" t="s">
        <v>1350</v>
      </c>
      <c r="M285" s="32" t="s">
        <v>1351</v>
      </c>
      <c r="N285" s="34" t="s">
        <v>1352</v>
      </c>
      <c r="O285" s="32" t="s">
        <v>1353</v>
      </c>
      <c r="P285" s="34">
        <v>2830</v>
      </c>
      <c r="Q285" s="34" t="s">
        <v>1354</v>
      </c>
      <c r="R285" s="32" t="s">
        <v>1355</v>
      </c>
      <c r="S285" s="34" t="s">
        <v>1356</v>
      </c>
      <c r="T285" s="32" t="s">
        <v>1357</v>
      </c>
      <c r="U285" s="34">
        <v>1268</v>
      </c>
      <c r="V285" s="36" t="s">
        <v>1358</v>
      </c>
      <c r="W285" s="36" t="s">
        <v>1359</v>
      </c>
      <c r="X285" s="33" t="s">
        <v>1360</v>
      </c>
      <c r="Y285" s="32" t="s">
        <v>1361</v>
      </c>
      <c r="Z285" s="34">
        <v>2023</v>
      </c>
      <c r="AA285" s="34">
        <v>2023</v>
      </c>
      <c r="AB285" s="34">
        <v>1</v>
      </c>
      <c r="AC285" s="34">
        <v>1</v>
      </c>
      <c r="AD285" s="34">
        <v>3301122</v>
      </c>
      <c r="AE285" s="32" t="s">
        <v>1362</v>
      </c>
      <c r="AF285" s="34">
        <v>330112200</v>
      </c>
      <c r="AG285" s="32" t="s">
        <v>844</v>
      </c>
      <c r="AH285" s="34">
        <v>1268</v>
      </c>
      <c r="AI285" s="34">
        <v>2</v>
      </c>
      <c r="AJ285" s="32" t="s">
        <v>1375</v>
      </c>
      <c r="AK285" s="34" t="s">
        <v>99</v>
      </c>
      <c r="AL285" s="32" t="s">
        <v>166</v>
      </c>
      <c r="AM285" s="34">
        <v>124302</v>
      </c>
      <c r="AN285" s="32" t="s">
        <v>1369</v>
      </c>
      <c r="AO285" s="32"/>
      <c r="AP285" s="32" t="s">
        <v>1376</v>
      </c>
      <c r="AQ285" s="34"/>
      <c r="AR285" s="32"/>
      <c r="AS285" s="32" t="s">
        <v>1378</v>
      </c>
      <c r="AT285" s="28">
        <v>5000000</v>
      </c>
      <c r="AU285" s="1"/>
      <c r="AV285" s="29"/>
      <c r="AW285" s="30">
        <f>SUMIF('No tocar'!A:A,AS285,'No tocar'!B:B)</f>
        <v>0</v>
      </c>
      <c r="AX285" s="30">
        <f t="shared" si="0"/>
        <v>5000000</v>
      </c>
      <c r="AY285" s="30">
        <f>SUMIF('No tocar'!A:A,AS285,'No tocar'!D:D)</f>
        <v>0</v>
      </c>
      <c r="AZ285" s="30"/>
      <c r="BA285" s="30" t="str">
        <f t="shared" si="1"/>
        <v/>
      </c>
      <c r="BB285" s="31" t="str">
        <f t="shared" si="2"/>
        <v/>
      </c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</row>
    <row r="286" spans="1:74" ht="14.25" customHeight="1">
      <c r="A286" s="32" t="s">
        <v>1345</v>
      </c>
      <c r="B286" s="32" t="s">
        <v>1346</v>
      </c>
      <c r="C286" s="32" t="s">
        <v>1347</v>
      </c>
      <c r="D286" s="33">
        <v>33</v>
      </c>
      <c r="E286" s="32" t="s">
        <v>1348</v>
      </c>
      <c r="F286" s="34">
        <v>3301</v>
      </c>
      <c r="G286" s="32" t="s">
        <v>1349</v>
      </c>
      <c r="H286" s="34" t="s">
        <v>391</v>
      </c>
      <c r="I286" s="32" t="s">
        <v>1348</v>
      </c>
      <c r="J286" s="34">
        <v>2</v>
      </c>
      <c r="K286" s="32" t="s">
        <v>318</v>
      </c>
      <c r="L286" s="33" t="s">
        <v>1350</v>
      </c>
      <c r="M286" s="32" t="s">
        <v>1351</v>
      </c>
      <c r="N286" s="34" t="s">
        <v>1352</v>
      </c>
      <c r="O286" s="32" t="s">
        <v>1353</v>
      </c>
      <c r="P286" s="34">
        <v>2830</v>
      </c>
      <c r="Q286" s="34" t="s">
        <v>1354</v>
      </c>
      <c r="R286" s="32" t="s">
        <v>1355</v>
      </c>
      <c r="S286" s="34" t="s">
        <v>1356</v>
      </c>
      <c r="T286" s="32" t="s">
        <v>1357</v>
      </c>
      <c r="U286" s="34">
        <v>100</v>
      </c>
      <c r="V286" s="36" t="s">
        <v>1379</v>
      </c>
      <c r="W286" s="36" t="s">
        <v>1380</v>
      </c>
      <c r="X286" s="33" t="s">
        <v>1381</v>
      </c>
      <c r="Y286" s="32" t="s">
        <v>1382</v>
      </c>
      <c r="Z286" s="34">
        <v>2023</v>
      </c>
      <c r="AA286" s="34">
        <v>2023</v>
      </c>
      <c r="AB286" s="34">
        <v>1</v>
      </c>
      <c r="AC286" s="34">
        <v>1</v>
      </c>
      <c r="AD286" s="34">
        <v>3301122</v>
      </c>
      <c r="AE286" s="32" t="s">
        <v>1362</v>
      </c>
      <c r="AF286" s="34">
        <v>330112200</v>
      </c>
      <c r="AG286" s="32" t="s">
        <v>844</v>
      </c>
      <c r="AH286" s="34">
        <v>100</v>
      </c>
      <c r="AI286" s="34">
        <v>1</v>
      </c>
      <c r="AJ286" s="32" t="s">
        <v>1383</v>
      </c>
      <c r="AK286" s="34" t="s">
        <v>99</v>
      </c>
      <c r="AL286" s="32" t="s">
        <v>166</v>
      </c>
      <c r="AM286" s="34">
        <v>124303</v>
      </c>
      <c r="AN286" s="32" t="s">
        <v>169</v>
      </c>
      <c r="AO286" s="32"/>
      <c r="AP286" s="22" t="s">
        <v>92</v>
      </c>
      <c r="AQ286" s="34" t="s">
        <v>1365</v>
      </c>
      <c r="AR286" s="32" t="s">
        <v>1366</v>
      </c>
      <c r="AS286" s="32" t="s">
        <v>1384</v>
      </c>
      <c r="AT286" s="28">
        <v>72100000</v>
      </c>
      <c r="AU286" s="1"/>
      <c r="AV286" s="29"/>
      <c r="AW286" s="30">
        <f>SUMIF('No tocar'!A:A,AS286,'No tocar'!B:B)</f>
        <v>72100000</v>
      </c>
      <c r="AX286" s="30">
        <f t="shared" si="0"/>
        <v>72100000</v>
      </c>
      <c r="AY286" s="30">
        <f>SUMIF('No tocar'!A:A,AS286,'No tocar'!D:D)</f>
        <v>51500000</v>
      </c>
      <c r="AZ286" s="30"/>
      <c r="BA286" s="30" t="str">
        <f t="shared" si="1"/>
        <v/>
      </c>
      <c r="BB286" s="31" t="str">
        <f t="shared" si="2"/>
        <v/>
      </c>
      <c r="BC286" s="29"/>
      <c r="BD286" s="29"/>
      <c r="BE286" s="29"/>
      <c r="BF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</row>
    <row r="287" spans="1:74" ht="14.25" customHeight="1">
      <c r="A287" s="32" t="s">
        <v>1345</v>
      </c>
      <c r="B287" s="32" t="s">
        <v>1346</v>
      </c>
      <c r="C287" s="32" t="s">
        <v>1347</v>
      </c>
      <c r="D287" s="33">
        <v>33</v>
      </c>
      <c r="E287" s="32" t="s">
        <v>1348</v>
      </c>
      <c r="F287" s="34">
        <v>3301</v>
      </c>
      <c r="G287" s="32" t="s">
        <v>1349</v>
      </c>
      <c r="H287" s="34" t="s">
        <v>391</v>
      </c>
      <c r="I287" s="32" t="s">
        <v>1348</v>
      </c>
      <c r="J287" s="34">
        <v>2</v>
      </c>
      <c r="K287" s="32" t="s">
        <v>318</v>
      </c>
      <c r="L287" s="33" t="s">
        <v>1350</v>
      </c>
      <c r="M287" s="32" t="s">
        <v>1351</v>
      </c>
      <c r="N287" s="34" t="s">
        <v>1352</v>
      </c>
      <c r="O287" s="32" t="s">
        <v>1353</v>
      </c>
      <c r="P287" s="34">
        <v>2830</v>
      </c>
      <c r="Q287" s="34" t="s">
        <v>1354</v>
      </c>
      <c r="R287" s="32" t="s">
        <v>1355</v>
      </c>
      <c r="S287" s="34" t="s">
        <v>1356</v>
      </c>
      <c r="T287" s="32" t="s">
        <v>1357</v>
      </c>
      <c r="U287" s="34">
        <v>100</v>
      </c>
      <c r="V287" s="36" t="s">
        <v>1379</v>
      </c>
      <c r="W287" s="36" t="s">
        <v>1380</v>
      </c>
      <c r="X287" s="33" t="s">
        <v>1381</v>
      </c>
      <c r="Y287" s="32" t="s">
        <v>1382</v>
      </c>
      <c r="Z287" s="34">
        <v>2023</v>
      </c>
      <c r="AA287" s="34">
        <v>2023</v>
      </c>
      <c r="AB287" s="34">
        <v>1</v>
      </c>
      <c r="AC287" s="34">
        <v>1</v>
      </c>
      <c r="AD287" s="34">
        <v>3301122</v>
      </c>
      <c r="AE287" s="32" t="s">
        <v>1362</v>
      </c>
      <c r="AF287" s="34">
        <v>330112200</v>
      </c>
      <c r="AG287" s="32" t="s">
        <v>844</v>
      </c>
      <c r="AH287" s="34">
        <v>100</v>
      </c>
      <c r="AI287" s="34">
        <v>1</v>
      </c>
      <c r="AJ287" s="32" t="s">
        <v>1383</v>
      </c>
      <c r="AK287" s="34" t="s">
        <v>99</v>
      </c>
      <c r="AL287" s="32" t="s">
        <v>90</v>
      </c>
      <c r="AM287" s="34">
        <v>133320</v>
      </c>
      <c r="AN287" s="32" t="s">
        <v>1372</v>
      </c>
      <c r="AO287" s="32"/>
      <c r="AP287" s="22" t="s">
        <v>92</v>
      </c>
      <c r="AQ287" s="34" t="s">
        <v>1365</v>
      </c>
      <c r="AR287" s="32" t="s">
        <v>1366</v>
      </c>
      <c r="AS287" s="32" t="s">
        <v>1385</v>
      </c>
      <c r="AT287" s="28">
        <v>11260000</v>
      </c>
      <c r="AU287" s="1" t="s">
        <v>142</v>
      </c>
      <c r="AV287" s="29"/>
      <c r="AW287" s="30">
        <f>SUMIF('No tocar'!A:A,AS287,'No tocar'!B:B)</f>
        <v>0</v>
      </c>
      <c r="AX287" s="30">
        <f t="shared" si="0"/>
        <v>11260000</v>
      </c>
      <c r="AY287" s="30">
        <f>SUMIF('No tocar'!A:A,AS287,'No tocar'!D:D)</f>
        <v>0</v>
      </c>
      <c r="AZ287" s="30"/>
      <c r="BA287" s="30" t="str">
        <f t="shared" si="1"/>
        <v/>
      </c>
      <c r="BB287" s="31" t="str">
        <f t="shared" si="2"/>
        <v/>
      </c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</row>
    <row r="288" spans="1:74" ht="14.25" customHeight="1">
      <c r="A288" s="32" t="s">
        <v>1345</v>
      </c>
      <c r="B288" s="32" t="s">
        <v>1346</v>
      </c>
      <c r="C288" s="32" t="s">
        <v>1347</v>
      </c>
      <c r="D288" s="33">
        <v>33</v>
      </c>
      <c r="E288" s="32" t="s">
        <v>1348</v>
      </c>
      <c r="F288" s="34">
        <v>3301</v>
      </c>
      <c r="G288" s="32" t="s">
        <v>1349</v>
      </c>
      <c r="H288" s="34" t="s">
        <v>391</v>
      </c>
      <c r="I288" s="32" t="s">
        <v>1348</v>
      </c>
      <c r="J288" s="34">
        <v>2</v>
      </c>
      <c r="K288" s="32" t="s">
        <v>318</v>
      </c>
      <c r="L288" s="33" t="s">
        <v>1350</v>
      </c>
      <c r="M288" s="32" t="s">
        <v>1351</v>
      </c>
      <c r="N288" s="34" t="s">
        <v>1352</v>
      </c>
      <c r="O288" s="32" t="s">
        <v>1353</v>
      </c>
      <c r="P288" s="34">
        <v>2830</v>
      </c>
      <c r="Q288" s="34" t="s">
        <v>1354</v>
      </c>
      <c r="R288" s="32" t="s">
        <v>1355</v>
      </c>
      <c r="S288" s="34" t="s">
        <v>1356</v>
      </c>
      <c r="T288" s="32" t="s">
        <v>1357</v>
      </c>
      <c r="U288" s="34">
        <v>100</v>
      </c>
      <c r="V288" s="36" t="s">
        <v>1379</v>
      </c>
      <c r="W288" s="36" t="s">
        <v>1380</v>
      </c>
      <c r="X288" s="33" t="s">
        <v>1381</v>
      </c>
      <c r="Y288" s="32" t="s">
        <v>1382</v>
      </c>
      <c r="Z288" s="34">
        <v>2023</v>
      </c>
      <c r="AA288" s="34">
        <v>2023</v>
      </c>
      <c r="AB288" s="34">
        <v>1</v>
      </c>
      <c r="AC288" s="34">
        <v>1</v>
      </c>
      <c r="AD288" s="34">
        <v>3301122</v>
      </c>
      <c r="AE288" s="32" t="s">
        <v>1362</v>
      </c>
      <c r="AF288" s="34">
        <v>330112200</v>
      </c>
      <c r="AG288" s="32" t="s">
        <v>844</v>
      </c>
      <c r="AH288" s="34">
        <v>100</v>
      </c>
      <c r="AI288" s="34">
        <v>1</v>
      </c>
      <c r="AJ288" s="32" t="s">
        <v>1383</v>
      </c>
      <c r="AK288" s="34" t="s">
        <v>99</v>
      </c>
      <c r="AL288" s="32" t="s">
        <v>166</v>
      </c>
      <c r="AM288" s="34">
        <v>124302</v>
      </c>
      <c r="AN288" s="32" t="s">
        <v>1369</v>
      </c>
      <c r="AO288" s="32"/>
      <c r="AP288" s="22" t="s">
        <v>92</v>
      </c>
      <c r="AQ288" s="34" t="s">
        <v>1365</v>
      </c>
      <c r="AR288" s="32" t="s">
        <v>1366</v>
      </c>
      <c r="AS288" s="32" t="s">
        <v>1386</v>
      </c>
      <c r="AT288" s="28">
        <v>30900000</v>
      </c>
      <c r="AU288" s="1"/>
      <c r="AV288" s="29"/>
      <c r="AW288" s="30">
        <f>SUMIF('No tocar'!A:A,AS288,'No tocar'!B:B)</f>
        <v>0</v>
      </c>
      <c r="AX288" s="30">
        <f t="shared" si="0"/>
        <v>30900000</v>
      </c>
      <c r="AY288" s="30">
        <f>SUMIF('No tocar'!A:A,AS288,'No tocar'!D:D)</f>
        <v>30900000</v>
      </c>
      <c r="AZ288" s="30"/>
      <c r="BA288" s="30" t="str">
        <f t="shared" si="1"/>
        <v/>
      </c>
      <c r="BB288" s="31" t="str">
        <f t="shared" si="2"/>
        <v/>
      </c>
      <c r="BC288" s="29"/>
      <c r="BD288" s="29"/>
      <c r="BE288" s="29"/>
      <c r="BF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</row>
    <row r="289" spans="1:74" ht="14.25" customHeight="1">
      <c r="A289" s="32" t="s">
        <v>1345</v>
      </c>
      <c r="B289" s="32" t="s">
        <v>1346</v>
      </c>
      <c r="C289" s="32" t="s">
        <v>1347</v>
      </c>
      <c r="D289" s="33">
        <v>33</v>
      </c>
      <c r="E289" s="32" t="s">
        <v>1348</v>
      </c>
      <c r="F289" s="34">
        <v>3301</v>
      </c>
      <c r="G289" s="32" t="s">
        <v>1349</v>
      </c>
      <c r="H289" s="34" t="s">
        <v>391</v>
      </c>
      <c r="I289" s="32" t="s">
        <v>1348</v>
      </c>
      <c r="J289" s="34">
        <v>2</v>
      </c>
      <c r="K289" s="32" t="s">
        <v>318</v>
      </c>
      <c r="L289" s="33" t="s">
        <v>1350</v>
      </c>
      <c r="M289" s="32" t="s">
        <v>1351</v>
      </c>
      <c r="N289" s="34" t="s">
        <v>1352</v>
      </c>
      <c r="O289" s="32" t="s">
        <v>1353</v>
      </c>
      <c r="P289" s="34">
        <v>2830</v>
      </c>
      <c r="Q289" s="34" t="s">
        <v>1354</v>
      </c>
      <c r="R289" s="32" t="s">
        <v>1355</v>
      </c>
      <c r="S289" s="34" t="s">
        <v>1356</v>
      </c>
      <c r="T289" s="32" t="s">
        <v>1357</v>
      </c>
      <c r="U289" s="34">
        <v>100</v>
      </c>
      <c r="V289" s="36" t="s">
        <v>1379</v>
      </c>
      <c r="W289" s="36" t="s">
        <v>1380</v>
      </c>
      <c r="X289" s="33" t="s">
        <v>1381</v>
      </c>
      <c r="Y289" s="32" t="s">
        <v>1382</v>
      </c>
      <c r="Z289" s="34">
        <v>2023</v>
      </c>
      <c r="AA289" s="34">
        <v>2023</v>
      </c>
      <c r="AB289" s="34">
        <v>1</v>
      </c>
      <c r="AC289" s="34">
        <v>1</v>
      </c>
      <c r="AD289" s="34">
        <v>3301122</v>
      </c>
      <c r="AE289" s="32" t="s">
        <v>1362</v>
      </c>
      <c r="AF289" s="34">
        <v>330112200</v>
      </c>
      <c r="AG289" s="32" t="s">
        <v>844</v>
      </c>
      <c r="AH289" s="34">
        <v>100</v>
      </c>
      <c r="AI289" s="34">
        <v>2</v>
      </c>
      <c r="AJ289" s="32" t="s">
        <v>1387</v>
      </c>
      <c r="AK289" s="34" t="s">
        <v>89</v>
      </c>
      <c r="AL289" s="32" t="s">
        <v>166</v>
      </c>
      <c r="AM289" s="34">
        <v>124303</v>
      </c>
      <c r="AN289" s="32" t="s">
        <v>169</v>
      </c>
      <c r="AO289" s="32"/>
      <c r="AP289" s="22" t="s">
        <v>92</v>
      </c>
      <c r="AQ289" s="34" t="s">
        <v>1365</v>
      </c>
      <c r="AR289" s="32" t="s">
        <v>1366</v>
      </c>
      <c r="AS289" s="32" t="s">
        <v>1388</v>
      </c>
      <c r="AT289" s="28">
        <v>72900000</v>
      </c>
      <c r="AU289" s="1"/>
      <c r="AV289" s="29"/>
      <c r="AW289" s="30">
        <f>SUMIF('No tocar'!A:A,AS289,'No tocar'!B:B)</f>
        <v>72100000</v>
      </c>
      <c r="AX289" s="30">
        <f t="shared" si="0"/>
        <v>72900000</v>
      </c>
      <c r="AY289" s="30">
        <f>SUMIF('No tocar'!A:A,AS289,'No tocar'!D:D)</f>
        <v>63860000</v>
      </c>
      <c r="AZ289" s="30"/>
      <c r="BA289" s="30" t="str">
        <f t="shared" si="1"/>
        <v/>
      </c>
      <c r="BB289" s="31" t="str">
        <f t="shared" si="2"/>
        <v/>
      </c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</row>
    <row r="290" spans="1:74" ht="14.25" customHeight="1">
      <c r="A290" s="32" t="s">
        <v>1345</v>
      </c>
      <c r="B290" s="32" t="s">
        <v>1346</v>
      </c>
      <c r="C290" s="32" t="s">
        <v>1347</v>
      </c>
      <c r="D290" s="33">
        <v>33</v>
      </c>
      <c r="E290" s="32" t="s">
        <v>1348</v>
      </c>
      <c r="F290" s="34">
        <v>3301</v>
      </c>
      <c r="G290" s="32" t="s">
        <v>1349</v>
      </c>
      <c r="H290" s="34" t="s">
        <v>391</v>
      </c>
      <c r="I290" s="32" t="s">
        <v>1348</v>
      </c>
      <c r="J290" s="34">
        <v>2</v>
      </c>
      <c r="K290" s="32" t="s">
        <v>318</v>
      </c>
      <c r="L290" s="33" t="s">
        <v>1350</v>
      </c>
      <c r="M290" s="32" t="s">
        <v>1351</v>
      </c>
      <c r="N290" s="34" t="s">
        <v>1352</v>
      </c>
      <c r="O290" s="32" t="s">
        <v>1353</v>
      </c>
      <c r="P290" s="34">
        <v>2830</v>
      </c>
      <c r="Q290" s="34" t="s">
        <v>1354</v>
      </c>
      <c r="R290" s="32" t="s">
        <v>1355</v>
      </c>
      <c r="S290" s="34" t="s">
        <v>1356</v>
      </c>
      <c r="T290" s="32" t="s">
        <v>1357</v>
      </c>
      <c r="U290" s="34">
        <v>100</v>
      </c>
      <c r="V290" s="36" t="s">
        <v>1379</v>
      </c>
      <c r="W290" s="36" t="s">
        <v>1380</v>
      </c>
      <c r="X290" s="33" t="s">
        <v>1381</v>
      </c>
      <c r="Y290" s="32" t="s">
        <v>1382</v>
      </c>
      <c r="Z290" s="34">
        <v>2023</v>
      </c>
      <c r="AA290" s="34">
        <v>2023</v>
      </c>
      <c r="AB290" s="34">
        <v>1</v>
      </c>
      <c r="AC290" s="34">
        <v>1</v>
      </c>
      <c r="AD290" s="34">
        <v>3301122</v>
      </c>
      <c r="AE290" s="32" t="s">
        <v>1362</v>
      </c>
      <c r="AF290" s="34">
        <v>330112200</v>
      </c>
      <c r="AG290" s="32" t="s">
        <v>844</v>
      </c>
      <c r="AH290" s="34">
        <v>100</v>
      </c>
      <c r="AI290" s="34">
        <v>2</v>
      </c>
      <c r="AJ290" s="32" t="s">
        <v>1387</v>
      </c>
      <c r="AK290" s="34" t="s">
        <v>89</v>
      </c>
      <c r="AL290" s="32" t="s">
        <v>90</v>
      </c>
      <c r="AM290" s="34">
        <v>133320</v>
      </c>
      <c r="AN290" s="32" t="s">
        <v>1372</v>
      </c>
      <c r="AO290" s="32"/>
      <c r="AP290" s="22" t="s">
        <v>92</v>
      </c>
      <c r="AQ290" s="34" t="s">
        <v>1365</v>
      </c>
      <c r="AR290" s="32" t="s">
        <v>1366</v>
      </c>
      <c r="AS290" s="32" t="s">
        <v>1389</v>
      </c>
      <c r="AT290" s="28">
        <v>9340000</v>
      </c>
      <c r="AU290" s="1"/>
      <c r="AV290" s="29"/>
      <c r="AW290" s="30" t="e">
        <f>SUMIF('[1]No tocar'!A:A,AS290,'[1]No tocar'!B:B)</f>
        <v>#VALUE!</v>
      </c>
      <c r="AX290" s="30">
        <f t="shared" si="0"/>
        <v>9340000</v>
      </c>
      <c r="AY290" s="30" t="e">
        <f>SUMIF('[1]No tocar'!A:A,AS290,'[1]No tocar'!D:D)</f>
        <v>#VALUE!</v>
      </c>
      <c r="AZ290" s="30"/>
      <c r="BA290" s="30" t="str">
        <f t="shared" si="1"/>
        <v/>
      </c>
      <c r="BB290" s="31" t="str">
        <f t="shared" si="2"/>
        <v/>
      </c>
      <c r="BC290" s="29"/>
      <c r="BD290" s="29"/>
      <c r="BE290" s="29"/>
      <c r="BF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</row>
    <row r="291" spans="1:74" ht="14.25" customHeight="1">
      <c r="A291" s="32" t="s">
        <v>1345</v>
      </c>
      <c r="B291" s="32" t="s">
        <v>1346</v>
      </c>
      <c r="C291" s="32" t="s">
        <v>1347</v>
      </c>
      <c r="D291" s="33">
        <v>33</v>
      </c>
      <c r="E291" s="32" t="s">
        <v>1348</v>
      </c>
      <c r="F291" s="34">
        <v>3301</v>
      </c>
      <c r="G291" s="32" t="s">
        <v>1349</v>
      </c>
      <c r="H291" s="34" t="s">
        <v>391</v>
      </c>
      <c r="I291" s="32" t="s">
        <v>1348</v>
      </c>
      <c r="J291" s="34">
        <v>2</v>
      </c>
      <c r="K291" s="32" t="s">
        <v>318</v>
      </c>
      <c r="L291" s="33" t="s">
        <v>1350</v>
      </c>
      <c r="M291" s="32" t="s">
        <v>1351</v>
      </c>
      <c r="N291" s="34" t="s">
        <v>1352</v>
      </c>
      <c r="O291" s="32" t="s">
        <v>1353</v>
      </c>
      <c r="P291" s="34">
        <v>2830</v>
      </c>
      <c r="Q291" s="34" t="s">
        <v>1354</v>
      </c>
      <c r="R291" s="32" t="s">
        <v>1355</v>
      </c>
      <c r="S291" s="34" t="s">
        <v>1356</v>
      </c>
      <c r="T291" s="32" t="s">
        <v>1357</v>
      </c>
      <c r="U291" s="34">
        <v>100</v>
      </c>
      <c r="V291" s="36" t="s">
        <v>1379</v>
      </c>
      <c r="W291" s="36" t="s">
        <v>1380</v>
      </c>
      <c r="X291" s="33" t="s">
        <v>1381</v>
      </c>
      <c r="Y291" s="32" t="s">
        <v>1382</v>
      </c>
      <c r="Z291" s="34">
        <v>2023</v>
      </c>
      <c r="AA291" s="34">
        <v>2023</v>
      </c>
      <c r="AB291" s="34">
        <v>1</v>
      </c>
      <c r="AC291" s="34">
        <v>1</v>
      </c>
      <c r="AD291" s="34">
        <v>3301122</v>
      </c>
      <c r="AE291" s="32" t="s">
        <v>1362</v>
      </c>
      <c r="AF291" s="34">
        <v>330112200</v>
      </c>
      <c r="AG291" s="32" t="s">
        <v>844</v>
      </c>
      <c r="AH291" s="34">
        <v>100</v>
      </c>
      <c r="AI291" s="34">
        <v>3</v>
      </c>
      <c r="AJ291" s="32" t="s">
        <v>1390</v>
      </c>
      <c r="AK291" s="34" t="s">
        <v>99</v>
      </c>
      <c r="AL291" s="32" t="s">
        <v>90</v>
      </c>
      <c r="AM291" s="34">
        <v>121000</v>
      </c>
      <c r="AN291" s="32" t="s">
        <v>91</v>
      </c>
      <c r="AO291" s="32"/>
      <c r="AP291" s="32" t="s">
        <v>1376</v>
      </c>
      <c r="AQ291" s="34"/>
      <c r="AR291" s="32"/>
      <c r="AS291" s="32" t="s">
        <v>1391</v>
      </c>
      <c r="AT291" s="28">
        <v>6000000</v>
      </c>
      <c r="AU291" s="1"/>
      <c r="AV291" s="29"/>
      <c r="AW291" s="30">
        <f>SUMIF('No tocar'!A:A,AS291,'No tocar'!B:B)</f>
        <v>6000000</v>
      </c>
      <c r="AX291" s="30">
        <f t="shared" si="0"/>
        <v>6000000</v>
      </c>
      <c r="AY291" s="30">
        <f>SUMIF('No tocar'!A:A,AS291,'No tocar'!D:D)</f>
        <v>0</v>
      </c>
      <c r="AZ291" s="30"/>
      <c r="BA291" s="30" t="str">
        <f t="shared" si="1"/>
        <v/>
      </c>
      <c r="BB291" s="31" t="str">
        <f t="shared" si="2"/>
        <v/>
      </c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</row>
    <row r="292" spans="1:74" ht="14.25" customHeight="1">
      <c r="A292" s="32" t="s">
        <v>1345</v>
      </c>
      <c r="B292" s="32" t="s">
        <v>1346</v>
      </c>
      <c r="C292" s="32" t="s">
        <v>1347</v>
      </c>
      <c r="D292" s="33">
        <v>33</v>
      </c>
      <c r="E292" s="32" t="s">
        <v>1348</v>
      </c>
      <c r="F292" s="34">
        <v>3301</v>
      </c>
      <c r="G292" s="32" t="s">
        <v>1349</v>
      </c>
      <c r="H292" s="34" t="s">
        <v>391</v>
      </c>
      <c r="I292" s="32" t="s">
        <v>1348</v>
      </c>
      <c r="J292" s="34">
        <v>2</v>
      </c>
      <c r="K292" s="32" t="s">
        <v>318</v>
      </c>
      <c r="L292" s="33" t="s">
        <v>1350</v>
      </c>
      <c r="M292" s="32" t="s">
        <v>1351</v>
      </c>
      <c r="N292" s="34" t="s">
        <v>1352</v>
      </c>
      <c r="O292" s="32" t="s">
        <v>1353</v>
      </c>
      <c r="P292" s="34">
        <v>2830</v>
      </c>
      <c r="Q292" s="34" t="s">
        <v>1354</v>
      </c>
      <c r="R292" s="32" t="s">
        <v>1355</v>
      </c>
      <c r="S292" s="34" t="s">
        <v>1356</v>
      </c>
      <c r="T292" s="32" t="s">
        <v>1357</v>
      </c>
      <c r="U292" s="34">
        <v>100</v>
      </c>
      <c r="V292" s="36" t="s">
        <v>1379</v>
      </c>
      <c r="W292" s="36" t="s">
        <v>1380</v>
      </c>
      <c r="X292" s="33" t="s">
        <v>1381</v>
      </c>
      <c r="Y292" s="32" t="s">
        <v>1382</v>
      </c>
      <c r="Z292" s="34">
        <v>2023</v>
      </c>
      <c r="AA292" s="34">
        <v>2023</v>
      </c>
      <c r="AB292" s="34">
        <v>1</v>
      </c>
      <c r="AC292" s="34">
        <v>1</v>
      </c>
      <c r="AD292" s="34">
        <v>3301122</v>
      </c>
      <c r="AE292" s="32" t="s">
        <v>1362</v>
      </c>
      <c r="AF292" s="34">
        <v>330112200</v>
      </c>
      <c r="AG292" s="32" t="s">
        <v>844</v>
      </c>
      <c r="AH292" s="34">
        <v>100</v>
      </c>
      <c r="AI292" s="34">
        <v>3</v>
      </c>
      <c r="AJ292" s="32" t="s">
        <v>1390</v>
      </c>
      <c r="AK292" s="34" t="s">
        <v>99</v>
      </c>
      <c r="AL292" s="32" t="s">
        <v>681</v>
      </c>
      <c r="AM292" s="34">
        <v>123304</v>
      </c>
      <c r="AN292" s="32" t="s">
        <v>1392</v>
      </c>
      <c r="AO292" s="32"/>
      <c r="AP292" s="32"/>
      <c r="AQ292" s="34" t="s">
        <v>1365</v>
      </c>
      <c r="AR292" s="32" t="s">
        <v>1366</v>
      </c>
      <c r="AS292" s="32" t="s">
        <v>1393</v>
      </c>
      <c r="AT292" s="28">
        <v>8000000</v>
      </c>
      <c r="AU292" s="1"/>
      <c r="AV292" s="29"/>
      <c r="AW292" s="30">
        <f>SUMIF('No tocar'!A:A,AS292,'No tocar'!B:B)</f>
        <v>0</v>
      </c>
      <c r="AX292" s="30">
        <f t="shared" si="0"/>
        <v>8000000</v>
      </c>
      <c r="AY292" s="30">
        <f>SUMIF('No tocar'!A:A,AS292,'No tocar'!D:D)</f>
        <v>0</v>
      </c>
      <c r="AZ292" s="30"/>
      <c r="BA292" s="30" t="str">
        <f t="shared" si="1"/>
        <v/>
      </c>
      <c r="BB292" s="31" t="str">
        <f t="shared" si="2"/>
        <v/>
      </c>
      <c r="BC292" s="29"/>
      <c r="BD292" s="29"/>
      <c r="BE292" s="29"/>
      <c r="BF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</row>
    <row r="293" spans="1:74" ht="14.25" customHeight="1">
      <c r="A293" s="32" t="s">
        <v>1345</v>
      </c>
      <c r="B293" s="32" t="s">
        <v>1346</v>
      </c>
      <c r="C293" s="32" t="s">
        <v>1347</v>
      </c>
      <c r="D293" s="33">
        <v>33</v>
      </c>
      <c r="E293" s="32" t="s">
        <v>1348</v>
      </c>
      <c r="F293" s="34">
        <v>3301</v>
      </c>
      <c r="G293" s="32" t="s">
        <v>1349</v>
      </c>
      <c r="H293" s="34" t="s">
        <v>391</v>
      </c>
      <c r="I293" s="32" t="s">
        <v>1348</v>
      </c>
      <c r="J293" s="34">
        <v>2</v>
      </c>
      <c r="K293" s="32" t="s">
        <v>318</v>
      </c>
      <c r="L293" s="33" t="s">
        <v>1394</v>
      </c>
      <c r="M293" s="32" t="s">
        <v>1395</v>
      </c>
      <c r="N293" s="34" t="s">
        <v>1396</v>
      </c>
      <c r="O293" s="32" t="s">
        <v>1397</v>
      </c>
      <c r="P293" s="34">
        <v>7633</v>
      </c>
      <c r="Q293" s="34" t="s">
        <v>1398</v>
      </c>
      <c r="R293" s="32" t="s">
        <v>1399</v>
      </c>
      <c r="S293" s="34" t="s">
        <v>1400</v>
      </c>
      <c r="T293" s="32" t="s">
        <v>1401</v>
      </c>
      <c r="U293" s="34" t="s">
        <v>1402</v>
      </c>
      <c r="V293" s="36" t="s">
        <v>1403</v>
      </c>
      <c r="W293" s="36" t="s">
        <v>1404</v>
      </c>
      <c r="X293" s="33" t="s">
        <v>1405</v>
      </c>
      <c r="Y293" s="32" t="s">
        <v>1406</v>
      </c>
      <c r="Z293" s="34">
        <v>2022</v>
      </c>
      <c r="AA293" s="34">
        <v>2023</v>
      </c>
      <c r="AB293" s="34">
        <v>2</v>
      </c>
      <c r="AC293" s="34">
        <v>1</v>
      </c>
      <c r="AD293" s="34">
        <v>3301070</v>
      </c>
      <c r="AE293" s="32" t="s">
        <v>258</v>
      </c>
      <c r="AF293" s="34">
        <v>330107000</v>
      </c>
      <c r="AG293" s="32" t="s">
        <v>259</v>
      </c>
      <c r="AH293" s="34" t="s">
        <v>1402</v>
      </c>
      <c r="AI293" s="34">
        <v>1</v>
      </c>
      <c r="AJ293" s="32" t="s">
        <v>1407</v>
      </c>
      <c r="AK293" s="34" t="s">
        <v>89</v>
      </c>
      <c r="AL293" s="32" t="s">
        <v>166</v>
      </c>
      <c r="AM293" s="34">
        <v>124303</v>
      </c>
      <c r="AN293" s="32" t="s">
        <v>169</v>
      </c>
      <c r="AO293" s="32"/>
      <c r="AP293" s="22" t="s">
        <v>92</v>
      </c>
      <c r="AQ293" s="34" t="s">
        <v>727</v>
      </c>
      <c r="AR293" s="32" t="s">
        <v>728</v>
      </c>
      <c r="AS293" s="32" t="s">
        <v>1408</v>
      </c>
      <c r="AT293" s="28">
        <v>15680000</v>
      </c>
      <c r="AU293" s="1"/>
      <c r="AV293" s="29"/>
      <c r="AW293" s="30">
        <f>SUMIF('No tocar'!A:A,AS293,'No tocar'!B:B)</f>
        <v>16480000</v>
      </c>
      <c r="AX293" s="30">
        <f t="shared" si="0"/>
        <v>15680000</v>
      </c>
      <c r="AY293" s="30">
        <f>SUMIF('No tocar'!A:A,AS293,'No tocar'!D:D)</f>
        <v>7725000</v>
      </c>
      <c r="AZ293" s="30"/>
      <c r="BA293" s="30" t="str">
        <f t="shared" si="1"/>
        <v/>
      </c>
      <c r="BB293" s="31" t="str">
        <f t="shared" si="2"/>
        <v/>
      </c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</row>
    <row r="294" spans="1:74" ht="14.25" customHeight="1">
      <c r="A294" s="32" t="s">
        <v>1345</v>
      </c>
      <c r="B294" s="32" t="s">
        <v>1346</v>
      </c>
      <c r="C294" s="32" t="s">
        <v>1347</v>
      </c>
      <c r="D294" s="33">
        <v>33</v>
      </c>
      <c r="E294" s="32" t="s">
        <v>1348</v>
      </c>
      <c r="F294" s="34">
        <v>3301</v>
      </c>
      <c r="G294" s="32" t="s">
        <v>1349</v>
      </c>
      <c r="H294" s="34" t="s">
        <v>391</v>
      </c>
      <c r="I294" s="32" t="s">
        <v>1348</v>
      </c>
      <c r="J294" s="34">
        <v>2</v>
      </c>
      <c r="K294" s="32" t="s">
        <v>318</v>
      </c>
      <c r="L294" s="33" t="s">
        <v>1394</v>
      </c>
      <c r="M294" s="32" t="s">
        <v>1395</v>
      </c>
      <c r="N294" s="34" t="s">
        <v>1396</v>
      </c>
      <c r="O294" s="32" t="s">
        <v>1397</v>
      </c>
      <c r="P294" s="34">
        <v>7633</v>
      </c>
      <c r="Q294" s="34" t="s">
        <v>1398</v>
      </c>
      <c r="R294" s="32" t="s">
        <v>1399</v>
      </c>
      <c r="S294" s="34" t="s">
        <v>1400</v>
      </c>
      <c r="T294" s="32" t="s">
        <v>1401</v>
      </c>
      <c r="U294" s="34" t="s">
        <v>1402</v>
      </c>
      <c r="V294" s="36" t="s">
        <v>1403</v>
      </c>
      <c r="W294" s="36" t="s">
        <v>1404</v>
      </c>
      <c r="X294" s="33" t="s">
        <v>1405</v>
      </c>
      <c r="Y294" s="32" t="s">
        <v>1406</v>
      </c>
      <c r="Z294" s="34">
        <v>2022</v>
      </c>
      <c r="AA294" s="34">
        <v>2023</v>
      </c>
      <c r="AB294" s="34">
        <v>2</v>
      </c>
      <c r="AC294" s="34">
        <v>1</v>
      </c>
      <c r="AD294" s="34">
        <v>3301070</v>
      </c>
      <c r="AE294" s="32" t="s">
        <v>258</v>
      </c>
      <c r="AF294" s="34">
        <v>330107000</v>
      </c>
      <c r="AG294" s="32" t="s">
        <v>259</v>
      </c>
      <c r="AH294" s="34" t="s">
        <v>1402</v>
      </c>
      <c r="AI294" s="34">
        <v>2</v>
      </c>
      <c r="AJ294" s="32" t="s">
        <v>1409</v>
      </c>
      <c r="AK294" s="34" t="s">
        <v>99</v>
      </c>
      <c r="AL294" s="32" t="s">
        <v>166</v>
      </c>
      <c r="AM294" s="34">
        <v>124303</v>
      </c>
      <c r="AN294" s="32" t="s">
        <v>169</v>
      </c>
      <c r="AO294" s="32"/>
      <c r="AP294" s="22" t="s">
        <v>92</v>
      </c>
      <c r="AQ294" s="34" t="s">
        <v>727</v>
      </c>
      <c r="AR294" s="32" t="s">
        <v>728</v>
      </c>
      <c r="AS294" s="32" t="s">
        <v>1410</v>
      </c>
      <c r="AT294" s="28">
        <v>16480000</v>
      </c>
      <c r="AU294" s="1"/>
      <c r="AV294" s="29"/>
      <c r="AW294" s="30">
        <f>SUMIF('No tocar'!A:A,AS294,'No tocar'!B:B)</f>
        <v>16480000</v>
      </c>
      <c r="AX294" s="30">
        <f t="shared" si="0"/>
        <v>16480000</v>
      </c>
      <c r="AY294" s="30">
        <f>SUMIF('No tocar'!A:A,AS294,'No tocar'!D:D)</f>
        <v>10300000</v>
      </c>
      <c r="AZ294" s="30"/>
      <c r="BA294" s="30" t="str">
        <f t="shared" si="1"/>
        <v/>
      </c>
      <c r="BB294" s="31" t="str">
        <f t="shared" si="2"/>
        <v/>
      </c>
      <c r="BC294" s="29"/>
      <c r="BD294" s="29"/>
      <c r="BE294" s="29"/>
      <c r="BF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</row>
    <row r="295" spans="1:74" ht="14.25" customHeight="1">
      <c r="A295" s="32" t="s">
        <v>1345</v>
      </c>
      <c r="B295" s="32" t="s">
        <v>1346</v>
      </c>
      <c r="C295" s="32" t="s">
        <v>1347</v>
      </c>
      <c r="D295" s="33">
        <v>33</v>
      </c>
      <c r="E295" s="32" t="s">
        <v>1348</v>
      </c>
      <c r="F295" s="34">
        <v>3301</v>
      </c>
      <c r="G295" s="32" t="s">
        <v>1349</v>
      </c>
      <c r="H295" s="34" t="s">
        <v>391</v>
      </c>
      <c r="I295" s="32" t="s">
        <v>1348</v>
      </c>
      <c r="J295" s="34">
        <v>2</v>
      </c>
      <c r="K295" s="32" t="s">
        <v>318</v>
      </c>
      <c r="L295" s="33" t="s">
        <v>1394</v>
      </c>
      <c r="M295" s="32" t="s">
        <v>1395</v>
      </c>
      <c r="N295" s="34" t="s">
        <v>1396</v>
      </c>
      <c r="O295" s="32" t="s">
        <v>1397</v>
      </c>
      <c r="P295" s="34">
        <v>7633</v>
      </c>
      <c r="Q295" s="34" t="s">
        <v>1398</v>
      </c>
      <c r="R295" s="32" t="s">
        <v>1399</v>
      </c>
      <c r="S295" s="34" t="s">
        <v>1400</v>
      </c>
      <c r="T295" s="32" t="s">
        <v>1401</v>
      </c>
      <c r="U295" s="34" t="s">
        <v>1402</v>
      </c>
      <c r="V295" s="36" t="s">
        <v>1403</v>
      </c>
      <c r="W295" s="36" t="s">
        <v>1404</v>
      </c>
      <c r="X295" s="33" t="s">
        <v>1405</v>
      </c>
      <c r="Y295" s="32" t="s">
        <v>1406</v>
      </c>
      <c r="Z295" s="34">
        <v>2022</v>
      </c>
      <c r="AA295" s="34">
        <v>2023</v>
      </c>
      <c r="AB295" s="34">
        <v>2</v>
      </c>
      <c r="AC295" s="34">
        <v>1</v>
      </c>
      <c r="AD295" s="34">
        <v>3301070</v>
      </c>
      <c r="AE295" s="32" t="s">
        <v>258</v>
      </c>
      <c r="AF295" s="34">
        <v>330107000</v>
      </c>
      <c r="AG295" s="32" t="s">
        <v>259</v>
      </c>
      <c r="AH295" s="34" t="s">
        <v>1402</v>
      </c>
      <c r="AI295" s="34">
        <v>2</v>
      </c>
      <c r="AJ295" s="32" t="s">
        <v>1409</v>
      </c>
      <c r="AK295" s="34" t="s">
        <v>99</v>
      </c>
      <c r="AL295" s="32" t="s">
        <v>90</v>
      </c>
      <c r="AM295" s="34">
        <v>133320</v>
      </c>
      <c r="AN295" s="32" t="s">
        <v>1372</v>
      </c>
      <c r="AO295" s="32"/>
      <c r="AP295" s="22" t="s">
        <v>92</v>
      </c>
      <c r="AQ295" s="34" t="s">
        <v>727</v>
      </c>
      <c r="AR295" s="32" t="s">
        <v>728</v>
      </c>
      <c r="AS295" s="32" t="s">
        <v>1411</v>
      </c>
      <c r="AT295" s="28">
        <v>18420000</v>
      </c>
      <c r="AU295" s="1" t="s">
        <v>142</v>
      </c>
      <c r="AV295" s="29"/>
      <c r="AW295" s="30">
        <f>SUMIF('No tocar'!A:A,AS295,'No tocar'!B:B)</f>
        <v>0</v>
      </c>
      <c r="AX295" s="30">
        <f t="shared" si="0"/>
        <v>18420000</v>
      </c>
      <c r="AY295" s="30">
        <f>SUMIF('No tocar'!A:A,AS295,'No tocar'!D:D)</f>
        <v>7004000</v>
      </c>
      <c r="AZ295" s="30"/>
      <c r="BA295" s="30" t="str">
        <f t="shared" si="1"/>
        <v/>
      </c>
      <c r="BB295" s="31" t="str">
        <f t="shared" si="2"/>
        <v/>
      </c>
      <c r="BC295" s="29"/>
      <c r="BD295" s="29"/>
      <c r="BE295" s="29"/>
      <c r="BF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</row>
    <row r="296" spans="1:74" ht="14.25" customHeight="1">
      <c r="A296" s="32" t="s">
        <v>1345</v>
      </c>
      <c r="B296" s="32" t="s">
        <v>1346</v>
      </c>
      <c r="C296" s="32" t="s">
        <v>1347</v>
      </c>
      <c r="D296" s="33">
        <v>33</v>
      </c>
      <c r="E296" s="32" t="s">
        <v>1348</v>
      </c>
      <c r="F296" s="34">
        <v>3301</v>
      </c>
      <c r="G296" s="32" t="s">
        <v>1349</v>
      </c>
      <c r="H296" s="34" t="s">
        <v>391</v>
      </c>
      <c r="I296" s="32" t="s">
        <v>1348</v>
      </c>
      <c r="J296" s="34">
        <v>2</v>
      </c>
      <c r="K296" s="32" t="s">
        <v>318</v>
      </c>
      <c r="L296" s="33" t="s">
        <v>1394</v>
      </c>
      <c r="M296" s="32" t="s">
        <v>1395</v>
      </c>
      <c r="N296" s="34" t="s">
        <v>1396</v>
      </c>
      <c r="O296" s="32" t="s">
        <v>1397</v>
      </c>
      <c r="P296" s="34">
        <v>7633</v>
      </c>
      <c r="Q296" s="34" t="s">
        <v>1398</v>
      </c>
      <c r="R296" s="32" t="s">
        <v>1399</v>
      </c>
      <c r="S296" s="34" t="s">
        <v>1400</v>
      </c>
      <c r="T296" s="32" t="s">
        <v>1401</v>
      </c>
      <c r="U296" s="34" t="s">
        <v>1402</v>
      </c>
      <c r="V296" s="36" t="s">
        <v>1403</v>
      </c>
      <c r="W296" s="36" t="s">
        <v>1404</v>
      </c>
      <c r="X296" s="33" t="s">
        <v>1405</v>
      </c>
      <c r="Y296" s="32" t="s">
        <v>1406</v>
      </c>
      <c r="Z296" s="34">
        <v>2022</v>
      </c>
      <c r="AA296" s="34">
        <v>2023</v>
      </c>
      <c r="AB296" s="34">
        <v>2</v>
      </c>
      <c r="AC296" s="34">
        <v>1</v>
      </c>
      <c r="AD296" s="34">
        <v>3301070</v>
      </c>
      <c r="AE296" s="32" t="s">
        <v>258</v>
      </c>
      <c r="AF296" s="34">
        <v>330107000</v>
      </c>
      <c r="AG296" s="32" t="s">
        <v>259</v>
      </c>
      <c r="AH296" s="34" t="s">
        <v>1402</v>
      </c>
      <c r="AI296" s="34">
        <v>2</v>
      </c>
      <c r="AJ296" s="32" t="s">
        <v>1409</v>
      </c>
      <c r="AK296" s="34" t="s">
        <v>99</v>
      </c>
      <c r="AL296" s="32" t="s">
        <v>90</v>
      </c>
      <c r="AM296" s="34">
        <v>133320</v>
      </c>
      <c r="AN296" s="32" t="s">
        <v>1372</v>
      </c>
      <c r="AO296" s="32"/>
      <c r="AP296" s="22" t="s">
        <v>92</v>
      </c>
      <c r="AQ296" s="34" t="s">
        <v>727</v>
      </c>
      <c r="AR296" s="32" t="s">
        <v>728</v>
      </c>
      <c r="AS296" s="32" t="s">
        <v>1412</v>
      </c>
      <c r="AT296" s="28">
        <v>5000000</v>
      </c>
      <c r="AU296" s="1" t="s">
        <v>142</v>
      </c>
      <c r="AV296" s="29"/>
      <c r="AW296" s="30">
        <f>SUMIF('No tocar'!A:A,AS296,'No tocar'!B:B)</f>
        <v>0</v>
      </c>
      <c r="AX296" s="30">
        <f t="shared" si="0"/>
        <v>5000000</v>
      </c>
      <c r="AY296" s="30">
        <f>SUMIF('No tocar'!A:A,AS296,'No tocar'!D:D)</f>
        <v>1442000</v>
      </c>
      <c r="AZ296" s="30"/>
      <c r="BA296" s="30" t="str">
        <f t="shared" si="1"/>
        <v/>
      </c>
      <c r="BB296" s="31" t="str">
        <f t="shared" si="2"/>
        <v/>
      </c>
      <c r="BC296" s="29"/>
      <c r="BD296" s="29"/>
      <c r="BE296" s="29"/>
      <c r="BF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</row>
    <row r="297" spans="1:74" ht="14.25" customHeight="1">
      <c r="A297" s="32" t="s">
        <v>1345</v>
      </c>
      <c r="B297" s="32" t="s">
        <v>1346</v>
      </c>
      <c r="C297" s="32" t="s">
        <v>1347</v>
      </c>
      <c r="D297" s="33">
        <v>33</v>
      </c>
      <c r="E297" s="32" t="s">
        <v>1348</v>
      </c>
      <c r="F297" s="34">
        <v>3301</v>
      </c>
      <c r="G297" s="32" t="s">
        <v>1349</v>
      </c>
      <c r="H297" s="34" t="s">
        <v>391</v>
      </c>
      <c r="I297" s="32" t="s">
        <v>1348</v>
      </c>
      <c r="J297" s="34">
        <v>2</v>
      </c>
      <c r="K297" s="32" t="s">
        <v>318</v>
      </c>
      <c r="L297" s="33" t="s">
        <v>1394</v>
      </c>
      <c r="M297" s="32" t="s">
        <v>1395</v>
      </c>
      <c r="N297" s="34" t="s">
        <v>1396</v>
      </c>
      <c r="O297" s="32" t="s">
        <v>1397</v>
      </c>
      <c r="P297" s="34">
        <v>7633</v>
      </c>
      <c r="Q297" s="34" t="s">
        <v>1398</v>
      </c>
      <c r="R297" s="32" t="s">
        <v>1399</v>
      </c>
      <c r="S297" s="34" t="s">
        <v>1413</v>
      </c>
      <c r="T297" s="32" t="s">
        <v>1414</v>
      </c>
      <c r="U297" s="34">
        <v>1</v>
      </c>
      <c r="V297" s="36" t="s">
        <v>1403</v>
      </c>
      <c r="W297" s="36" t="s">
        <v>1404</v>
      </c>
      <c r="X297" s="33" t="s">
        <v>1405</v>
      </c>
      <c r="Y297" s="32" t="s">
        <v>1406</v>
      </c>
      <c r="Z297" s="34">
        <v>2022</v>
      </c>
      <c r="AA297" s="34">
        <v>2023</v>
      </c>
      <c r="AB297" s="34">
        <v>2</v>
      </c>
      <c r="AC297" s="34">
        <v>1</v>
      </c>
      <c r="AD297" s="34">
        <v>3301070</v>
      </c>
      <c r="AE297" s="32" t="s">
        <v>258</v>
      </c>
      <c r="AF297" s="34">
        <v>330107002</v>
      </c>
      <c r="AG297" s="32" t="s">
        <v>1415</v>
      </c>
      <c r="AH297" s="34">
        <v>1</v>
      </c>
      <c r="AI297" s="34">
        <v>3</v>
      </c>
      <c r="AJ297" s="32" t="s">
        <v>1416</v>
      </c>
      <c r="AK297" s="34" t="s">
        <v>99</v>
      </c>
      <c r="AL297" s="32" t="s">
        <v>166</v>
      </c>
      <c r="AM297" s="34">
        <v>124303</v>
      </c>
      <c r="AN297" s="32" t="s">
        <v>169</v>
      </c>
      <c r="AO297" s="32"/>
      <c r="AP297" s="22" t="s">
        <v>92</v>
      </c>
      <c r="AQ297" s="34" t="s">
        <v>1417</v>
      </c>
      <c r="AR297" s="32" t="s">
        <v>1418</v>
      </c>
      <c r="AS297" s="32" t="s">
        <v>1419</v>
      </c>
      <c r="AT297" s="28">
        <v>14008000</v>
      </c>
      <c r="AU297" s="1"/>
      <c r="AV297" s="29"/>
      <c r="AW297" s="30">
        <f>SUMIF('No tocar'!A:A,AS297,'No tocar'!B:B)</f>
        <v>14008000</v>
      </c>
      <c r="AX297" s="30">
        <f t="shared" si="0"/>
        <v>14008000</v>
      </c>
      <c r="AY297" s="30">
        <f>SUMIF('No tocar'!A:A,AS297,'No tocar'!D:D)</f>
        <v>14008000</v>
      </c>
      <c r="AZ297" s="30"/>
      <c r="BA297" s="30" t="str">
        <f t="shared" si="1"/>
        <v/>
      </c>
      <c r="BB297" s="31" t="str">
        <f t="shared" si="2"/>
        <v/>
      </c>
      <c r="BC297" s="29"/>
      <c r="BD297" s="29"/>
      <c r="BE297" s="29"/>
      <c r="BF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</row>
    <row r="298" spans="1:74" ht="14.25" customHeight="1">
      <c r="A298" s="32" t="s">
        <v>1345</v>
      </c>
      <c r="B298" s="32" t="s">
        <v>1346</v>
      </c>
      <c r="C298" s="32" t="s">
        <v>1347</v>
      </c>
      <c r="D298" s="33">
        <v>33</v>
      </c>
      <c r="E298" s="32" t="s">
        <v>1348</v>
      </c>
      <c r="F298" s="34">
        <v>3301</v>
      </c>
      <c r="G298" s="32" t="s">
        <v>1349</v>
      </c>
      <c r="H298" s="34" t="s">
        <v>391</v>
      </c>
      <c r="I298" s="32" t="s">
        <v>1348</v>
      </c>
      <c r="J298" s="34">
        <v>2</v>
      </c>
      <c r="K298" s="32" t="s">
        <v>318</v>
      </c>
      <c r="L298" s="33" t="s">
        <v>1394</v>
      </c>
      <c r="M298" s="32" t="s">
        <v>1395</v>
      </c>
      <c r="N298" s="34" t="s">
        <v>1396</v>
      </c>
      <c r="O298" s="32" t="s">
        <v>1397</v>
      </c>
      <c r="P298" s="34">
        <v>7633</v>
      </c>
      <c r="Q298" s="34" t="s">
        <v>1398</v>
      </c>
      <c r="R298" s="32" t="s">
        <v>1399</v>
      </c>
      <c r="S298" s="34" t="s">
        <v>1413</v>
      </c>
      <c r="T298" s="32" t="s">
        <v>1414</v>
      </c>
      <c r="U298" s="34">
        <v>1</v>
      </c>
      <c r="V298" s="36" t="s">
        <v>1403</v>
      </c>
      <c r="W298" s="36" t="s">
        <v>1404</v>
      </c>
      <c r="X298" s="33" t="s">
        <v>1405</v>
      </c>
      <c r="Y298" s="32" t="s">
        <v>1406</v>
      </c>
      <c r="Z298" s="34">
        <v>2022</v>
      </c>
      <c r="AA298" s="34">
        <v>2023</v>
      </c>
      <c r="AB298" s="34">
        <v>2</v>
      </c>
      <c r="AC298" s="34">
        <v>1</v>
      </c>
      <c r="AD298" s="34">
        <v>3301070</v>
      </c>
      <c r="AE298" s="32" t="s">
        <v>258</v>
      </c>
      <c r="AF298" s="34">
        <v>330107002</v>
      </c>
      <c r="AG298" s="32" t="s">
        <v>1415</v>
      </c>
      <c r="AH298" s="34">
        <v>1</v>
      </c>
      <c r="AI298" s="34">
        <v>4</v>
      </c>
      <c r="AJ298" s="32" t="s">
        <v>1420</v>
      </c>
      <c r="AK298" s="34" t="s">
        <v>89</v>
      </c>
      <c r="AL298" s="32" t="s">
        <v>166</v>
      </c>
      <c r="AM298" s="34">
        <v>124303</v>
      </c>
      <c r="AN298" s="32" t="s">
        <v>169</v>
      </c>
      <c r="AO298" s="32"/>
      <c r="AP298" s="22" t="s">
        <v>92</v>
      </c>
      <c r="AQ298" s="34" t="s">
        <v>1417</v>
      </c>
      <c r="AR298" s="32" t="s">
        <v>1418</v>
      </c>
      <c r="AS298" s="32" t="s">
        <v>1421</v>
      </c>
      <c r="AT298" s="28">
        <v>14008000</v>
      </c>
      <c r="AU298" s="1"/>
      <c r="AV298" s="29"/>
      <c r="AW298" s="30">
        <f>SUMIF('No tocar'!A:A,AS298,'No tocar'!B:B)</f>
        <v>14008000</v>
      </c>
      <c r="AX298" s="30">
        <f t="shared" si="0"/>
        <v>14008000</v>
      </c>
      <c r="AY298" s="30">
        <f>SUMIF('No tocar'!A:A,AS298,'No tocar'!D:D)</f>
        <v>11226000</v>
      </c>
      <c r="AZ298" s="30"/>
      <c r="BA298" s="30" t="str">
        <f t="shared" si="1"/>
        <v/>
      </c>
      <c r="BB298" s="31" t="str">
        <f t="shared" si="2"/>
        <v/>
      </c>
      <c r="BC298" s="29"/>
      <c r="BD298" s="29"/>
      <c r="BE298" s="29"/>
      <c r="BF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</row>
    <row r="299" spans="1:74" ht="14.25" customHeight="1">
      <c r="A299" s="32" t="s">
        <v>1345</v>
      </c>
      <c r="B299" s="32" t="s">
        <v>1346</v>
      </c>
      <c r="C299" s="32" t="s">
        <v>1347</v>
      </c>
      <c r="D299" s="33">
        <v>33</v>
      </c>
      <c r="E299" s="32" t="s">
        <v>1348</v>
      </c>
      <c r="F299" s="34">
        <v>3301</v>
      </c>
      <c r="G299" s="32" t="s">
        <v>1349</v>
      </c>
      <c r="H299" s="34" t="s">
        <v>391</v>
      </c>
      <c r="I299" s="32" t="s">
        <v>1348</v>
      </c>
      <c r="J299" s="34">
        <v>2</v>
      </c>
      <c r="K299" s="32" t="s">
        <v>318</v>
      </c>
      <c r="L299" s="33" t="s">
        <v>1394</v>
      </c>
      <c r="M299" s="32" t="s">
        <v>1395</v>
      </c>
      <c r="N299" s="34" t="s">
        <v>1396</v>
      </c>
      <c r="O299" s="32" t="s">
        <v>1397</v>
      </c>
      <c r="P299" s="34">
        <v>7633</v>
      </c>
      <c r="Q299" s="34" t="s">
        <v>1398</v>
      </c>
      <c r="R299" s="32" t="s">
        <v>1399</v>
      </c>
      <c r="S299" s="34" t="s">
        <v>1413</v>
      </c>
      <c r="T299" s="32" t="s">
        <v>1414</v>
      </c>
      <c r="U299" s="34">
        <v>1</v>
      </c>
      <c r="V299" s="36" t="s">
        <v>1403</v>
      </c>
      <c r="W299" s="36" t="s">
        <v>1404</v>
      </c>
      <c r="X299" s="33" t="s">
        <v>1405</v>
      </c>
      <c r="Y299" s="32" t="s">
        <v>1406</v>
      </c>
      <c r="Z299" s="34">
        <v>2022</v>
      </c>
      <c r="AA299" s="34">
        <v>2023</v>
      </c>
      <c r="AB299" s="34">
        <v>2</v>
      </c>
      <c r="AC299" s="34">
        <v>1</v>
      </c>
      <c r="AD299" s="34">
        <v>3301070</v>
      </c>
      <c r="AE299" s="32" t="s">
        <v>258</v>
      </c>
      <c r="AF299" s="34">
        <v>330107002</v>
      </c>
      <c r="AG299" s="32" t="s">
        <v>1415</v>
      </c>
      <c r="AH299" s="34">
        <v>1</v>
      </c>
      <c r="AI299" s="34">
        <v>4</v>
      </c>
      <c r="AJ299" s="32" t="s">
        <v>1420</v>
      </c>
      <c r="AK299" s="34" t="s">
        <v>89</v>
      </c>
      <c r="AL299" s="32" t="s">
        <v>90</v>
      </c>
      <c r="AM299" s="34">
        <v>133320</v>
      </c>
      <c r="AN299" s="32" t="s">
        <v>1372</v>
      </c>
      <c r="AO299" s="32"/>
      <c r="AP299" s="22" t="s">
        <v>92</v>
      </c>
      <c r="AQ299" s="34">
        <v>84510</v>
      </c>
      <c r="AR299" s="32" t="s">
        <v>1418</v>
      </c>
      <c r="AS299" s="32" t="s">
        <v>1422</v>
      </c>
      <c r="AT299" s="28">
        <v>6284000.2300000004</v>
      </c>
      <c r="AU299" s="1" t="s">
        <v>142</v>
      </c>
      <c r="AV299" s="29"/>
      <c r="AW299" s="30">
        <f>SUMIF('No tocar'!A:A,AS299,'No tocar'!B:B)</f>
        <v>0</v>
      </c>
      <c r="AX299" s="30">
        <f t="shared" si="0"/>
        <v>6284000.2300000004</v>
      </c>
      <c r="AY299" s="30">
        <f>SUMIF('No tocar'!A:A,AS299,'No tocar'!D:D)</f>
        <v>6284000</v>
      </c>
      <c r="AZ299" s="30"/>
      <c r="BA299" s="30" t="str">
        <f t="shared" si="1"/>
        <v/>
      </c>
      <c r="BB299" s="31" t="str">
        <f t="shared" si="2"/>
        <v/>
      </c>
      <c r="BC299" s="29"/>
      <c r="BD299" s="29"/>
      <c r="BE299" s="29"/>
      <c r="BF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</row>
    <row r="300" spans="1:74" ht="14.25" customHeight="1">
      <c r="A300" s="32" t="s">
        <v>1345</v>
      </c>
      <c r="B300" s="32" t="s">
        <v>1346</v>
      </c>
      <c r="C300" s="32" t="s">
        <v>1347</v>
      </c>
      <c r="D300" s="33">
        <v>33</v>
      </c>
      <c r="E300" s="32" t="s">
        <v>1348</v>
      </c>
      <c r="F300" s="34">
        <v>3301</v>
      </c>
      <c r="G300" s="32" t="s">
        <v>1349</v>
      </c>
      <c r="H300" s="34" t="s">
        <v>391</v>
      </c>
      <c r="I300" s="32" t="s">
        <v>1348</v>
      </c>
      <c r="J300" s="34">
        <v>2</v>
      </c>
      <c r="K300" s="32" t="s">
        <v>318</v>
      </c>
      <c r="L300" s="33" t="s">
        <v>1394</v>
      </c>
      <c r="M300" s="32" t="s">
        <v>1395</v>
      </c>
      <c r="N300" s="34" t="s">
        <v>1396</v>
      </c>
      <c r="O300" s="32" t="s">
        <v>1397</v>
      </c>
      <c r="P300" s="34">
        <v>7633</v>
      </c>
      <c r="Q300" s="34" t="s">
        <v>1398</v>
      </c>
      <c r="R300" s="32" t="s">
        <v>1399</v>
      </c>
      <c r="S300" s="34" t="s">
        <v>1413</v>
      </c>
      <c r="T300" s="32" t="s">
        <v>1414</v>
      </c>
      <c r="U300" s="34">
        <v>1</v>
      </c>
      <c r="V300" s="36" t="s">
        <v>1403</v>
      </c>
      <c r="W300" s="36" t="s">
        <v>1404</v>
      </c>
      <c r="X300" s="33" t="s">
        <v>1405</v>
      </c>
      <c r="Y300" s="32" t="s">
        <v>1406</v>
      </c>
      <c r="Z300" s="34">
        <v>2022</v>
      </c>
      <c r="AA300" s="34">
        <v>2023</v>
      </c>
      <c r="AB300" s="34">
        <v>2</v>
      </c>
      <c r="AC300" s="34">
        <v>1</v>
      </c>
      <c r="AD300" s="34">
        <v>3301070</v>
      </c>
      <c r="AE300" s="32" t="s">
        <v>258</v>
      </c>
      <c r="AF300" s="34">
        <v>330107002</v>
      </c>
      <c r="AG300" s="32" t="s">
        <v>1415</v>
      </c>
      <c r="AH300" s="34">
        <v>1</v>
      </c>
      <c r="AI300" s="34">
        <v>5</v>
      </c>
      <c r="AJ300" s="32" t="s">
        <v>1423</v>
      </c>
      <c r="AK300" s="34" t="s">
        <v>99</v>
      </c>
      <c r="AL300" s="32" t="s">
        <v>90</v>
      </c>
      <c r="AM300" s="34">
        <v>121000</v>
      </c>
      <c r="AN300" s="32" t="s">
        <v>91</v>
      </c>
      <c r="AO300" s="32"/>
      <c r="AP300" s="32" t="s">
        <v>144</v>
      </c>
      <c r="AQ300" s="34" t="s">
        <v>1424</v>
      </c>
      <c r="AR300" s="32" t="s">
        <v>1425</v>
      </c>
      <c r="AS300" s="32" t="s">
        <v>1426</v>
      </c>
      <c r="AT300" s="28">
        <v>6000000</v>
      </c>
      <c r="AU300" s="1"/>
      <c r="AV300" s="29"/>
      <c r="AW300" s="30">
        <f>SUMIF('No tocar'!A:A,AS300,'No tocar'!B:B)</f>
        <v>6000000</v>
      </c>
      <c r="AX300" s="30">
        <f t="shared" si="0"/>
        <v>6000000</v>
      </c>
      <c r="AY300" s="30">
        <f>SUMIF('No tocar'!A:A,AS300,'No tocar'!D:D)</f>
        <v>0</v>
      </c>
      <c r="AZ300" s="30"/>
      <c r="BA300" s="30" t="str">
        <f t="shared" si="1"/>
        <v/>
      </c>
      <c r="BB300" s="31" t="str">
        <f t="shared" si="2"/>
        <v/>
      </c>
      <c r="BC300" s="29"/>
      <c r="BD300" s="29"/>
      <c r="BE300" s="29"/>
      <c r="BF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</row>
    <row r="301" spans="1:74" ht="14.25" customHeight="1">
      <c r="A301" s="32" t="s">
        <v>1345</v>
      </c>
      <c r="B301" s="32" t="s">
        <v>1346</v>
      </c>
      <c r="C301" s="32" t="s">
        <v>1347</v>
      </c>
      <c r="D301" s="33">
        <v>33</v>
      </c>
      <c r="E301" s="32" t="s">
        <v>1348</v>
      </c>
      <c r="F301" s="34">
        <v>3301</v>
      </c>
      <c r="G301" s="32" t="s">
        <v>1349</v>
      </c>
      <c r="H301" s="34" t="s">
        <v>391</v>
      </c>
      <c r="I301" s="32" t="s">
        <v>1348</v>
      </c>
      <c r="J301" s="34">
        <v>2</v>
      </c>
      <c r="K301" s="32" t="s">
        <v>318</v>
      </c>
      <c r="L301" s="33" t="s">
        <v>1394</v>
      </c>
      <c r="M301" s="32" t="s">
        <v>1395</v>
      </c>
      <c r="N301" s="34" t="s">
        <v>1396</v>
      </c>
      <c r="O301" s="32" t="s">
        <v>1397</v>
      </c>
      <c r="P301" s="34">
        <v>7633</v>
      </c>
      <c r="Q301" s="34" t="s">
        <v>1398</v>
      </c>
      <c r="R301" s="32" t="s">
        <v>1399</v>
      </c>
      <c r="S301" s="34" t="s">
        <v>1413</v>
      </c>
      <c r="T301" s="32" t="s">
        <v>1414</v>
      </c>
      <c r="U301" s="34">
        <v>1</v>
      </c>
      <c r="V301" s="36" t="s">
        <v>1403</v>
      </c>
      <c r="W301" s="36" t="s">
        <v>1404</v>
      </c>
      <c r="X301" s="33" t="s">
        <v>1405</v>
      </c>
      <c r="Y301" s="32" t="s">
        <v>1406</v>
      </c>
      <c r="Z301" s="34">
        <v>2022</v>
      </c>
      <c r="AA301" s="34">
        <v>2023</v>
      </c>
      <c r="AB301" s="34">
        <v>2</v>
      </c>
      <c r="AC301" s="34">
        <v>1</v>
      </c>
      <c r="AD301" s="34">
        <v>3301070</v>
      </c>
      <c r="AE301" s="32" t="s">
        <v>258</v>
      </c>
      <c r="AF301" s="34">
        <v>330107002</v>
      </c>
      <c r="AG301" s="32" t="s">
        <v>1415</v>
      </c>
      <c r="AH301" s="34">
        <v>1</v>
      </c>
      <c r="AI301" s="34">
        <v>5</v>
      </c>
      <c r="AJ301" s="32" t="s">
        <v>1423</v>
      </c>
      <c r="AK301" s="34" t="s">
        <v>99</v>
      </c>
      <c r="AL301" s="32" t="s">
        <v>166</v>
      </c>
      <c r="AM301" s="34">
        <v>124302</v>
      </c>
      <c r="AN301" s="32" t="s">
        <v>1369</v>
      </c>
      <c r="AO301" s="32"/>
      <c r="AP301" s="32" t="s">
        <v>144</v>
      </c>
      <c r="AQ301" s="34" t="s">
        <v>1424</v>
      </c>
      <c r="AR301" s="32" t="s">
        <v>1425</v>
      </c>
      <c r="AS301" s="32" t="s">
        <v>1427</v>
      </c>
      <c r="AT301" s="28">
        <v>3000000</v>
      </c>
      <c r="AU301" s="1"/>
      <c r="AV301" s="29"/>
      <c r="AW301" s="30">
        <f>SUMIF('No tocar'!A:A,AS301,'No tocar'!B:B)</f>
        <v>0</v>
      </c>
      <c r="AX301" s="30">
        <f t="shared" si="0"/>
        <v>3000000</v>
      </c>
      <c r="AY301" s="30">
        <f>SUMIF('No tocar'!A:A,AS301,'No tocar'!D:D)</f>
        <v>0</v>
      </c>
      <c r="AZ301" s="30"/>
      <c r="BA301" s="30" t="str">
        <f t="shared" si="1"/>
        <v/>
      </c>
      <c r="BB301" s="31" t="str">
        <f t="shared" si="2"/>
        <v/>
      </c>
      <c r="BC301" s="29"/>
      <c r="BD301" s="29"/>
      <c r="BE301" s="29"/>
      <c r="BF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</row>
    <row r="302" spans="1:74" ht="14.25" customHeight="1">
      <c r="A302" s="32" t="s">
        <v>1345</v>
      </c>
      <c r="B302" s="32" t="s">
        <v>1346</v>
      </c>
      <c r="C302" s="32" t="s">
        <v>1347</v>
      </c>
      <c r="D302" s="33">
        <v>33</v>
      </c>
      <c r="E302" s="32" t="s">
        <v>1348</v>
      </c>
      <c r="F302" s="34">
        <v>3301</v>
      </c>
      <c r="G302" s="32" t="s">
        <v>1349</v>
      </c>
      <c r="H302" s="34" t="s">
        <v>391</v>
      </c>
      <c r="I302" s="32" t="s">
        <v>1348</v>
      </c>
      <c r="J302" s="34">
        <v>2</v>
      </c>
      <c r="K302" s="32" t="s">
        <v>318</v>
      </c>
      <c r="L302" s="33" t="s">
        <v>1428</v>
      </c>
      <c r="M302" s="32" t="s">
        <v>1429</v>
      </c>
      <c r="N302" s="34" t="s">
        <v>1430</v>
      </c>
      <c r="O302" s="32" t="s">
        <v>1431</v>
      </c>
      <c r="P302" s="34">
        <v>2.5000000000000001E-2</v>
      </c>
      <c r="Q302" s="34" t="s">
        <v>1432</v>
      </c>
      <c r="R302" s="32" t="s">
        <v>1433</v>
      </c>
      <c r="S302" s="34" t="s">
        <v>1434</v>
      </c>
      <c r="T302" s="32" t="s">
        <v>1435</v>
      </c>
      <c r="U302" s="34">
        <v>5</v>
      </c>
      <c r="V302" s="36" t="s">
        <v>1436</v>
      </c>
      <c r="W302" s="36" t="s">
        <v>1437</v>
      </c>
      <c r="X302" s="33" t="s">
        <v>1438</v>
      </c>
      <c r="Y302" s="32" t="s">
        <v>1439</v>
      </c>
      <c r="Z302" s="34">
        <v>2022</v>
      </c>
      <c r="AA302" s="34">
        <v>2023</v>
      </c>
      <c r="AB302" s="34">
        <v>2</v>
      </c>
      <c r="AC302" s="34">
        <v>1</v>
      </c>
      <c r="AD302" s="34">
        <v>3301053</v>
      </c>
      <c r="AE302" s="32" t="s">
        <v>1440</v>
      </c>
      <c r="AF302" s="34">
        <v>330105301</v>
      </c>
      <c r="AG302" s="32" t="s">
        <v>1441</v>
      </c>
      <c r="AH302" s="34">
        <v>5</v>
      </c>
      <c r="AI302" s="34">
        <v>1</v>
      </c>
      <c r="AJ302" s="32" t="s">
        <v>1442</v>
      </c>
      <c r="AK302" s="34" t="s">
        <v>99</v>
      </c>
      <c r="AL302" s="32" t="s">
        <v>166</v>
      </c>
      <c r="AM302" s="34">
        <v>124303</v>
      </c>
      <c r="AN302" s="32" t="s">
        <v>169</v>
      </c>
      <c r="AO302" s="32"/>
      <c r="AP302" s="22" t="s">
        <v>92</v>
      </c>
      <c r="AQ302" s="34" t="s">
        <v>1443</v>
      </c>
      <c r="AR302" s="32" t="s">
        <v>902</v>
      </c>
      <c r="AS302" s="32" t="s">
        <v>1444</v>
      </c>
      <c r="AT302" s="28">
        <v>20600000</v>
      </c>
      <c r="AU302" s="1"/>
      <c r="AV302" s="29"/>
      <c r="AW302" s="30">
        <f>SUMIF('No tocar'!A:A,AS302,'No tocar'!B:B)</f>
        <v>20600000</v>
      </c>
      <c r="AX302" s="30">
        <f t="shared" si="0"/>
        <v>20600000</v>
      </c>
      <c r="AY302" s="30">
        <f>SUMIF('No tocar'!A:A,AS302,'No tocar'!D:D)</f>
        <v>13034000</v>
      </c>
      <c r="AZ302" s="30"/>
      <c r="BA302" s="30" t="str">
        <f t="shared" si="1"/>
        <v/>
      </c>
      <c r="BB302" s="31" t="str">
        <f t="shared" si="2"/>
        <v/>
      </c>
      <c r="BC302" s="29"/>
      <c r="BD302" s="29"/>
      <c r="BE302" s="29"/>
      <c r="BF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</row>
    <row r="303" spans="1:74" ht="14.25" customHeight="1">
      <c r="A303" s="32" t="s">
        <v>1345</v>
      </c>
      <c r="B303" s="32" t="s">
        <v>1346</v>
      </c>
      <c r="C303" s="32" t="s">
        <v>1347</v>
      </c>
      <c r="D303" s="33">
        <v>33</v>
      </c>
      <c r="E303" s="32" t="s">
        <v>1348</v>
      </c>
      <c r="F303" s="34">
        <v>3301</v>
      </c>
      <c r="G303" s="32" t="s">
        <v>1349</v>
      </c>
      <c r="H303" s="34" t="s">
        <v>391</v>
      </c>
      <c r="I303" s="32" t="s">
        <v>1348</v>
      </c>
      <c r="J303" s="34">
        <v>2</v>
      </c>
      <c r="K303" s="32" t="s">
        <v>318</v>
      </c>
      <c r="L303" s="33" t="s">
        <v>1428</v>
      </c>
      <c r="M303" s="32" t="s">
        <v>1429</v>
      </c>
      <c r="N303" s="34" t="s">
        <v>1430</v>
      </c>
      <c r="O303" s="32" t="s">
        <v>1431</v>
      </c>
      <c r="P303" s="34">
        <v>2.5000000000000001E-2</v>
      </c>
      <c r="Q303" s="34" t="s">
        <v>1432</v>
      </c>
      <c r="R303" s="32" t="s">
        <v>1433</v>
      </c>
      <c r="S303" s="34" t="s">
        <v>1434</v>
      </c>
      <c r="T303" s="32" t="s">
        <v>1435</v>
      </c>
      <c r="U303" s="34">
        <v>5</v>
      </c>
      <c r="V303" s="36" t="s">
        <v>1436</v>
      </c>
      <c r="W303" s="36" t="s">
        <v>1437</v>
      </c>
      <c r="X303" s="33" t="s">
        <v>1438</v>
      </c>
      <c r="Y303" s="32" t="s">
        <v>1439</v>
      </c>
      <c r="Z303" s="34">
        <v>2022</v>
      </c>
      <c r="AA303" s="34">
        <v>2023</v>
      </c>
      <c r="AB303" s="34">
        <v>2</v>
      </c>
      <c r="AC303" s="34">
        <v>1</v>
      </c>
      <c r="AD303" s="34">
        <v>3301053</v>
      </c>
      <c r="AE303" s="32" t="s">
        <v>1440</v>
      </c>
      <c r="AF303" s="34">
        <v>330105301</v>
      </c>
      <c r="AG303" s="32" t="s">
        <v>1441</v>
      </c>
      <c r="AH303" s="34">
        <v>5</v>
      </c>
      <c r="AI303" s="34">
        <v>2</v>
      </c>
      <c r="AJ303" s="32" t="s">
        <v>1445</v>
      </c>
      <c r="AK303" s="34" t="s">
        <v>99</v>
      </c>
      <c r="AL303" s="32" t="s">
        <v>166</v>
      </c>
      <c r="AM303" s="34">
        <v>124303</v>
      </c>
      <c r="AN303" s="32" t="s">
        <v>169</v>
      </c>
      <c r="AO303" s="32"/>
      <c r="AP303" s="22" t="s">
        <v>92</v>
      </c>
      <c r="AQ303" s="34" t="s">
        <v>1443</v>
      </c>
      <c r="AR303" s="32" t="s">
        <v>902</v>
      </c>
      <c r="AS303" s="32" t="s">
        <v>1446</v>
      </c>
      <c r="AT303" s="28">
        <v>21424000</v>
      </c>
      <c r="AU303" s="1"/>
      <c r="AV303" s="29"/>
      <c r="AW303" s="30">
        <f>SUMIF('No tocar'!A:A,AS303,'No tocar'!B:B)</f>
        <v>21424000</v>
      </c>
      <c r="AX303" s="30">
        <f t="shared" si="0"/>
        <v>21424000</v>
      </c>
      <c r="AY303" s="30">
        <f>SUMIF('No tocar'!A:A,AS303,'No tocar'!D:D)</f>
        <v>10506000</v>
      </c>
      <c r="AZ303" s="30"/>
      <c r="BA303" s="30" t="str">
        <f t="shared" si="1"/>
        <v/>
      </c>
      <c r="BB303" s="31" t="str">
        <f t="shared" si="2"/>
        <v/>
      </c>
      <c r="BC303" s="29"/>
      <c r="BD303" s="29"/>
      <c r="BE303" s="29"/>
      <c r="BF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</row>
    <row r="304" spans="1:74" ht="14.25" customHeight="1">
      <c r="A304" s="32" t="s">
        <v>1345</v>
      </c>
      <c r="B304" s="32" t="s">
        <v>1346</v>
      </c>
      <c r="C304" s="32" t="s">
        <v>1347</v>
      </c>
      <c r="D304" s="33">
        <v>33</v>
      </c>
      <c r="E304" s="32" t="s">
        <v>1348</v>
      </c>
      <c r="F304" s="34">
        <v>3301</v>
      </c>
      <c r="G304" s="32" t="s">
        <v>1349</v>
      </c>
      <c r="H304" s="34" t="s">
        <v>391</v>
      </c>
      <c r="I304" s="32" t="s">
        <v>1348</v>
      </c>
      <c r="J304" s="34">
        <v>2</v>
      </c>
      <c r="K304" s="32" t="s">
        <v>318</v>
      </c>
      <c r="L304" s="33" t="s">
        <v>1428</v>
      </c>
      <c r="M304" s="32" t="s">
        <v>1429</v>
      </c>
      <c r="N304" s="34" t="s">
        <v>1430</v>
      </c>
      <c r="O304" s="32" t="s">
        <v>1431</v>
      </c>
      <c r="P304" s="34">
        <v>2.5000000000000001E-2</v>
      </c>
      <c r="Q304" s="34" t="s">
        <v>1432</v>
      </c>
      <c r="R304" s="32" t="s">
        <v>1433</v>
      </c>
      <c r="S304" s="34" t="s">
        <v>1434</v>
      </c>
      <c r="T304" s="32" t="s">
        <v>1435</v>
      </c>
      <c r="U304" s="34">
        <v>5</v>
      </c>
      <c r="V304" s="36" t="s">
        <v>1436</v>
      </c>
      <c r="W304" s="36" t="s">
        <v>1437</v>
      </c>
      <c r="X304" s="33" t="s">
        <v>1438</v>
      </c>
      <c r="Y304" s="32" t="s">
        <v>1439</v>
      </c>
      <c r="Z304" s="34">
        <v>2022</v>
      </c>
      <c r="AA304" s="34">
        <v>2023</v>
      </c>
      <c r="AB304" s="34">
        <v>2</v>
      </c>
      <c r="AC304" s="34">
        <v>1</v>
      </c>
      <c r="AD304" s="34">
        <v>3301053</v>
      </c>
      <c r="AE304" s="32" t="s">
        <v>1440</v>
      </c>
      <c r="AF304" s="34">
        <v>330105301</v>
      </c>
      <c r="AG304" s="32" t="s">
        <v>1441</v>
      </c>
      <c r="AH304" s="34">
        <v>5</v>
      </c>
      <c r="AI304" s="34">
        <v>2</v>
      </c>
      <c r="AJ304" s="32" t="s">
        <v>1445</v>
      </c>
      <c r="AK304" s="34" t="s">
        <v>99</v>
      </c>
      <c r="AL304" s="32" t="s">
        <v>90</v>
      </c>
      <c r="AM304" s="34">
        <v>133320</v>
      </c>
      <c r="AN304" s="32" t="s">
        <v>1372</v>
      </c>
      <c r="AO304" s="32"/>
      <c r="AP304" s="22" t="s">
        <v>92</v>
      </c>
      <c r="AQ304" s="34" t="s">
        <v>1443</v>
      </c>
      <c r="AR304" s="32" t="s">
        <v>902</v>
      </c>
      <c r="AS304" s="32" t="s">
        <v>1447</v>
      </c>
      <c r="AT304" s="28">
        <v>35416000</v>
      </c>
      <c r="AU304" s="1" t="s">
        <v>142</v>
      </c>
      <c r="AV304" s="29"/>
      <c r="AW304" s="30">
        <f>SUMIF('No tocar'!A:A,AS304,'No tocar'!B:B)</f>
        <v>0</v>
      </c>
      <c r="AX304" s="30">
        <f t="shared" si="0"/>
        <v>35416000</v>
      </c>
      <c r="AY304" s="30">
        <f>SUMIF('No tocar'!A:A,AS304,'No tocar'!D:D)</f>
        <v>27612000</v>
      </c>
      <c r="AZ304" s="30"/>
      <c r="BA304" s="30" t="str">
        <f t="shared" si="1"/>
        <v/>
      </c>
      <c r="BB304" s="31" t="str">
        <f t="shared" si="2"/>
        <v/>
      </c>
      <c r="BC304" s="29"/>
      <c r="BD304" s="29"/>
      <c r="BE304" s="29"/>
      <c r="BF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</row>
    <row r="305" spans="1:74" ht="14.25" customHeight="1">
      <c r="A305" s="32" t="s">
        <v>1345</v>
      </c>
      <c r="B305" s="32" t="s">
        <v>1346</v>
      </c>
      <c r="C305" s="32" t="s">
        <v>1347</v>
      </c>
      <c r="D305" s="33">
        <v>33</v>
      </c>
      <c r="E305" s="32" t="s">
        <v>1348</v>
      </c>
      <c r="F305" s="34">
        <v>3301</v>
      </c>
      <c r="G305" s="32" t="s">
        <v>1349</v>
      </c>
      <c r="H305" s="34" t="s">
        <v>391</v>
      </c>
      <c r="I305" s="32" t="s">
        <v>1348</v>
      </c>
      <c r="J305" s="34">
        <v>2</v>
      </c>
      <c r="K305" s="32" t="s">
        <v>318</v>
      </c>
      <c r="L305" s="33" t="s">
        <v>1428</v>
      </c>
      <c r="M305" s="32" t="s">
        <v>1429</v>
      </c>
      <c r="N305" s="34" t="s">
        <v>1430</v>
      </c>
      <c r="O305" s="32" t="s">
        <v>1431</v>
      </c>
      <c r="P305" s="34">
        <v>2.5000000000000001E-2</v>
      </c>
      <c r="Q305" s="34" t="s">
        <v>1432</v>
      </c>
      <c r="R305" s="32" t="s">
        <v>1433</v>
      </c>
      <c r="S305" s="34" t="s">
        <v>1434</v>
      </c>
      <c r="T305" s="32" t="s">
        <v>1435</v>
      </c>
      <c r="U305" s="34">
        <v>5</v>
      </c>
      <c r="V305" s="36" t="s">
        <v>1436</v>
      </c>
      <c r="W305" s="36" t="s">
        <v>1437</v>
      </c>
      <c r="X305" s="33" t="s">
        <v>1438</v>
      </c>
      <c r="Y305" s="32" t="s">
        <v>1439</v>
      </c>
      <c r="Z305" s="34">
        <v>2022</v>
      </c>
      <c r="AA305" s="34">
        <v>2023</v>
      </c>
      <c r="AB305" s="34">
        <v>2</v>
      </c>
      <c r="AC305" s="34">
        <v>1</v>
      </c>
      <c r="AD305" s="34">
        <v>3301053</v>
      </c>
      <c r="AE305" s="32" t="s">
        <v>1440</v>
      </c>
      <c r="AF305" s="34">
        <v>330105301</v>
      </c>
      <c r="AG305" s="32" t="s">
        <v>1441</v>
      </c>
      <c r="AH305" s="34">
        <v>5</v>
      </c>
      <c r="AI305" s="34">
        <v>3</v>
      </c>
      <c r="AJ305" s="32" t="s">
        <v>1448</v>
      </c>
      <c r="AK305" s="34" t="s">
        <v>89</v>
      </c>
      <c r="AL305" s="32" t="s">
        <v>166</v>
      </c>
      <c r="AM305" s="34">
        <v>124303</v>
      </c>
      <c r="AN305" s="32" t="s">
        <v>169</v>
      </c>
      <c r="AO305" s="32"/>
      <c r="AP305" s="22" t="s">
        <v>105</v>
      </c>
      <c r="AQ305" s="34" t="s">
        <v>1443</v>
      </c>
      <c r="AR305" s="32" t="s">
        <v>902</v>
      </c>
      <c r="AS305" s="32" t="s">
        <v>1449</v>
      </c>
      <c r="AT305" s="28">
        <v>16448000</v>
      </c>
      <c r="AU305" s="1"/>
      <c r="AV305" s="29"/>
      <c r="AW305" s="30">
        <f>SUMIF('No tocar'!A:A,AS305,'No tocar'!B:B)</f>
        <v>16448000</v>
      </c>
      <c r="AX305" s="30">
        <f t="shared" si="0"/>
        <v>16448000</v>
      </c>
      <c r="AY305" s="30">
        <f>SUMIF('No tocar'!A:A,AS305,'No tocar'!D:D)</f>
        <v>12100000</v>
      </c>
      <c r="AZ305" s="30"/>
      <c r="BA305" s="30" t="str">
        <f t="shared" si="1"/>
        <v/>
      </c>
      <c r="BB305" s="31" t="str">
        <f t="shared" si="2"/>
        <v/>
      </c>
      <c r="BC305" s="29"/>
      <c r="BD305" s="29"/>
      <c r="BE305" s="29"/>
      <c r="BF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</row>
    <row r="306" spans="1:74" ht="14.25" customHeight="1">
      <c r="A306" s="32" t="s">
        <v>1345</v>
      </c>
      <c r="B306" s="32" t="s">
        <v>1346</v>
      </c>
      <c r="C306" s="32" t="s">
        <v>1347</v>
      </c>
      <c r="D306" s="33">
        <v>33</v>
      </c>
      <c r="E306" s="32" t="s">
        <v>1348</v>
      </c>
      <c r="F306" s="34">
        <v>3301</v>
      </c>
      <c r="G306" s="32" t="s">
        <v>1349</v>
      </c>
      <c r="H306" s="34" t="s">
        <v>391</v>
      </c>
      <c r="I306" s="32" t="s">
        <v>1348</v>
      </c>
      <c r="J306" s="34">
        <v>2</v>
      </c>
      <c r="K306" s="32" t="s">
        <v>318</v>
      </c>
      <c r="L306" s="33" t="s">
        <v>1428</v>
      </c>
      <c r="M306" s="32" t="s">
        <v>1429</v>
      </c>
      <c r="N306" s="34" t="s">
        <v>1430</v>
      </c>
      <c r="O306" s="32" t="s">
        <v>1431</v>
      </c>
      <c r="P306" s="34">
        <v>2.5000000000000001E-2</v>
      </c>
      <c r="Q306" s="34" t="s">
        <v>1432</v>
      </c>
      <c r="R306" s="32" t="s">
        <v>1433</v>
      </c>
      <c r="S306" s="34" t="s">
        <v>1434</v>
      </c>
      <c r="T306" s="32" t="s">
        <v>1435</v>
      </c>
      <c r="U306" s="34">
        <v>5</v>
      </c>
      <c r="V306" s="36" t="s">
        <v>1436</v>
      </c>
      <c r="W306" s="36" t="s">
        <v>1437</v>
      </c>
      <c r="X306" s="33" t="s">
        <v>1438</v>
      </c>
      <c r="Y306" s="32" t="s">
        <v>1439</v>
      </c>
      <c r="Z306" s="34">
        <v>2022</v>
      </c>
      <c r="AA306" s="34">
        <v>2023</v>
      </c>
      <c r="AB306" s="34">
        <v>2</v>
      </c>
      <c r="AC306" s="34">
        <v>1</v>
      </c>
      <c r="AD306" s="34">
        <v>3301053</v>
      </c>
      <c r="AE306" s="32" t="s">
        <v>1440</v>
      </c>
      <c r="AF306" s="34">
        <v>330105301</v>
      </c>
      <c r="AG306" s="32" t="s">
        <v>1441</v>
      </c>
      <c r="AH306" s="34">
        <v>5</v>
      </c>
      <c r="AI306" s="34">
        <v>4</v>
      </c>
      <c r="AJ306" s="32" t="s">
        <v>1450</v>
      </c>
      <c r="AK306" s="34" t="s">
        <v>99</v>
      </c>
      <c r="AL306" s="32" t="s">
        <v>166</v>
      </c>
      <c r="AM306" s="34">
        <v>124303</v>
      </c>
      <c r="AN306" s="32" t="s">
        <v>169</v>
      </c>
      <c r="AO306" s="32"/>
      <c r="AP306" s="22" t="s">
        <v>92</v>
      </c>
      <c r="AQ306" s="34" t="s">
        <v>1443</v>
      </c>
      <c r="AR306" s="32" t="s">
        <v>902</v>
      </c>
      <c r="AS306" s="32" t="s">
        <v>1451</v>
      </c>
      <c r="AT306" s="28">
        <v>12360000</v>
      </c>
      <c r="AU306" s="1"/>
      <c r="AV306" s="29"/>
      <c r="AW306" s="30">
        <f>SUMIF('No tocar'!A:A,AS306,'No tocar'!B:B)</f>
        <v>12360000</v>
      </c>
      <c r="AX306" s="30">
        <f t="shared" si="0"/>
        <v>12360000</v>
      </c>
      <c r="AY306" s="30">
        <f>SUMIF('No tocar'!A:A,AS306,'No tocar'!D:D)</f>
        <v>0</v>
      </c>
      <c r="AZ306" s="30"/>
      <c r="BA306" s="30" t="str">
        <f t="shared" si="1"/>
        <v/>
      </c>
      <c r="BB306" s="31" t="str">
        <f t="shared" si="2"/>
        <v/>
      </c>
      <c r="BC306" s="29"/>
      <c r="BD306" s="29"/>
      <c r="BE306" s="29"/>
      <c r="BF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</row>
    <row r="307" spans="1:74" ht="14.25" customHeight="1">
      <c r="A307" s="32" t="s">
        <v>1345</v>
      </c>
      <c r="B307" s="32" t="s">
        <v>1346</v>
      </c>
      <c r="C307" s="32" t="s">
        <v>1347</v>
      </c>
      <c r="D307" s="33">
        <v>33</v>
      </c>
      <c r="E307" s="32" t="s">
        <v>1348</v>
      </c>
      <c r="F307" s="34">
        <v>3301</v>
      </c>
      <c r="G307" s="32" t="s">
        <v>1349</v>
      </c>
      <c r="H307" s="34" t="s">
        <v>391</v>
      </c>
      <c r="I307" s="32" t="s">
        <v>1348</v>
      </c>
      <c r="J307" s="34">
        <v>2</v>
      </c>
      <c r="K307" s="32" t="s">
        <v>318</v>
      </c>
      <c r="L307" s="33" t="s">
        <v>1428</v>
      </c>
      <c r="M307" s="32" t="s">
        <v>1429</v>
      </c>
      <c r="N307" s="34" t="s">
        <v>1430</v>
      </c>
      <c r="O307" s="32" t="s">
        <v>1431</v>
      </c>
      <c r="P307" s="34">
        <v>2.5000000000000001E-2</v>
      </c>
      <c r="Q307" s="34" t="s">
        <v>1432</v>
      </c>
      <c r="R307" s="32" t="s">
        <v>1433</v>
      </c>
      <c r="S307" s="34" t="s">
        <v>1434</v>
      </c>
      <c r="T307" s="32" t="s">
        <v>1435</v>
      </c>
      <c r="U307" s="34">
        <v>5</v>
      </c>
      <c r="V307" s="36" t="s">
        <v>1436</v>
      </c>
      <c r="W307" s="36" t="s">
        <v>1437</v>
      </c>
      <c r="X307" s="33" t="s">
        <v>1438</v>
      </c>
      <c r="Y307" s="32" t="s">
        <v>1439</v>
      </c>
      <c r="Z307" s="34">
        <v>2022</v>
      </c>
      <c r="AA307" s="34">
        <v>2023</v>
      </c>
      <c r="AB307" s="34">
        <v>2</v>
      </c>
      <c r="AC307" s="34">
        <v>1</v>
      </c>
      <c r="AD307" s="34">
        <v>3301053</v>
      </c>
      <c r="AE307" s="32" t="s">
        <v>1440</v>
      </c>
      <c r="AF307" s="34">
        <v>330105301</v>
      </c>
      <c r="AG307" s="32" t="s">
        <v>1441</v>
      </c>
      <c r="AH307" s="34">
        <v>5</v>
      </c>
      <c r="AI307" s="34">
        <v>5</v>
      </c>
      <c r="AJ307" s="32" t="s">
        <v>1452</v>
      </c>
      <c r="AK307" s="34" t="s">
        <v>99</v>
      </c>
      <c r="AL307" s="32" t="s">
        <v>90</v>
      </c>
      <c r="AM307" s="34">
        <v>121000</v>
      </c>
      <c r="AN307" s="32" t="s">
        <v>91</v>
      </c>
      <c r="AO307" s="32"/>
      <c r="AP307" s="32" t="s">
        <v>144</v>
      </c>
      <c r="AQ307" s="34"/>
      <c r="AR307" s="32"/>
      <c r="AS307" s="32" t="s">
        <v>1453</v>
      </c>
      <c r="AT307" s="28">
        <v>6000000</v>
      </c>
      <c r="AU307" s="1"/>
      <c r="AV307" s="29"/>
      <c r="AW307" s="30">
        <f>SUMIF('No tocar'!A:A,AS307,'No tocar'!B:B)</f>
        <v>6000000</v>
      </c>
      <c r="AX307" s="30">
        <f t="shared" si="0"/>
        <v>6000000</v>
      </c>
      <c r="AY307" s="30">
        <f>SUMIF('No tocar'!A:A,AS307,'No tocar'!D:D)</f>
        <v>0</v>
      </c>
      <c r="AZ307" s="30"/>
      <c r="BA307" s="30" t="str">
        <f t="shared" si="1"/>
        <v/>
      </c>
      <c r="BB307" s="31" t="str">
        <f t="shared" si="2"/>
        <v/>
      </c>
      <c r="BC307" s="29"/>
      <c r="BD307" s="29"/>
      <c r="BE307" s="29"/>
      <c r="BF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</row>
    <row r="308" spans="1:74" ht="14.25" customHeight="1">
      <c r="A308" s="32" t="s">
        <v>1345</v>
      </c>
      <c r="B308" s="32" t="s">
        <v>1346</v>
      </c>
      <c r="C308" s="32" t="s">
        <v>1347</v>
      </c>
      <c r="D308" s="33">
        <v>33</v>
      </c>
      <c r="E308" s="32" t="s">
        <v>1348</v>
      </c>
      <c r="F308" s="34">
        <v>3301</v>
      </c>
      <c r="G308" s="32" t="s">
        <v>1349</v>
      </c>
      <c r="H308" s="34" t="s">
        <v>391</v>
      </c>
      <c r="I308" s="32" t="s">
        <v>1348</v>
      </c>
      <c r="J308" s="34">
        <v>2</v>
      </c>
      <c r="K308" s="32" t="s">
        <v>318</v>
      </c>
      <c r="L308" s="33" t="s">
        <v>1428</v>
      </c>
      <c r="M308" s="32" t="s">
        <v>1429</v>
      </c>
      <c r="N308" s="34" t="s">
        <v>1430</v>
      </c>
      <c r="O308" s="32" t="s">
        <v>1431</v>
      </c>
      <c r="P308" s="34">
        <v>2.5000000000000001E-2</v>
      </c>
      <c r="Q308" s="34" t="s">
        <v>1432</v>
      </c>
      <c r="R308" s="32" t="s">
        <v>1433</v>
      </c>
      <c r="S308" s="34" t="s">
        <v>1434</v>
      </c>
      <c r="T308" s="32" t="s">
        <v>1435</v>
      </c>
      <c r="U308" s="34">
        <v>5</v>
      </c>
      <c r="V308" s="36" t="s">
        <v>1436</v>
      </c>
      <c r="W308" s="36" t="s">
        <v>1437</v>
      </c>
      <c r="X308" s="33" t="s">
        <v>1438</v>
      </c>
      <c r="Y308" s="32" t="s">
        <v>1439</v>
      </c>
      <c r="Z308" s="34">
        <v>2022</v>
      </c>
      <c r="AA308" s="34">
        <v>2023</v>
      </c>
      <c r="AB308" s="34">
        <v>2</v>
      </c>
      <c r="AC308" s="34">
        <v>1</v>
      </c>
      <c r="AD308" s="34">
        <v>3301053</v>
      </c>
      <c r="AE308" s="32" t="s">
        <v>1440</v>
      </c>
      <c r="AF308" s="34">
        <v>330105301</v>
      </c>
      <c r="AG308" s="32" t="s">
        <v>1441</v>
      </c>
      <c r="AH308" s="34">
        <v>5</v>
      </c>
      <c r="AI308" s="34">
        <v>5</v>
      </c>
      <c r="AJ308" s="32" t="s">
        <v>1452</v>
      </c>
      <c r="AK308" s="34" t="s">
        <v>99</v>
      </c>
      <c r="AL308" s="32" t="s">
        <v>166</v>
      </c>
      <c r="AM308" s="34">
        <v>124302</v>
      </c>
      <c r="AN308" s="32" t="s">
        <v>1369</v>
      </c>
      <c r="AO308" s="32"/>
      <c r="AP308" s="32" t="s">
        <v>144</v>
      </c>
      <c r="AQ308" s="34"/>
      <c r="AR308" s="32"/>
      <c r="AS308" s="32" t="s">
        <v>1454</v>
      </c>
      <c r="AT308" s="28">
        <v>3000000</v>
      </c>
      <c r="AU308" s="1"/>
      <c r="AV308" s="29"/>
      <c r="AW308" s="30">
        <f>SUMIF('No tocar'!A:A,AS308,'No tocar'!B:B)</f>
        <v>0</v>
      </c>
      <c r="AX308" s="30">
        <f t="shared" si="0"/>
        <v>3000000</v>
      </c>
      <c r="AY308" s="30">
        <f>SUMIF('No tocar'!A:A,AS308,'No tocar'!D:D)</f>
        <v>0</v>
      </c>
      <c r="AZ308" s="30"/>
      <c r="BA308" s="30" t="str">
        <f t="shared" si="1"/>
        <v/>
      </c>
      <c r="BB308" s="31" t="str">
        <f t="shared" si="2"/>
        <v/>
      </c>
      <c r="BC308" s="29"/>
      <c r="BD308" s="29"/>
      <c r="BE308" s="29"/>
      <c r="BF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</row>
    <row r="309" spans="1:74" ht="14.25" customHeight="1">
      <c r="A309" s="32" t="s">
        <v>1345</v>
      </c>
      <c r="B309" s="32" t="s">
        <v>1346</v>
      </c>
      <c r="C309" s="32" t="s">
        <v>1347</v>
      </c>
      <c r="D309" s="33">
        <v>33</v>
      </c>
      <c r="E309" s="32" t="s">
        <v>1348</v>
      </c>
      <c r="F309" s="34">
        <v>3301</v>
      </c>
      <c r="G309" s="32" t="s">
        <v>1349</v>
      </c>
      <c r="H309" s="34" t="s">
        <v>391</v>
      </c>
      <c r="I309" s="32" t="s">
        <v>1348</v>
      </c>
      <c r="J309" s="34">
        <v>2</v>
      </c>
      <c r="K309" s="32" t="s">
        <v>318</v>
      </c>
      <c r="L309" s="33" t="s">
        <v>1428</v>
      </c>
      <c r="M309" s="32" t="s">
        <v>1429</v>
      </c>
      <c r="N309" s="34" t="s">
        <v>1430</v>
      </c>
      <c r="O309" s="32" t="s">
        <v>1431</v>
      </c>
      <c r="P309" s="34">
        <v>2.5000000000000001E-2</v>
      </c>
      <c r="Q309" s="34" t="s">
        <v>1455</v>
      </c>
      <c r="R309" s="32" t="s">
        <v>1456</v>
      </c>
      <c r="S309" s="34" t="s">
        <v>1457</v>
      </c>
      <c r="T309" s="32" t="s">
        <v>1458</v>
      </c>
      <c r="U309" s="34" t="s">
        <v>1459</v>
      </c>
      <c r="V309" s="36" t="s">
        <v>1460</v>
      </c>
      <c r="W309" s="36" t="s">
        <v>1461</v>
      </c>
      <c r="X309" s="33" t="s">
        <v>1462</v>
      </c>
      <c r="Y309" s="32" t="s">
        <v>1463</v>
      </c>
      <c r="Z309" s="34">
        <v>2023</v>
      </c>
      <c r="AA309" s="34">
        <v>2023</v>
      </c>
      <c r="AB309" s="34">
        <v>1</v>
      </c>
      <c r="AC309" s="34">
        <v>1</v>
      </c>
      <c r="AD309" s="34">
        <v>3301070</v>
      </c>
      <c r="AE309" s="32" t="s">
        <v>258</v>
      </c>
      <c r="AF309" s="34">
        <v>330107000</v>
      </c>
      <c r="AG309" s="32" t="s">
        <v>259</v>
      </c>
      <c r="AH309" s="34" t="s">
        <v>1459</v>
      </c>
      <c r="AI309" s="34">
        <v>1</v>
      </c>
      <c r="AJ309" s="32" t="s">
        <v>1464</v>
      </c>
      <c r="AK309" s="34" t="s">
        <v>89</v>
      </c>
      <c r="AL309" s="32" t="s">
        <v>166</v>
      </c>
      <c r="AM309" s="34">
        <v>124302</v>
      </c>
      <c r="AN309" s="32" t="s">
        <v>1369</v>
      </c>
      <c r="AO309" s="32"/>
      <c r="AP309" s="22" t="s">
        <v>92</v>
      </c>
      <c r="AQ309" s="34" t="s">
        <v>1443</v>
      </c>
      <c r="AR309" s="32" t="s">
        <v>902</v>
      </c>
      <c r="AS309" s="32" t="s">
        <v>1465</v>
      </c>
      <c r="AT309" s="28">
        <v>257576000</v>
      </c>
      <c r="AU309" s="1"/>
      <c r="AV309" s="29"/>
      <c r="AW309" s="30">
        <f>SUMIF('No tocar'!A:A,AS309,'No tocar'!B:B)</f>
        <v>252576000</v>
      </c>
      <c r="AX309" s="30">
        <f t="shared" si="0"/>
        <v>257576000</v>
      </c>
      <c r="AY309" s="30">
        <f>SUMIF('No tocar'!A:A,AS309,'No tocar'!D:D)</f>
        <v>204494086</v>
      </c>
      <c r="AZ309" s="30"/>
      <c r="BA309" s="30" t="str">
        <f t="shared" si="1"/>
        <v/>
      </c>
      <c r="BB309" s="31" t="str">
        <f t="shared" si="2"/>
        <v/>
      </c>
      <c r="BC309" s="29"/>
      <c r="BD309" s="29"/>
      <c r="BE309" s="29"/>
      <c r="BF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</row>
    <row r="310" spans="1:74" ht="14.25" customHeight="1">
      <c r="A310" s="32" t="s">
        <v>1345</v>
      </c>
      <c r="B310" s="32" t="s">
        <v>1346</v>
      </c>
      <c r="C310" s="32" t="s">
        <v>1347</v>
      </c>
      <c r="D310" s="33">
        <v>33</v>
      </c>
      <c r="E310" s="32" t="s">
        <v>1348</v>
      </c>
      <c r="F310" s="34">
        <v>3301</v>
      </c>
      <c r="G310" s="32" t="s">
        <v>1349</v>
      </c>
      <c r="H310" s="34" t="s">
        <v>391</v>
      </c>
      <c r="I310" s="32" t="s">
        <v>1348</v>
      </c>
      <c r="J310" s="34">
        <v>2</v>
      </c>
      <c r="K310" s="32" t="s">
        <v>318</v>
      </c>
      <c r="L310" s="33" t="s">
        <v>1428</v>
      </c>
      <c r="M310" s="32" t="s">
        <v>1429</v>
      </c>
      <c r="N310" s="34" t="s">
        <v>1430</v>
      </c>
      <c r="O310" s="32" t="s">
        <v>1431</v>
      </c>
      <c r="P310" s="34">
        <v>2.5000000000000001E-2</v>
      </c>
      <c r="Q310" s="34" t="s">
        <v>1455</v>
      </c>
      <c r="R310" s="32" t="s">
        <v>1456</v>
      </c>
      <c r="S310" s="34" t="s">
        <v>1457</v>
      </c>
      <c r="T310" s="32" t="s">
        <v>1458</v>
      </c>
      <c r="U310" s="34" t="s">
        <v>1459</v>
      </c>
      <c r="V310" s="36" t="s">
        <v>1460</v>
      </c>
      <c r="W310" s="36" t="s">
        <v>1461</v>
      </c>
      <c r="X310" s="33" t="s">
        <v>1462</v>
      </c>
      <c r="Y310" s="32" t="s">
        <v>1463</v>
      </c>
      <c r="Z310" s="34">
        <v>2023</v>
      </c>
      <c r="AA310" s="34">
        <v>2023</v>
      </c>
      <c r="AB310" s="34">
        <v>1</v>
      </c>
      <c r="AC310" s="34">
        <v>1</v>
      </c>
      <c r="AD310" s="34">
        <v>3301070</v>
      </c>
      <c r="AE310" s="32" t="s">
        <v>258</v>
      </c>
      <c r="AF310" s="34">
        <v>330107000</v>
      </c>
      <c r="AG310" s="32" t="s">
        <v>259</v>
      </c>
      <c r="AH310" s="34" t="s">
        <v>1459</v>
      </c>
      <c r="AI310" s="34">
        <v>1</v>
      </c>
      <c r="AJ310" s="32" t="s">
        <v>1464</v>
      </c>
      <c r="AK310" s="34" t="s">
        <v>89</v>
      </c>
      <c r="AL310" s="32" t="s">
        <v>90</v>
      </c>
      <c r="AM310" s="34">
        <v>133320</v>
      </c>
      <c r="AN310" s="32" t="s">
        <v>1372</v>
      </c>
      <c r="AO310" s="32"/>
      <c r="AP310" s="22" t="s">
        <v>92</v>
      </c>
      <c r="AQ310" s="34" t="s">
        <v>1443</v>
      </c>
      <c r="AR310" s="32" t="s">
        <v>902</v>
      </c>
      <c r="AS310" s="32" t="s">
        <v>1466</v>
      </c>
      <c r="AT310" s="28">
        <v>32572905</v>
      </c>
      <c r="AU310" s="1" t="s">
        <v>142</v>
      </c>
      <c r="AV310" s="29"/>
      <c r="AW310" s="30">
        <f>SUMIF('No tocar'!A:A,AS310,'No tocar'!B:B)</f>
        <v>0</v>
      </c>
      <c r="AX310" s="30">
        <f t="shared" si="0"/>
        <v>32572905</v>
      </c>
      <c r="AY310" s="30">
        <f>SUMIF('No tocar'!A:A,AS310,'No tocar'!D:D)</f>
        <v>0</v>
      </c>
      <c r="AZ310" s="30"/>
      <c r="BA310" s="30" t="str">
        <f t="shared" si="1"/>
        <v/>
      </c>
      <c r="BB310" s="31" t="str">
        <f t="shared" si="2"/>
        <v/>
      </c>
      <c r="BC310" s="29"/>
      <c r="BD310" s="29"/>
      <c r="BE310" s="29"/>
      <c r="BF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</row>
    <row r="311" spans="1:74" ht="14.25" customHeight="1">
      <c r="A311" s="32" t="s">
        <v>1345</v>
      </c>
      <c r="B311" s="32" t="s">
        <v>1346</v>
      </c>
      <c r="C311" s="32" t="s">
        <v>1347</v>
      </c>
      <c r="D311" s="33">
        <v>33</v>
      </c>
      <c r="E311" s="32" t="s">
        <v>1348</v>
      </c>
      <c r="F311" s="34">
        <v>3301</v>
      </c>
      <c r="G311" s="32" t="s">
        <v>1349</v>
      </c>
      <c r="H311" s="34" t="s">
        <v>391</v>
      </c>
      <c r="I311" s="32" t="s">
        <v>1348</v>
      </c>
      <c r="J311" s="34">
        <v>2</v>
      </c>
      <c r="K311" s="32" t="s">
        <v>318</v>
      </c>
      <c r="L311" s="33" t="s">
        <v>1428</v>
      </c>
      <c r="M311" s="32" t="s">
        <v>1429</v>
      </c>
      <c r="N311" s="34" t="s">
        <v>1430</v>
      </c>
      <c r="O311" s="32" t="s">
        <v>1431</v>
      </c>
      <c r="P311" s="34">
        <v>2.5000000000000001E-2</v>
      </c>
      <c r="Q311" s="34" t="s">
        <v>1455</v>
      </c>
      <c r="R311" s="32" t="s">
        <v>1456</v>
      </c>
      <c r="S311" s="34" t="s">
        <v>1457</v>
      </c>
      <c r="T311" s="32" t="s">
        <v>1458</v>
      </c>
      <c r="U311" s="34" t="s">
        <v>1459</v>
      </c>
      <c r="V311" s="36" t="s">
        <v>1460</v>
      </c>
      <c r="W311" s="36" t="s">
        <v>1461</v>
      </c>
      <c r="X311" s="33" t="s">
        <v>1462</v>
      </c>
      <c r="Y311" s="32" t="s">
        <v>1463</v>
      </c>
      <c r="Z311" s="34">
        <v>2023</v>
      </c>
      <c r="AA311" s="34">
        <v>2023</v>
      </c>
      <c r="AB311" s="34">
        <v>1</v>
      </c>
      <c r="AC311" s="34">
        <v>1</v>
      </c>
      <c r="AD311" s="34">
        <v>3301070</v>
      </c>
      <c r="AE311" s="32" t="s">
        <v>258</v>
      </c>
      <c r="AF311" s="34">
        <v>330107000</v>
      </c>
      <c r="AG311" s="32" t="s">
        <v>259</v>
      </c>
      <c r="AH311" s="34" t="s">
        <v>1459</v>
      </c>
      <c r="AI311" s="34">
        <v>1</v>
      </c>
      <c r="AJ311" s="32" t="s">
        <v>1464</v>
      </c>
      <c r="AK311" s="34" t="s">
        <v>89</v>
      </c>
      <c r="AL311" s="32" t="s">
        <v>166</v>
      </c>
      <c r="AM311" s="34">
        <v>132208</v>
      </c>
      <c r="AN311" s="32" t="s">
        <v>905</v>
      </c>
      <c r="AO311" s="32"/>
      <c r="AP311" s="22" t="s">
        <v>92</v>
      </c>
      <c r="AQ311" s="34" t="s">
        <v>1443</v>
      </c>
      <c r="AR311" s="32" t="s">
        <v>902</v>
      </c>
      <c r="AS311" s="32" t="s">
        <v>1467</v>
      </c>
      <c r="AT311" s="28">
        <v>12487095</v>
      </c>
      <c r="AU311" s="1"/>
      <c r="AV311" s="29"/>
      <c r="AW311" s="30">
        <f>SUMIF('No tocar'!A:A,AS311,'No tocar'!B:B)</f>
        <v>0</v>
      </c>
      <c r="AX311" s="30">
        <f t="shared" si="0"/>
        <v>12487095</v>
      </c>
      <c r="AY311" s="30">
        <f>SUMIF('No tocar'!A:A,AS311,'No tocar'!D:D)</f>
        <v>0</v>
      </c>
      <c r="AZ311" s="30"/>
      <c r="BA311" s="30" t="str">
        <f t="shared" si="1"/>
        <v/>
      </c>
      <c r="BB311" s="31" t="str">
        <f t="shared" si="2"/>
        <v/>
      </c>
      <c r="BC311" s="29"/>
      <c r="BD311" s="29"/>
      <c r="BE311" s="29"/>
      <c r="BF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</row>
    <row r="312" spans="1:74" ht="14.25" customHeight="1">
      <c r="A312" s="32" t="s">
        <v>1345</v>
      </c>
      <c r="B312" s="32" t="s">
        <v>1346</v>
      </c>
      <c r="C312" s="32" t="s">
        <v>1347</v>
      </c>
      <c r="D312" s="33">
        <v>33</v>
      </c>
      <c r="E312" s="32" t="s">
        <v>1348</v>
      </c>
      <c r="F312" s="34">
        <v>3301</v>
      </c>
      <c r="G312" s="32" t="s">
        <v>1349</v>
      </c>
      <c r="H312" s="34" t="s">
        <v>391</v>
      </c>
      <c r="I312" s="32" t="s">
        <v>1348</v>
      </c>
      <c r="J312" s="34">
        <v>2</v>
      </c>
      <c r="K312" s="32" t="s">
        <v>318</v>
      </c>
      <c r="L312" s="33" t="s">
        <v>1428</v>
      </c>
      <c r="M312" s="32" t="s">
        <v>1429</v>
      </c>
      <c r="N312" s="34" t="s">
        <v>1430</v>
      </c>
      <c r="O312" s="32" t="s">
        <v>1431</v>
      </c>
      <c r="P312" s="34">
        <v>2.5000000000000001E-2</v>
      </c>
      <c r="Q312" s="34" t="s">
        <v>1455</v>
      </c>
      <c r="R312" s="32" t="s">
        <v>1456</v>
      </c>
      <c r="S312" s="34" t="s">
        <v>1457</v>
      </c>
      <c r="T312" s="32" t="s">
        <v>1458</v>
      </c>
      <c r="U312" s="34" t="s">
        <v>1459</v>
      </c>
      <c r="V312" s="36" t="s">
        <v>1460</v>
      </c>
      <c r="W312" s="36" t="s">
        <v>1461</v>
      </c>
      <c r="X312" s="33" t="s">
        <v>1462</v>
      </c>
      <c r="Y312" s="32" t="s">
        <v>1463</v>
      </c>
      <c r="Z312" s="34">
        <v>2023</v>
      </c>
      <c r="AA312" s="34">
        <v>2023</v>
      </c>
      <c r="AB312" s="34">
        <v>1</v>
      </c>
      <c r="AC312" s="34">
        <v>1</v>
      </c>
      <c r="AD312" s="34">
        <v>3301070</v>
      </c>
      <c r="AE312" s="32" t="s">
        <v>258</v>
      </c>
      <c r="AF312" s="34">
        <v>330107000</v>
      </c>
      <c r="AG312" s="32" t="s">
        <v>259</v>
      </c>
      <c r="AH312" s="34" t="s">
        <v>1459</v>
      </c>
      <c r="AI312" s="34">
        <v>1</v>
      </c>
      <c r="AJ312" s="32" t="s">
        <v>1464</v>
      </c>
      <c r="AK312" s="34" t="s">
        <v>89</v>
      </c>
      <c r="AL312" s="32" t="s">
        <v>166</v>
      </c>
      <c r="AM312" s="34">
        <v>133803</v>
      </c>
      <c r="AN312" s="32" t="s">
        <v>167</v>
      </c>
      <c r="AO312" s="32"/>
      <c r="AP312" s="22" t="s">
        <v>1468</v>
      </c>
      <c r="AQ312" s="34" t="s">
        <v>1443</v>
      </c>
      <c r="AR312" s="32" t="s">
        <v>902</v>
      </c>
      <c r="AS312" s="32" t="s">
        <v>1469</v>
      </c>
      <c r="AT312" s="28">
        <v>18459095</v>
      </c>
      <c r="AU312" s="1"/>
      <c r="AV312" s="29"/>
      <c r="AW312" s="30">
        <f>SUMIF('No tocar'!A:A,AS312,'No tocar'!B:B)</f>
        <v>0</v>
      </c>
      <c r="AX312" s="30">
        <f t="shared" si="0"/>
        <v>18459095</v>
      </c>
      <c r="AY312" s="30">
        <f>SUMIF('No tocar'!A:A,AS312,'No tocar'!D:D)</f>
        <v>0</v>
      </c>
      <c r="AZ312" s="30"/>
      <c r="BA312" s="30" t="str">
        <f t="shared" si="1"/>
        <v/>
      </c>
      <c r="BB312" s="31" t="str">
        <f t="shared" si="2"/>
        <v/>
      </c>
      <c r="BC312" s="29"/>
      <c r="BD312" s="29"/>
      <c r="BE312" s="29"/>
      <c r="BF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</row>
    <row r="313" spans="1:74" ht="14.25" customHeight="1">
      <c r="A313" s="32" t="s">
        <v>1345</v>
      </c>
      <c r="B313" s="32" t="s">
        <v>1346</v>
      </c>
      <c r="C313" s="32" t="s">
        <v>1347</v>
      </c>
      <c r="D313" s="33">
        <v>33</v>
      </c>
      <c r="E313" s="32" t="s">
        <v>1348</v>
      </c>
      <c r="F313" s="34">
        <v>3301</v>
      </c>
      <c r="G313" s="32" t="s">
        <v>1349</v>
      </c>
      <c r="H313" s="34" t="s">
        <v>391</v>
      </c>
      <c r="I313" s="32" t="s">
        <v>1348</v>
      </c>
      <c r="J313" s="34">
        <v>2</v>
      </c>
      <c r="K313" s="32" t="s">
        <v>318</v>
      </c>
      <c r="L313" s="33" t="s">
        <v>1428</v>
      </c>
      <c r="M313" s="32" t="s">
        <v>1429</v>
      </c>
      <c r="N313" s="34" t="s">
        <v>1430</v>
      </c>
      <c r="O313" s="32" t="s">
        <v>1431</v>
      </c>
      <c r="P313" s="34">
        <v>2.5000000000000001E-2</v>
      </c>
      <c r="Q313" s="34" t="s">
        <v>1455</v>
      </c>
      <c r="R313" s="32" t="s">
        <v>1456</v>
      </c>
      <c r="S313" s="34" t="s">
        <v>1457</v>
      </c>
      <c r="T313" s="32" t="s">
        <v>1458</v>
      </c>
      <c r="U313" s="34" t="s">
        <v>1459</v>
      </c>
      <c r="V313" s="36" t="s">
        <v>1460</v>
      </c>
      <c r="W313" s="36" t="s">
        <v>1461</v>
      </c>
      <c r="X313" s="33" t="s">
        <v>1462</v>
      </c>
      <c r="Y313" s="32" t="s">
        <v>1463</v>
      </c>
      <c r="Z313" s="34">
        <v>2023</v>
      </c>
      <c r="AA313" s="34">
        <v>2023</v>
      </c>
      <c r="AB313" s="34">
        <v>1</v>
      </c>
      <c r="AC313" s="34">
        <v>1</v>
      </c>
      <c r="AD313" s="34">
        <v>3301070</v>
      </c>
      <c r="AE313" s="32" t="s">
        <v>258</v>
      </c>
      <c r="AF313" s="34">
        <v>330107000</v>
      </c>
      <c r="AG313" s="32" t="s">
        <v>259</v>
      </c>
      <c r="AH313" s="34" t="s">
        <v>1459</v>
      </c>
      <c r="AI313" s="34">
        <v>2</v>
      </c>
      <c r="AJ313" s="32" t="s">
        <v>1470</v>
      </c>
      <c r="AK313" s="34" t="s">
        <v>99</v>
      </c>
      <c r="AL313" s="32" t="s">
        <v>90</v>
      </c>
      <c r="AM313" s="34">
        <v>121000</v>
      </c>
      <c r="AN313" s="32" t="s">
        <v>91</v>
      </c>
      <c r="AO313" s="32"/>
      <c r="AP313" s="22" t="s">
        <v>105</v>
      </c>
      <c r="AQ313" s="34" t="s">
        <v>1443</v>
      </c>
      <c r="AR313" s="32" t="s">
        <v>902</v>
      </c>
      <c r="AS313" s="32" t="s">
        <v>1471</v>
      </c>
      <c r="AT313" s="28">
        <v>0</v>
      </c>
      <c r="AU313" s="1"/>
      <c r="AV313" s="29"/>
      <c r="AW313" s="30">
        <f>SUMIF('No tocar'!A:A,AS313,'No tocar'!B:B)</f>
        <v>20000000</v>
      </c>
      <c r="AX313" s="30">
        <f t="shared" si="0"/>
        <v>0</v>
      </c>
      <c r="AY313" s="30">
        <f>SUMIF('No tocar'!A:A,AS313,'No tocar'!D:D)</f>
        <v>0</v>
      </c>
      <c r="AZ313" s="30"/>
      <c r="BA313" s="30" t="str">
        <f t="shared" si="1"/>
        <v/>
      </c>
      <c r="BB313" s="31" t="str">
        <f t="shared" si="2"/>
        <v/>
      </c>
      <c r="BC313" s="29"/>
      <c r="BD313" s="29"/>
      <c r="BE313" s="29"/>
      <c r="BF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</row>
    <row r="314" spans="1:74" ht="14.25" customHeight="1">
      <c r="A314" s="32" t="s">
        <v>1345</v>
      </c>
      <c r="B314" s="32" t="s">
        <v>1346</v>
      </c>
      <c r="C314" s="32" t="s">
        <v>1347</v>
      </c>
      <c r="D314" s="33">
        <v>33</v>
      </c>
      <c r="E314" s="32" t="s">
        <v>1348</v>
      </c>
      <c r="F314" s="34">
        <v>3301</v>
      </c>
      <c r="G314" s="32" t="s">
        <v>1349</v>
      </c>
      <c r="H314" s="34" t="s">
        <v>391</v>
      </c>
      <c r="I314" s="32" t="s">
        <v>1348</v>
      </c>
      <c r="J314" s="34">
        <v>2</v>
      </c>
      <c r="K314" s="32" t="s">
        <v>318</v>
      </c>
      <c r="L314" s="33" t="s">
        <v>1428</v>
      </c>
      <c r="M314" s="32" t="s">
        <v>1429</v>
      </c>
      <c r="N314" s="34" t="s">
        <v>1430</v>
      </c>
      <c r="O314" s="32" t="s">
        <v>1431</v>
      </c>
      <c r="P314" s="34">
        <v>2.5000000000000001E-2</v>
      </c>
      <c r="Q314" s="34" t="s">
        <v>1455</v>
      </c>
      <c r="R314" s="32" t="s">
        <v>1456</v>
      </c>
      <c r="S314" s="34" t="s">
        <v>1457</v>
      </c>
      <c r="T314" s="32" t="s">
        <v>1458</v>
      </c>
      <c r="U314" s="34" t="s">
        <v>1459</v>
      </c>
      <c r="V314" s="36" t="s">
        <v>1460</v>
      </c>
      <c r="W314" s="36" t="s">
        <v>1461</v>
      </c>
      <c r="X314" s="33" t="s">
        <v>1462</v>
      </c>
      <c r="Y314" s="32" t="s">
        <v>1463</v>
      </c>
      <c r="Z314" s="34">
        <v>2023</v>
      </c>
      <c r="AA314" s="34">
        <v>2023</v>
      </c>
      <c r="AB314" s="34">
        <v>1</v>
      </c>
      <c r="AC314" s="34">
        <v>1</v>
      </c>
      <c r="AD314" s="34">
        <v>3301070</v>
      </c>
      <c r="AE314" s="32" t="s">
        <v>258</v>
      </c>
      <c r="AF314" s="34">
        <v>330107000</v>
      </c>
      <c r="AG314" s="32" t="s">
        <v>259</v>
      </c>
      <c r="AH314" s="34" t="s">
        <v>1459</v>
      </c>
      <c r="AI314" s="34">
        <v>2</v>
      </c>
      <c r="AJ314" s="32" t="s">
        <v>1470</v>
      </c>
      <c r="AK314" s="34" t="s">
        <v>99</v>
      </c>
      <c r="AL314" s="32" t="s">
        <v>90</v>
      </c>
      <c r="AM314" s="34">
        <v>133320</v>
      </c>
      <c r="AN314" s="32" t="s">
        <v>1372</v>
      </c>
      <c r="AO314" s="32"/>
      <c r="AP314" s="22" t="s">
        <v>105</v>
      </c>
      <c r="AQ314" s="34" t="s">
        <v>1443</v>
      </c>
      <c r="AR314" s="32" t="s">
        <v>902</v>
      </c>
      <c r="AS314" s="32" t="s">
        <v>1472</v>
      </c>
      <c r="AT314" s="28">
        <v>10000000</v>
      </c>
      <c r="AU314" s="1" t="s">
        <v>142</v>
      </c>
      <c r="AV314" s="29"/>
      <c r="AW314" s="30">
        <f>SUMIF('No tocar'!A:A,AS314,'No tocar'!B:B)</f>
        <v>0</v>
      </c>
      <c r="AX314" s="30">
        <f t="shared" si="0"/>
        <v>10000000</v>
      </c>
      <c r="AY314" s="30">
        <f>SUMIF('No tocar'!A:A,AS314,'No tocar'!D:D)</f>
        <v>0</v>
      </c>
      <c r="AZ314" s="30"/>
      <c r="BA314" s="30" t="str">
        <f t="shared" si="1"/>
        <v/>
      </c>
      <c r="BB314" s="31" t="str">
        <f t="shared" si="2"/>
        <v/>
      </c>
      <c r="BC314" s="29"/>
      <c r="BD314" s="29"/>
      <c r="BE314" s="29"/>
      <c r="BF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</row>
    <row r="315" spans="1:74" ht="14.25" customHeight="1">
      <c r="A315" s="32" t="s">
        <v>1345</v>
      </c>
      <c r="B315" s="32" t="s">
        <v>1346</v>
      </c>
      <c r="C315" s="32" t="s">
        <v>1347</v>
      </c>
      <c r="D315" s="33">
        <v>33</v>
      </c>
      <c r="E315" s="32" t="s">
        <v>1348</v>
      </c>
      <c r="F315" s="34">
        <v>3301</v>
      </c>
      <c r="G315" s="32" t="s">
        <v>1349</v>
      </c>
      <c r="H315" s="34" t="s">
        <v>391</v>
      </c>
      <c r="I315" s="32" t="s">
        <v>1348</v>
      </c>
      <c r="J315" s="34">
        <v>2</v>
      </c>
      <c r="K315" s="32" t="s">
        <v>318</v>
      </c>
      <c r="L315" s="33" t="s">
        <v>1428</v>
      </c>
      <c r="M315" s="32" t="s">
        <v>1429</v>
      </c>
      <c r="N315" s="34" t="s">
        <v>1430</v>
      </c>
      <c r="O315" s="32" t="s">
        <v>1431</v>
      </c>
      <c r="P315" s="34">
        <v>2.5000000000000001E-2</v>
      </c>
      <c r="Q315" s="34" t="s">
        <v>1455</v>
      </c>
      <c r="R315" s="32" t="s">
        <v>1456</v>
      </c>
      <c r="S315" s="34" t="s">
        <v>1457</v>
      </c>
      <c r="T315" s="32" t="s">
        <v>1458</v>
      </c>
      <c r="U315" s="34" t="s">
        <v>1459</v>
      </c>
      <c r="V315" s="36" t="s">
        <v>1460</v>
      </c>
      <c r="W315" s="36" t="s">
        <v>1461</v>
      </c>
      <c r="X315" s="33" t="s">
        <v>1462</v>
      </c>
      <c r="Y315" s="32" t="s">
        <v>1463</v>
      </c>
      <c r="Z315" s="34">
        <v>2023</v>
      </c>
      <c r="AA315" s="34">
        <v>2023</v>
      </c>
      <c r="AB315" s="34">
        <v>1</v>
      </c>
      <c r="AC315" s="34">
        <v>1</v>
      </c>
      <c r="AD315" s="34">
        <v>3301070</v>
      </c>
      <c r="AE315" s="32" t="s">
        <v>258</v>
      </c>
      <c r="AF315" s="34">
        <v>330107000</v>
      </c>
      <c r="AG315" s="32" t="s">
        <v>259</v>
      </c>
      <c r="AH315" s="34" t="s">
        <v>1459</v>
      </c>
      <c r="AI315" s="34">
        <v>2</v>
      </c>
      <c r="AJ315" s="32" t="s">
        <v>1470</v>
      </c>
      <c r="AK315" s="34" t="s">
        <v>99</v>
      </c>
      <c r="AL315" s="32" t="s">
        <v>166</v>
      </c>
      <c r="AM315" s="34">
        <v>124302</v>
      </c>
      <c r="AN315" s="32" t="s">
        <v>1369</v>
      </c>
      <c r="AO315" s="32"/>
      <c r="AP315" s="22" t="s">
        <v>105</v>
      </c>
      <c r="AQ315" s="34" t="s">
        <v>1443</v>
      </c>
      <c r="AR315" s="32" t="s">
        <v>902</v>
      </c>
      <c r="AS315" s="32" t="s">
        <v>1473</v>
      </c>
      <c r="AT315" s="28">
        <v>19072496.600000001</v>
      </c>
      <c r="AU315" s="1"/>
      <c r="AV315" s="29"/>
      <c r="AW315" s="30">
        <f>SUMIF('No tocar'!A:A,AS315,'No tocar'!B:B)</f>
        <v>0</v>
      </c>
      <c r="AX315" s="30">
        <f t="shared" si="0"/>
        <v>19072496.600000001</v>
      </c>
      <c r="AY315" s="30">
        <f>SUMIF('No tocar'!A:A,AS315,'No tocar'!D:D)</f>
        <v>0</v>
      </c>
      <c r="AZ315" s="30"/>
      <c r="BA315" s="30" t="str">
        <f t="shared" si="1"/>
        <v/>
      </c>
      <c r="BB315" s="31" t="str">
        <f t="shared" si="2"/>
        <v/>
      </c>
      <c r="BC315" s="29"/>
      <c r="BD315" s="29"/>
      <c r="BE315" s="29"/>
      <c r="BF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</row>
    <row r="316" spans="1:74" ht="14.25" customHeight="1">
      <c r="A316" s="32" t="s">
        <v>1345</v>
      </c>
      <c r="B316" s="32" t="s">
        <v>1346</v>
      </c>
      <c r="C316" s="32" t="s">
        <v>1347</v>
      </c>
      <c r="D316" s="33">
        <v>33</v>
      </c>
      <c r="E316" s="32" t="s">
        <v>1348</v>
      </c>
      <c r="F316" s="34">
        <v>3301</v>
      </c>
      <c r="G316" s="32" t="s">
        <v>1349</v>
      </c>
      <c r="H316" s="34" t="s">
        <v>391</v>
      </c>
      <c r="I316" s="32" t="s">
        <v>1348</v>
      </c>
      <c r="J316" s="34">
        <v>2</v>
      </c>
      <c r="K316" s="32" t="s">
        <v>318</v>
      </c>
      <c r="L316" s="33" t="s">
        <v>1428</v>
      </c>
      <c r="M316" s="32" t="s">
        <v>1429</v>
      </c>
      <c r="N316" s="34" t="s">
        <v>1430</v>
      </c>
      <c r="O316" s="32" t="s">
        <v>1431</v>
      </c>
      <c r="P316" s="34">
        <v>2.5000000000000001E-2</v>
      </c>
      <c r="Q316" s="34" t="s">
        <v>1455</v>
      </c>
      <c r="R316" s="32" t="s">
        <v>1456</v>
      </c>
      <c r="S316" s="34" t="s">
        <v>1457</v>
      </c>
      <c r="T316" s="32" t="s">
        <v>1458</v>
      </c>
      <c r="U316" s="34" t="s">
        <v>1459</v>
      </c>
      <c r="V316" s="36" t="s">
        <v>1460</v>
      </c>
      <c r="W316" s="36" t="s">
        <v>1461</v>
      </c>
      <c r="X316" s="33" t="s">
        <v>1462</v>
      </c>
      <c r="Y316" s="32" t="s">
        <v>1463</v>
      </c>
      <c r="Z316" s="34">
        <v>2023</v>
      </c>
      <c r="AA316" s="34">
        <v>2023</v>
      </c>
      <c r="AB316" s="34">
        <v>1</v>
      </c>
      <c r="AC316" s="34">
        <v>1</v>
      </c>
      <c r="AD316" s="34">
        <v>3301070</v>
      </c>
      <c r="AE316" s="32" t="s">
        <v>258</v>
      </c>
      <c r="AF316" s="34">
        <v>330107000</v>
      </c>
      <c r="AG316" s="32" t="s">
        <v>259</v>
      </c>
      <c r="AH316" s="34" t="s">
        <v>1459</v>
      </c>
      <c r="AI316" s="34">
        <v>3</v>
      </c>
      <c r="AJ316" s="32" t="s">
        <v>1474</v>
      </c>
      <c r="AK316" s="34" t="s">
        <v>99</v>
      </c>
      <c r="AL316" s="32" t="s">
        <v>166</v>
      </c>
      <c r="AM316" s="34">
        <v>124303</v>
      </c>
      <c r="AN316" s="32" t="s">
        <v>169</v>
      </c>
      <c r="AO316" s="32"/>
      <c r="AP316" s="22" t="s">
        <v>92</v>
      </c>
      <c r="AQ316" s="34" t="s">
        <v>1443</v>
      </c>
      <c r="AR316" s="32" t="s">
        <v>902</v>
      </c>
      <c r="AS316" s="32" t="s">
        <v>1475</v>
      </c>
      <c r="AT316" s="28">
        <v>22660000</v>
      </c>
      <c r="AU316" s="1"/>
      <c r="AV316" s="29"/>
      <c r="AW316" s="30">
        <f>SUMIF('No tocar'!A:A,AS316,'No tocar'!B:B)</f>
        <v>22660000</v>
      </c>
      <c r="AX316" s="30">
        <f t="shared" si="0"/>
        <v>22660000</v>
      </c>
      <c r="AY316" s="30">
        <f>SUMIF('No tocar'!A:A,AS316,'No tocar'!D:D)</f>
        <v>18540000</v>
      </c>
      <c r="AZ316" s="30"/>
      <c r="BA316" s="30" t="str">
        <f t="shared" si="1"/>
        <v/>
      </c>
      <c r="BB316" s="31" t="str">
        <f t="shared" si="2"/>
        <v/>
      </c>
      <c r="BC316" s="29"/>
      <c r="BD316" s="29"/>
      <c r="BE316" s="29"/>
      <c r="BF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</row>
    <row r="317" spans="1:74" ht="14.25" customHeight="1">
      <c r="A317" s="32" t="s">
        <v>1345</v>
      </c>
      <c r="B317" s="32" t="s">
        <v>1346</v>
      </c>
      <c r="C317" s="32" t="s">
        <v>1347</v>
      </c>
      <c r="D317" s="33">
        <v>33</v>
      </c>
      <c r="E317" s="32" t="s">
        <v>1348</v>
      </c>
      <c r="F317" s="34">
        <v>3301</v>
      </c>
      <c r="G317" s="32" t="s">
        <v>1349</v>
      </c>
      <c r="H317" s="34" t="s">
        <v>391</v>
      </c>
      <c r="I317" s="32" t="s">
        <v>1348</v>
      </c>
      <c r="J317" s="34">
        <v>2</v>
      </c>
      <c r="K317" s="32" t="s">
        <v>318</v>
      </c>
      <c r="L317" s="33" t="s">
        <v>1428</v>
      </c>
      <c r="M317" s="32" t="s">
        <v>1429</v>
      </c>
      <c r="N317" s="34" t="s">
        <v>1430</v>
      </c>
      <c r="O317" s="32" t="s">
        <v>1431</v>
      </c>
      <c r="P317" s="34">
        <v>2.5000000000000001E-2</v>
      </c>
      <c r="Q317" s="34" t="s">
        <v>1455</v>
      </c>
      <c r="R317" s="32" t="s">
        <v>1456</v>
      </c>
      <c r="S317" s="34" t="s">
        <v>1457</v>
      </c>
      <c r="T317" s="32" t="s">
        <v>1458</v>
      </c>
      <c r="U317" s="34" t="s">
        <v>1459</v>
      </c>
      <c r="V317" s="36" t="s">
        <v>1460</v>
      </c>
      <c r="W317" s="36" t="s">
        <v>1461</v>
      </c>
      <c r="X317" s="33" t="s">
        <v>1462</v>
      </c>
      <c r="Y317" s="32" t="s">
        <v>1463</v>
      </c>
      <c r="Z317" s="34">
        <v>2023</v>
      </c>
      <c r="AA317" s="34">
        <v>2023</v>
      </c>
      <c r="AB317" s="34">
        <v>1</v>
      </c>
      <c r="AC317" s="34">
        <v>1</v>
      </c>
      <c r="AD317" s="34">
        <v>3301070</v>
      </c>
      <c r="AE317" s="32" t="s">
        <v>258</v>
      </c>
      <c r="AF317" s="34">
        <v>330107000</v>
      </c>
      <c r="AG317" s="32" t="s">
        <v>259</v>
      </c>
      <c r="AH317" s="34" t="s">
        <v>1459</v>
      </c>
      <c r="AI317" s="34">
        <v>3</v>
      </c>
      <c r="AJ317" s="32" t="s">
        <v>1474</v>
      </c>
      <c r="AK317" s="34" t="s">
        <v>99</v>
      </c>
      <c r="AL317" s="32" t="s">
        <v>90</v>
      </c>
      <c r="AM317" s="34">
        <v>133320</v>
      </c>
      <c r="AN317" s="32" t="s">
        <v>1372</v>
      </c>
      <c r="AO317" s="32"/>
      <c r="AP317" s="22" t="s">
        <v>92</v>
      </c>
      <c r="AQ317" s="34" t="s">
        <v>1443</v>
      </c>
      <c r="AR317" s="32" t="s">
        <v>902</v>
      </c>
      <c r="AS317" s="32" t="s">
        <v>1476</v>
      </c>
      <c r="AT317" s="28">
        <v>21580000</v>
      </c>
      <c r="AU317" s="1" t="s">
        <v>142</v>
      </c>
      <c r="AV317" s="29"/>
      <c r="AW317" s="30">
        <f>SUMIF('No tocar'!A:A,AS317,'No tocar'!B:B)</f>
        <v>0</v>
      </c>
      <c r="AX317" s="30">
        <f t="shared" si="0"/>
        <v>21580000</v>
      </c>
      <c r="AY317" s="30">
        <f>SUMIF('No tocar'!A:A,AS317,'No tocar'!D:D)</f>
        <v>8240000</v>
      </c>
      <c r="AZ317" s="30"/>
      <c r="BA317" s="30" t="str">
        <f t="shared" si="1"/>
        <v/>
      </c>
      <c r="BB317" s="31" t="str">
        <f t="shared" si="2"/>
        <v/>
      </c>
      <c r="BC317" s="29"/>
      <c r="BD317" s="29"/>
      <c r="BE317" s="29"/>
      <c r="BF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</row>
    <row r="318" spans="1:74" ht="14.25" customHeight="1">
      <c r="A318" s="32" t="s">
        <v>1345</v>
      </c>
      <c r="B318" s="32" t="s">
        <v>1346</v>
      </c>
      <c r="C318" s="32" t="s">
        <v>1347</v>
      </c>
      <c r="D318" s="33">
        <v>33</v>
      </c>
      <c r="E318" s="32" t="s">
        <v>1348</v>
      </c>
      <c r="F318" s="34">
        <v>3301</v>
      </c>
      <c r="G318" s="32" t="s">
        <v>1349</v>
      </c>
      <c r="H318" s="34" t="s">
        <v>391</v>
      </c>
      <c r="I318" s="32" t="s">
        <v>1348</v>
      </c>
      <c r="J318" s="34">
        <v>2</v>
      </c>
      <c r="K318" s="32" t="s">
        <v>318</v>
      </c>
      <c r="L318" s="33" t="s">
        <v>1428</v>
      </c>
      <c r="M318" s="32" t="s">
        <v>1429</v>
      </c>
      <c r="N318" s="34" t="s">
        <v>1430</v>
      </c>
      <c r="O318" s="32" t="s">
        <v>1431</v>
      </c>
      <c r="P318" s="34">
        <v>2.5000000000000001E-2</v>
      </c>
      <c r="Q318" s="34" t="s">
        <v>1455</v>
      </c>
      <c r="R318" s="32" t="s">
        <v>1456</v>
      </c>
      <c r="S318" s="34" t="s">
        <v>1457</v>
      </c>
      <c r="T318" s="32" t="s">
        <v>1458</v>
      </c>
      <c r="U318" s="34" t="s">
        <v>1459</v>
      </c>
      <c r="V318" s="36" t="s">
        <v>1460</v>
      </c>
      <c r="W318" s="36" t="s">
        <v>1461</v>
      </c>
      <c r="X318" s="33" t="s">
        <v>1462</v>
      </c>
      <c r="Y318" s="32" t="s">
        <v>1463</v>
      </c>
      <c r="Z318" s="34">
        <v>2023</v>
      </c>
      <c r="AA318" s="34">
        <v>2023</v>
      </c>
      <c r="AB318" s="34">
        <v>1</v>
      </c>
      <c r="AC318" s="34">
        <v>1</v>
      </c>
      <c r="AD318" s="34">
        <v>3301070</v>
      </c>
      <c r="AE318" s="32" t="s">
        <v>258</v>
      </c>
      <c r="AF318" s="34">
        <v>330107000</v>
      </c>
      <c r="AG318" s="32" t="s">
        <v>259</v>
      </c>
      <c r="AH318" s="34" t="s">
        <v>1459</v>
      </c>
      <c r="AI318" s="34">
        <v>3</v>
      </c>
      <c r="AJ318" s="32" t="s">
        <v>1474</v>
      </c>
      <c r="AK318" s="34" t="s">
        <v>99</v>
      </c>
      <c r="AL318" s="32" t="s">
        <v>90</v>
      </c>
      <c r="AM318" s="34">
        <v>133320</v>
      </c>
      <c r="AN318" s="32" t="s">
        <v>1372</v>
      </c>
      <c r="AO318" s="32"/>
      <c r="AP318" s="22" t="s">
        <v>92</v>
      </c>
      <c r="AQ318" s="34" t="s">
        <v>1443</v>
      </c>
      <c r="AR318" s="32" t="s">
        <v>902</v>
      </c>
      <c r="AS318" s="32" t="s">
        <v>1477</v>
      </c>
      <c r="AT318" s="28">
        <v>14610737.960000001</v>
      </c>
      <c r="AU318" s="1" t="s">
        <v>142</v>
      </c>
      <c r="AV318" s="29"/>
      <c r="AW318" s="30">
        <f>SUMIF('No tocar'!A:A,AS318,'No tocar'!B:B)</f>
        <v>0</v>
      </c>
      <c r="AX318" s="30">
        <f t="shared" si="0"/>
        <v>14610737.960000001</v>
      </c>
      <c r="AY318" s="30">
        <f>SUMIF('No tocar'!A:A,AS318,'No tocar'!D:D)</f>
        <v>7000000</v>
      </c>
      <c r="AZ318" s="30"/>
      <c r="BA318" s="30" t="str">
        <f t="shared" si="1"/>
        <v/>
      </c>
      <c r="BB318" s="31" t="str">
        <f t="shared" si="2"/>
        <v/>
      </c>
      <c r="BC318" s="29"/>
      <c r="BD318" s="29"/>
      <c r="BE318" s="29"/>
      <c r="BF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</row>
    <row r="319" spans="1:74" ht="14.25" customHeight="1">
      <c r="A319" s="32" t="s">
        <v>1345</v>
      </c>
      <c r="B319" s="32" t="s">
        <v>1346</v>
      </c>
      <c r="C319" s="32" t="s">
        <v>1347</v>
      </c>
      <c r="D319" s="33">
        <v>33</v>
      </c>
      <c r="E319" s="32" t="s">
        <v>1348</v>
      </c>
      <c r="F319" s="34">
        <v>3301</v>
      </c>
      <c r="G319" s="32" t="s">
        <v>1349</v>
      </c>
      <c r="H319" s="34" t="s">
        <v>391</v>
      </c>
      <c r="I319" s="32" t="s">
        <v>1348</v>
      </c>
      <c r="J319" s="34">
        <v>2</v>
      </c>
      <c r="K319" s="32" t="s">
        <v>318</v>
      </c>
      <c r="L319" s="33" t="s">
        <v>1428</v>
      </c>
      <c r="M319" s="32" t="s">
        <v>1429</v>
      </c>
      <c r="N319" s="34" t="s">
        <v>1430</v>
      </c>
      <c r="O319" s="32" t="s">
        <v>1431</v>
      </c>
      <c r="P319" s="34">
        <v>2.5000000000000001E-2</v>
      </c>
      <c r="Q319" s="34" t="s">
        <v>1455</v>
      </c>
      <c r="R319" s="32" t="s">
        <v>1456</v>
      </c>
      <c r="S319" s="34" t="s">
        <v>1478</v>
      </c>
      <c r="T319" s="32" t="s">
        <v>1479</v>
      </c>
      <c r="U319" s="34">
        <v>2</v>
      </c>
      <c r="V319" s="36" t="s">
        <v>1460</v>
      </c>
      <c r="W319" s="36" t="s">
        <v>1461</v>
      </c>
      <c r="X319" s="33" t="s">
        <v>1462</v>
      </c>
      <c r="Y319" s="32" t="s">
        <v>1463</v>
      </c>
      <c r="Z319" s="34">
        <v>2023</v>
      </c>
      <c r="AA319" s="34">
        <v>2023</v>
      </c>
      <c r="AB319" s="34">
        <v>1</v>
      </c>
      <c r="AC319" s="34">
        <v>2</v>
      </c>
      <c r="AD319" s="34">
        <v>3301128</v>
      </c>
      <c r="AE319" s="32" t="s">
        <v>1480</v>
      </c>
      <c r="AF319" s="34">
        <v>330112800</v>
      </c>
      <c r="AG319" s="32" t="s">
        <v>1481</v>
      </c>
      <c r="AH319" s="34">
        <v>2</v>
      </c>
      <c r="AI319" s="34">
        <v>4</v>
      </c>
      <c r="AJ319" s="32" t="s">
        <v>1482</v>
      </c>
      <c r="AK319" s="34" t="s">
        <v>89</v>
      </c>
      <c r="AL319" s="32" t="s">
        <v>90</v>
      </c>
      <c r="AM319" s="34">
        <v>123119</v>
      </c>
      <c r="AN319" s="32" t="s">
        <v>1364</v>
      </c>
      <c r="AO319" s="32"/>
      <c r="AP319" s="22" t="s">
        <v>105</v>
      </c>
      <c r="AQ319" s="34" t="s">
        <v>1443</v>
      </c>
      <c r="AR319" s="32" t="s">
        <v>902</v>
      </c>
      <c r="AS319" s="32" t="s">
        <v>1483</v>
      </c>
      <c r="AT319" s="28">
        <v>12500000</v>
      </c>
      <c r="AU319" s="1"/>
      <c r="AV319" s="29"/>
      <c r="AW319" s="30">
        <f>SUMIF('No tocar'!A:A,AS319,'No tocar'!B:B)</f>
        <v>12500000</v>
      </c>
      <c r="AX319" s="30">
        <f t="shared" si="0"/>
        <v>12500000</v>
      </c>
      <c r="AY319" s="30">
        <f>SUMIF('No tocar'!A:A,AS319,'No tocar'!D:D)</f>
        <v>0</v>
      </c>
      <c r="AZ319" s="30"/>
      <c r="BA319" s="30" t="str">
        <f t="shared" si="1"/>
        <v/>
      </c>
      <c r="BB319" s="31" t="str">
        <f t="shared" si="2"/>
        <v/>
      </c>
      <c r="BC319" s="29"/>
      <c r="BD319" s="29"/>
      <c r="BE319" s="29"/>
      <c r="BF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</row>
    <row r="320" spans="1:74" ht="14.25" customHeight="1">
      <c r="A320" s="32" t="s">
        <v>1345</v>
      </c>
      <c r="B320" s="32" t="s">
        <v>1346</v>
      </c>
      <c r="C320" s="32" t="s">
        <v>1347</v>
      </c>
      <c r="D320" s="33">
        <v>33</v>
      </c>
      <c r="E320" s="32" t="s">
        <v>1348</v>
      </c>
      <c r="F320" s="34">
        <v>3301</v>
      </c>
      <c r="G320" s="32" t="s">
        <v>1349</v>
      </c>
      <c r="H320" s="34" t="s">
        <v>391</v>
      </c>
      <c r="I320" s="32" t="s">
        <v>1348</v>
      </c>
      <c r="J320" s="34">
        <v>2</v>
      </c>
      <c r="K320" s="32" t="s">
        <v>318</v>
      </c>
      <c r="L320" s="33" t="s">
        <v>1428</v>
      </c>
      <c r="M320" s="32" t="s">
        <v>1429</v>
      </c>
      <c r="N320" s="34" t="s">
        <v>1430</v>
      </c>
      <c r="O320" s="32" t="s">
        <v>1431</v>
      </c>
      <c r="P320" s="34">
        <v>2.5000000000000001E-2</v>
      </c>
      <c r="Q320" s="34" t="s">
        <v>1455</v>
      </c>
      <c r="R320" s="32" t="s">
        <v>1456</v>
      </c>
      <c r="S320" s="34" t="s">
        <v>1478</v>
      </c>
      <c r="T320" s="32" t="s">
        <v>1479</v>
      </c>
      <c r="U320" s="34">
        <v>2</v>
      </c>
      <c r="V320" s="36" t="s">
        <v>1460</v>
      </c>
      <c r="W320" s="36" t="s">
        <v>1461</v>
      </c>
      <c r="X320" s="33" t="s">
        <v>1462</v>
      </c>
      <c r="Y320" s="32" t="s">
        <v>1463</v>
      </c>
      <c r="Z320" s="34">
        <v>2023</v>
      </c>
      <c r="AA320" s="34">
        <v>2023</v>
      </c>
      <c r="AB320" s="34">
        <v>1</v>
      </c>
      <c r="AC320" s="34">
        <v>2</v>
      </c>
      <c r="AD320" s="34">
        <v>3301128</v>
      </c>
      <c r="AE320" s="32" t="s">
        <v>1480</v>
      </c>
      <c r="AF320" s="34">
        <v>330112800</v>
      </c>
      <c r="AG320" s="32" t="s">
        <v>1481</v>
      </c>
      <c r="AH320" s="34">
        <v>2</v>
      </c>
      <c r="AI320" s="34">
        <v>4</v>
      </c>
      <c r="AJ320" s="32" t="s">
        <v>1482</v>
      </c>
      <c r="AK320" s="34" t="s">
        <v>89</v>
      </c>
      <c r="AL320" s="32" t="s">
        <v>90</v>
      </c>
      <c r="AM320" s="34">
        <v>133320</v>
      </c>
      <c r="AN320" s="32" t="s">
        <v>1372</v>
      </c>
      <c r="AO320" s="32"/>
      <c r="AP320" s="22" t="s">
        <v>105</v>
      </c>
      <c r="AQ320" s="34" t="s">
        <v>1443</v>
      </c>
      <c r="AR320" s="32" t="s">
        <v>902</v>
      </c>
      <c r="AS320" s="32" t="s">
        <v>1484</v>
      </c>
      <c r="AT320" s="28">
        <v>59675670.789999999</v>
      </c>
      <c r="AU320" s="1" t="s">
        <v>142</v>
      </c>
      <c r="AV320" s="29"/>
      <c r="AW320" s="30">
        <f>SUMIF('No tocar'!A:A,AS320,'No tocar'!B:B)</f>
        <v>0</v>
      </c>
      <c r="AX320" s="30">
        <f t="shared" si="0"/>
        <v>59675670.789999999</v>
      </c>
      <c r="AY320" s="30">
        <f>SUMIF('No tocar'!A:A,AS320,'No tocar'!D:D)</f>
        <v>0</v>
      </c>
      <c r="AZ320" s="30"/>
      <c r="BA320" s="30" t="str">
        <f t="shared" si="1"/>
        <v/>
      </c>
      <c r="BB320" s="31" t="str">
        <f t="shared" si="2"/>
        <v/>
      </c>
      <c r="BC320" s="29"/>
      <c r="BD320" s="29"/>
      <c r="BE320" s="29"/>
      <c r="BF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</row>
    <row r="321" spans="1:74" ht="14.25" customHeight="1">
      <c r="A321" s="32" t="s">
        <v>1345</v>
      </c>
      <c r="B321" s="32" t="s">
        <v>1346</v>
      </c>
      <c r="C321" s="32" t="s">
        <v>1347</v>
      </c>
      <c r="D321" s="33">
        <v>33</v>
      </c>
      <c r="E321" s="32" t="s">
        <v>1348</v>
      </c>
      <c r="F321" s="34">
        <v>3301</v>
      </c>
      <c r="G321" s="32" t="s">
        <v>1349</v>
      </c>
      <c r="H321" s="34" t="s">
        <v>391</v>
      </c>
      <c r="I321" s="32" t="s">
        <v>1348</v>
      </c>
      <c r="J321" s="34">
        <v>2</v>
      </c>
      <c r="K321" s="32" t="s">
        <v>318</v>
      </c>
      <c r="L321" s="33" t="s">
        <v>1428</v>
      </c>
      <c r="M321" s="32" t="s">
        <v>1429</v>
      </c>
      <c r="N321" s="34" t="s">
        <v>1430</v>
      </c>
      <c r="O321" s="32" t="s">
        <v>1431</v>
      </c>
      <c r="P321" s="34">
        <v>2.5000000000000001E-2</v>
      </c>
      <c r="Q321" s="34" t="s">
        <v>1455</v>
      </c>
      <c r="R321" s="32" t="s">
        <v>1456</v>
      </c>
      <c r="S321" s="34" t="s">
        <v>1478</v>
      </c>
      <c r="T321" s="32" t="s">
        <v>1479</v>
      </c>
      <c r="U321" s="34">
        <v>2</v>
      </c>
      <c r="V321" s="36" t="s">
        <v>1460</v>
      </c>
      <c r="W321" s="36" t="s">
        <v>1461</v>
      </c>
      <c r="X321" s="33" t="s">
        <v>1462</v>
      </c>
      <c r="Y321" s="32" t="s">
        <v>1463</v>
      </c>
      <c r="Z321" s="34">
        <v>2023</v>
      </c>
      <c r="AA321" s="34">
        <v>2023</v>
      </c>
      <c r="AB321" s="34">
        <v>1</v>
      </c>
      <c r="AC321" s="34">
        <v>2</v>
      </c>
      <c r="AD321" s="34">
        <v>3301128</v>
      </c>
      <c r="AE321" s="32" t="s">
        <v>1480</v>
      </c>
      <c r="AF321" s="34">
        <v>330112800</v>
      </c>
      <c r="AG321" s="32" t="s">
        <v>1481</v>
      </c>
      <c r="AH321" s="34">
        <v>2</v>
      </c>
      <c r="AI321" s="34">
        <v>5</v>
      </c>
      <c r="AJ321" s="32" t="s">
        <v>1485</v>
      </c>
      <c r="AK321" s="34" t="s">
        <v>99</v>
      </c>
      <c r="AL321" s="32" t="s">
        <v>90</v>
      </c>
      <c r="AM321" s="34">
        <v>123119</v>
      </c>
      <c r="AN321" s="32" t="s">
        <v>1364</v>
      </c>
      <c r="AO321" s="32"/>
      <c r="AP321" s="22" t="s">
        <v>105</v>
      </c>
      <c r="AQ321" s="34" t="s">
        <v>1443</v>
      </c>
      <c r="AR321" s="32" t="s">
        <v>902</v>
      </c>
      <c r="AS321" s="32" t="s">
        <v>1486</v>
      </c>
      <c r="AT321" s="28">
        <v>12500000</v>
      </c>
      <c r="AU321" s="1"/>
      <c r="AV321" s="29"/>
      <c r="AW321" s="30">
        <f>SUMIF('No tocar'!A:A,AS321,'No tocar'!B:B)</f>
        <v>12500000</v>
      </c>
      <c r="AX321" s="30">
        <f t="shared" si="0"/>
        <v>12500000</v>
      </c>
      <c r="AY321" s="30">
        <f>SUMIF('No tocar'!A:A,AS321,'No tocar'!D:D)</f>
        <v>0</v>
      </c>
      <c r="AZ321" s="30"/>
      <c r="BA321" s="30" t="str">
        <f t="shared" si="1"/>
        <v/>
      </c>
      <c r="BB321" s="31" t="str">
        <f t="shared" si="2"/>
        <v/>
      </c>
      <c r="BC321" s="29"/>
      <c r="BD321" s="29"/>
      <c r="BE321" s="29"/>
      <c r="BF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</row>
    <row r="322" spans="1:74" ht="14.25" customHeight="1">
      <c r="A322" s="32" t="s">
        <v>1345</v>
      </c>
      <c r="B322" s="32" t="s">
        <v>1346</v>
      </c>
      <c r="C322" s="32" t="s">
        <v>1347</v>
      </c>
      <c r="D322" s="33">
        <v>33</v>
      </c>
      <c r="E322" s="32" t="s">
        <v>1348</v>
      </c>
      <c r="F322" s="34">
        <v>3301</v>
      </c>
      <c r="G322" s="32" t="s">
        <v>1349</v>
      </c>
      <c r="H322" s="34" t="s">
        <v>391</v>
      </c>
      <c r="I322" s="32" t="s">
        <v>1348</v>
      </c>
      <c r="J322" s="34">
        <v>2</v>
      </c>
      <c r="K322" s="32" t="s">
        <v>318</v>
      </c>
      <c r="L322" s="33" t="s">
        <v>1428</v>
      </c>
      <c r="M322" s="32" t="s">
        <v>1429</v>
      </c>
      <c r="N322" s="34" t="s">
        <v>1430</v>
      </c>
      <c r="O322" s="32" t="s">
        <v>1431</v>
      </c>
      <c r="P322" s="34">
        <v>2.5000000000000001E-2</v>
      </c>
      <c r="Q322" s="34" t="s">
        <v>1455</v>
      </c>
      <c r="R322" s="32" t="s">
        <v>1456</v>
      </c>
      <c r="S322" s="34" t="s">
        <v>1487</v>
      </c>
      <c r="T322" s="32" t="s">
        <v>1488</v>
      </c>
      <c r="U322" s="34">
        <v>1</v>
      </c>
      <c r="V322" s="36" t="s">
        <v>1460</v>
      </c>
      <c r="W322" s="36" t="s">
        <v>1461</v>
      </c>
      <c r="X322" s="33" t="s">
        <v>1462</v>
      </c>
      <c r="Y322" s="32" t="s">
        <v>1463</v>
      </c>
      <c r="Z322" s="34">
        <v>2023</v>
      </c>
      <c r="AA322" s="34">
        <v>2023</v>
      </c>
      <c r="AB322" s="34">
        <v>1</v>
      </c>
      <c r="AC322" s="34">
        <v>3</v>
      </c>
      <c r="AD322" s="34">
        <v>3301074</v>
      </c>
      <c r="AE322" s="32" t="s">
        <v>1489</v>
      </c>
      <c r="AF322" s="34">
        <v>330107400</v>
      </c>
      <c r="AG322" s="32" t="s">
        <v>1490</v>
      </c>
      <c r="AH322" s="34">
        <v>1</v>
      </c>
      <c r="AI322" s="34">
        <v>6</v>
      </c>
      <c r="AJ322" s="32" t="s">
        <v>1491</v>
      </c>
      <c r="AK322" s="34" t="s">
        <v>89</v>
      </c>
      <c r="AL322" s="32" t="s">
        <v>90</v>
      </c>
      <c r="AM322" s="34">
        <v>123119</v>
      </c>
      <c r="AN322" s="32" t="s">
        <v>1364</v>
      </c>
      <c r="AO322" s="32"/>
      <c r="AP322" s="22" t="s">
        <v>105</v>
      </c>
      <c r="AQ322" s="34" t="s">
        <v>1443</v>
      </c>
      <c r="AR322" s="32" t="s">
        <v>902</v>
      </c>
      <c r="AS322" s="32" t="s">
        <v>1492</v>
      </c>
      <c r="AT322" s="28">
        <v>70000000</v>
      </c>
      <c r="AU322" s="1"/>
      <c r="AV322" s="29"/>
      <c r="AW322" s="30">
        <f>SUMIF('No tocar'!A:A,AS322,'No tocar'!B:B)</f>
        <v>70000000</v>
      </c>
      <c r="AX322" s="30">
        <f t="shared" si="0"/>
        <v>70000000</v>
      </c>
      <c r="AY322" s="30">
        <f>SUMIF('No tocar'!A:A,AS322,'No tocar'!D:D)</f>
        <v>0</v>
      </c>
      <c r="AZ322" s="30"/>
      <c r="BA322" s="30" t="str">
        <f t="shared" si="1"/>
        <v/>
      </c>
      <c r="BB322" s="31" t="str">
        <f t="shared" si="2"/>
        <v/>
      </c>
      <c r="BC322" s="29"/>
      <c r="BD322" s="29"/>
      <c r="BE322" s="29"/>
      <c r="BF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</row>
    <row r="323" spans="1:74" ht="14.25" customHeight="1">
      <c r="A323" s="32" t="s">
        <v>1345</v>
      </c>
      <c r="B323" s="32" t="s">
        <v>1346</v>
      </c>
      <c r="C323" s="32" t="s">
        <v>1347</v>
      </c>
      <c r="D323" s="33">
        <v>33</v>
      </c>
      <c r="E323" s="32" t="s">
        <v>1348</v>
      </c>
      <c r="F323" s="34">
        <v>3301</v>
      </c>
      <c r="G323" s="32" t="s">
        <v>1349</v>
      </c>
      <c r="H323" s="34" t="s">
        <v>391</v>
      </c>
      <c r="I323" s="32" t="s">
        <v>1348</v>
      </c>
      <c r="J323" s="34">
        <v>2</v>
      </c>
      <c r="K323" s="32" t="s">
        <v>318</v>
      </c>
      <c r="L323" s="33" t="s">
        <v>1428</v>
      </c>
      <c r="M323" s="32" t="s">
        <v>1429</v>
      </c>
      <c r="N323" s="34" t="s">
        <v>1430</v>
      </c>
      <c r="O323" s="32" t="s">
        <v>1431</v>
      </c>
      <c r="P323" s="34">
        <v>2.5000000000000001E-2</v>
      </c>
      <c r="Q323" s="34" t="s">
        <v>1455</v>
      </c>
      <c r="R323" s="32" t="s">
        <v>1456</v>
      </c>
      <c r="S323" s="34" t="s">
        <v>1487</v>
      </c>
      <c r="T323" s="32" t="s">
        <v>1488</v>
      </c>
      <c r="U323" s="34">
        <v>1</v>
      </c>
      <c r="V323" s="36" t="s">
        <v>1460</v>
      </c>
      <c r="W323" s="36" t="s">
        <v>1461</v>
      </c>
      <c r="X323" s="33" t="s">
        <v>1462</v>
      </c>
      <c r="Y323" s="32" t="s">
        <v>1463</v>
      </c>
      <c r="Z323" s="34">
        <v>2023</v>
      </c>
      <c r="AA323" s="34">
        <v>2023</v>
      </c>
      <c r="AB323" s="34">
        <v>1</v>
      </c>
      <c r="AC323" s="34">
        <v>3</v>
      </c>
      <c r="AD323" s="34">
        <v>3301074</v>
      </c>
      <c r="AE323" s="32" t="s">
        <v>1489</v>
      </c>
      <c r="AF323" s="34">
        <v>330107400</v>
      </c>
      <c r="AG323" s="32" t="s">
        <v>1490</v>
      </c>
      <c r="AH323" s="34">
        <v>1</v>
      </c>
      <c r="AI323" s="34">
        <v>7</v>
      </c>
      <c r="AJ323" s="32" t="s">
        <v>1493</v>
      </c>
      <c r="AK323" s="34" t="s">
        <v>99</v>
      </c>
      <c r="AL323" s="32" t="s">
        <v>90</v>
      </c>
      <c r="AM323" s="34">
        <v>123119</v>
      </c>
      <c r="AN323" s="32" t="s">
        <v>1364</v>
      </c>
      <c r="AO323" s="32"/>
      <c r="AP323" s="22" t="s">
        <v>105</v>
      </c>
      <c r="AQ323" s="34" t="s">
        <v>1443</v>
      </c>
      <c r="AR323" s="32" t="s">
        <v>902</v>
      </c>
      <c r="AS323" s="32" t="s">
        <v>1494</v>
      </c>
      <c r="AT323" s="28">
        <v>30000000</v>
      </c>
      <c r="AU323" s="1"/>
      <c r="AV323" s="29"/>
      <c r="AW323" s="30">
        <f>SUMIF('No tocar'!A:A,AS323,'No tocar'!B:B)</f>
        <v>30000000</v>
      </c>
      <c r="AX323" s="30">
        <f t="shared" si="0"/>
        <v>30000000</v>
      </c>
      <c r="AY323" s="30">
        <f>SUMIF('No tocar'!A:A,AS323,'No tocar'!D:D)</f>
        <v>0</v>
      </c>
      <c r="AZ323" s="30"/>
      <c r="BA323" s="30" t="str">
        <f t="shared" si="1"/>
        <v/>
      </c>
      <c r="BB323" s="31" t="str">
        <f t="shared" si="2"/>
        <v/>
      </c>
      <c r="BC323" s="29"/>
      <c r="BD323" s="29"/>
      <c r="BE323" s="29"/>
      <c r="BF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</row>
    <row r="324" spans="1:74" ht="14.25" customHeight="1">
      <c r="A324" s="32" t="s">
        <v>1345</v>
      </c>
      <c r="B324" s="32" t="s">
        <v>1346</v>
      </c>
      <c r="C324" s="32" t="s">
        <v>1347</v>
      </c>
      <c r="D324" s="33">
        <v>33</v>
      </c>
      <c r="E324" s="32" t="s">
        <v>1348</v>
      </c>
      <c r="F324" s="34">
        <v>3301</v>
      </c>
      <c r="G324" s="32" t="s">
        <v>1349</v>
      </c>
      <c r="H324" s="34" t="s">
        <v>391</v>
      </c>
      <c r="I324" s="32" t="s">
        <v>1348</v>
      </c>
      <c r="J324" s="34">
        <v>2</v>
      </c>
      <c r="K324" s="32" t="s">
        <v>318</v>
      </c>
      <c r="L324" s="33" t="s">
        <v>1428</v>
      </c>
      <c r="M324" s="32" t="s">
        <v>1429</v>
      </c>
      <c r="N324" s="34" t="s">
        <v>1430</v>
      </c>
      <c r="O324" s="32" t="s">
        <v>1431</v>
      </c>
      <c r="P324" s="34">
        <v>2.5000000000000001E-2</v>
      </c>
      <c r="Q324" s="34" t="s">
        <v>1455</v>
      </c>
      <c r="R324" s="32" t="s">
        <v>1456</v>
      </c>
      <c r="S324" s="34" t="s">
        <v>1487</v>
      </c>
      <c r="T324" s="32" t="s">
        <v>1488</v>
      </c>
      <c r="U324" s="34">
        <v>1</v>
      </c>
      <c r="V324" s="36" t="s">
        <v>1460</v>
      </c>
      <c r="W324" s="36" t="s">
        <v>1461</v>
      </c>
      <c r="X324" s="33" t="s">
        <v>1462</v>
      </c>
      <c r="Y324" s="32" t="s">
        <v>1463</v>
      </c>
      <c r="Z324" s="34">
        <v>2023</v>
      </c>
      <c r="AA324" s="34">
        <v>2023</v>
      </c>
      <c r="AB324" s="34">
        <v>1</v>
      </c>
      <c r="AC324" s="34">
        <v>3</v>
      </c>
      <c r="AD324" s="34">
        <v>3301074</v>
      </c>
      <c r="AE324" s="32" t="s">
        <v>1489</v>
      </c>
      <c r="AF324" s="34">
        <v>330107400</v>
      </c>
      <c r="AG324" s="32" t="s">
        <v>1490</v>
      </c>
      <c r="AH324" s="34">
        <v>1</v>
      </c>
      <c r="AI324" s="34">
        <v>7</v>
      </c>
      <c r="AJ324" s="32" t="s">
        <v>1493</v>
      </c>
      <c r="AK324" s="34" t="s">
        <v>99</v>
      </c>
      <c r="AL324" s="32" t="s">
        <v>90</v>
      </c>
      <c r="AM324" s="34">
        <v>133320</v>
      </c>
      <c r="AN324" s="32" t="s">
        <v>1372</v>
      </c>
      <c r="AO324" s="32"/>
      <c r="AP324" s="22" t="s">
        <v>105</v>
      </c>
      <c r="AQ324" s="34" t="s">
        <v>1443</v>
      </c>
      <c r="AR324" s="32" t="s">
        <v>902</v>
      </c>
      <c r="AS324" s="32" t="s">
        <v>1495</v>
      </c>
      <c r="AT324" s="28">
        <v>5000000</v>
      </c>
      <c r="AU324" s="1" t="s">
        <v>142</v>
      </c>
      <c r="AV324" s="29"/>
      <c r="AW324" s="30">
        <f>SUMIF('No tocar'!A:A,AS324,'No tocar'!B:B)</f>
        <v>0</v>
      </c>
      <c r="AX324" s="30">
        <f t="shared" si="0"/>
        <v>5000000</v>
      </c>
      <c r="AY324" s="30">
        <f>SUMIF('No tocar'!A:A,AS324,'No tocar'!D:D)</f>
        <v>0</v>
      </c>
      <c r="AZ324" s="30"/>
      <c r="BA324" s="30" t="str">
        <f t="shared" si="1"/>
        <v/>
      </c>
      <c r="BB324" s="31" t="str">
        <f t="shared" si="2"/>
        <v/>
      </c>
      <c r="BC324" s="29"/>
      <c r="BD324" s="29"/>
      <c r="BE324" s="29"/>
      <c r="BF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</row>
    <row r="325" spans="1:74" ht="14.25" hidden="1" customHeight="1">
      <c r="A325" s="32" t="s">
        <v>1345</v>
      </c>
      <c r="B325" s="32" t="s">
        <v>1346</v>
      </c>
      <c r="C325" s="32" t="s">
        <v>1347</v>
      </c>
      <c r="D325" s="33">
        <v>33</v>
      </c>
      <c r="E325" s="32" t="s">
        <v>1348</v>
      </c>
      <c r="F325" s="34">
        <v>3301</v>
      </c>
      <c r="G325" s="32" t="s">
        <v>1349</v>
      </c>
      <c r="H325" s="34" t="s">
        <v>391</v>
      </c>
      <c r="I325" s="32" t="s">
        <v>1348</v>
      </c>
      <c r="J325" s="34">
        <v>5</v>
      </c>
      <c r="K325" s="32" t="s">
        <v>184</v>
      </c>
      <c r="L325" s="33" t="s">
        <v>502</v>
      </c>
      <c r="M325" s="32" t="s">
        <v>503</v>
      </c>
      <c r="N325" s="34" t="s">
        <v>504</v>
      </c>
      <c r="O325" s="32" t="s">
        <v>1496</v>
      </c>
      <c r="P325" s="34">
        <v>1</v>
      </c>
      <c r="Q325" s="34" t="s">
        <v>506</v>
      </c>
      <c r="R325" s="32" t="s">
        <v>507</v>
      </c>
      <c r="S325" s="34" t="s">
        <v>1497</v>
      </c>
      <c r="T325" s="32" t="s">
        <v>1498</v>
      </c>
      <c r="U325" s="34">
        <v>3</v>
      </c>
      <c r="V325" s="36" t="s">
        <v>1460</v>
      </c>
      <c r="W325" s="36" t="s">
        <v>1461</v>
      </c>
      <c r="X325" s="33" t="s">
        <v>1462</v>
      </c>
      <c r="Y325" s="32" t="s">
        <v>1463</v>
      </c>
      <c r="Z325" s="34">
        <v>2023</v>
      </c>
      <c r="AA325" s="34">
        <v>2023</v>
      </c>
      <c r="AB325" s="34">
        <v>1</v>
      </c>
      <c r="AC325" s="34">
        <v>4</v>
      </c>
      <c r="AD325" s="34">
        <v>3301092</v>
      </c>
      <c r="AE325" s="32" t="s">
        <v>1499</v>
      </c>
      <c r="AF325" s="34">
        <v>330109200</v>
      </c>
      <c r="AG325" s="32" t="s">
        <v>1499</v>
      </c>
      <c r="AH325" s="34">
        <v>3</v>
      </c>
      <c r="AI325" s="34">
        <v>8</v>
      </c>
      <c r="AJ325" s="32" t="s">
        <v>1500</v>
      </c>
      <c r="AK325" s="34" t="s">
        <v>89</v>
      </c>
      <c r="AL325" s="32" t="s">
        <v>90</v>
      </c>
      <c r="AM325" s="34">
        <v>121000</v>
      </c>
      <c r="AN325" s="32" t="s">
        <v>91</v>
      </c>
      <c r="AO325" s="32"/>
      <c r="AP325" s="32" t="s">
        <v>144</v>
      </c>
      <c r="AQ325" s="34" t="s">
        <v>1501</v>
      </c>
      <c r="AR325" s="32" t="s">
        <v>1502</v>
      </c>
      <c r="AS325" s="32" t="s">
        <v>1503</v>
      </c>
      <c r="AT325" s="28">
        <v>13000000</v>
      </c>
      <c r="AU325" s="1"/>
      <c r="AV325" s="29"/>
      <c r="AW325" s="30">
        <f>SUMIF('No tocar'!A:A,AS325,'No tocar'!B:B)</f>
        <v>13000000</v>
      </c>
      <c r="AX325" s="30">
        <f t="shared" si="0"/>
        <v>13000000</v>
      </c>
      <c r="AY325" s="30">
        <f>SUMIF('No tocar'!A:A,AS325,'No tocar'!D:D)</f>
        <v>0</v>
      </c>
      <c r="AZ325" s="30"/>
      <c r="BA325" s="30" t="str">
        <f t="shared" si="1"/>
        <v/>
      </c>
      <c r="BB325" s="31" t="str">
        <f t="shared" si="2"/>
        <v/>
      </c>
      <c r="BC325" s="29"/>
      <c r="BD325" s="29"/>
      <c r="BE325" s="29"/>
      <c r="BF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</row>
    <row r="326" spans="1:74" ht="14.25" hidden="1" customHeight="1">
      <c r="A326" s="32" t="s">
        <v>1345</v>
      </c>
      <c r="B326" s="32" t="s">
        <v>1346</v>
      </c>
      <c r="C326" s="32" t="s">
        <v>1347</v>
      </c>
      <c r="D326" s="33">
        <v>33</v>
      </c>
      <c r="E326" s="32" t="s">
        <v>1348</v>
      </c>
      <c r="F326" s="34">
        <v>3301</v>
      </c>
      <c r="G326" s="32" t="s">
        <v>1349</v>
      </c>
      <c r="H326" s="34" t="s">
        <v>391</v>
      </c>
      <c r="I326" s="32" t="s">
        <v>1348</v>
      </c>
      <c r="J326" s="34">
        <v>5</v>
      </c>
      <c r="K326" s="32" t="s">
        <v>184</v>
      </c>
      <c r="L326" s="33" t="s">
        <v>502</v>
      </c>
      <c r="M326" s="32" t="s">
        <v>503</v>
      </c>
      <c r="N326" s="34" t="s">
        <v>504</v>
      </c>
      <c r="O326" s="32" t="s">
        <v>1496</v>
      </c>
      <c r="P326" s="34">
        <v>1</v>
      </c>
      <c r="Q326" s="34" t="s">
        <v>506</v>
      </c>
      <c r="R326" s="32" t="s">
        <v>507</v>
      </c>
      <c r="S326" s="34" t="s">
        <v>1497</v>
      </c>
      <c r="T326" s="32" t="s">
        <v>1498</v>
      </c>
      <c r="U326" s="34">
        <v>3</v>
      </c>
      <c r="V326" s="36" t="s">
        <v>1460</v>
      </c>
      <c r="W326" s="36" t="s">
        <v>1461</v>
      </c>
      <c r="X326" s="33" t="s">
        <v>1462</v>
      </c>
      <c r="Y326" s="32" t="s">
        <v>1463</v>
      </c>
      <c r="Z326" s="34">
        <v>2023</v>
      </c>
      <c r="AA326" s="34">
        <v>2023</v>
      </c>
      <c r="AB326" s="34">
        <v>1</v>
      </c>
      <c r="AC326" s="34">
        <v>4</v>
      </c>
      <c r="AD326" s="34">
        <v>3301092</v>
      </c>
      <c r="AE326" s="32" t="s">
        <v>1499</v>
      </c>
      <c r="AF326" s="34">
        <v>330109200</v>
      </c>
      <c r="AG326" s="32" t="s">
        <v>1499</v>
      </c>
      <c r="AH326" s="34">
        <v>3</v>
      </c>
      <c r="AI326" s="34">
        <v>8</v>
      </c>
      <c r="AJ326" s="32" t="s">
        <v>1500</v>
      </c>
      <c r="AK326" s="34" t="s">
        <v>89</v>
      </c>
      <c r="AL326" s="32" t="s">
        <v>166</v>
      </c>
      <c r="AM326" s="34">
        <v>124302</v>
      </c>
      <c r="AN326" s="32" t="s">
        <v>1369</v>
      </c>
      <c r="AO326" s="32"/>
      <c r="AP326" s="32" t="s">
        <v>144</v>
      </c>
      <c r="AQ326" s="34" t="s">
        <v>1501</v>
      </c>
      <c r="AR326" s="32" t="s">
        <v>1502</v>
      </c>
      <c r="AS326" s="32" t="s">
        <v>1504</v>
      </c>
      <c r="AT326" s="28">
        <v>5000000</v>
      </c>
      <c r="AU326" s="1"/>
      <c r="AV326" s="29"/>
      <c r="AW326" s="30">
        <f>SUMIF('No tocar'!A:A,AS326,'No tocar'!B:B)</f>
        <v>0</v>
      </c>
      <c r="AX326" s="30">
        <f t="shared" si="0"/>
        <v>5000000</v>
      </c>
      <c r="AY326" s="30">
        <f>SUMIF('No tocar'!A:A,AS326,'No tocar'!D:D)</f>
        <v>0</v>
      </c>
      <c r="AZ326" s="30"/>
      <c r="BA326" s="30" t="str">
        <f t="shared" si="1"/>
        <v/>
      </c>
      <c r="BB326" s="31" t="str">
        <f t="shared" si="2"/>
        <v/>
      </c>
      <c r="BC326" s="29"/>
      <c r="BD326" s="29"/>
      <c r="BE326" s="29"/>
      <c r="BF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</row>
    <row r="327" spans="1:74" ht="14.25" hidden="1" customHeight="1">
      <c r="A327" s="32" t="s">
        <v>1345</v>
      </c>
      <c r="B327" s="32" t="s">
        <v>1346</v>
      </c>
      <c r="C327" s="32" t="s">
        <v>1347</v>
      </c>
      <c r="D327" s="33">
        <v>33</v>
      </c>
      <c r="E327" s="32" t="s">
        <v>1348</v>
      </c>
      <c r="F327" s="34">
        <v>3301</v>
      </c>
      <c r="G327" s="32" t="s">
        <v>1349</v>
      </c>
      <c r="H327" s="34" t="s">
        <v>391</v>
      </c>
      <c r="I327" s="32" t="s">
        <v>1348</v>
      </c>
      <c r="J327" s="34">
        <v>5</v>
      </c>
      <c r="K327" s="32" t="s">
        <v>184</v>
      </c>
      <c r="L327" s="33" t="s">
        <v>502</v>
      </c>
      <c r="M327" s="32" t="s">
        <v>503</v>
      </c>
      <c r="N327" s="34" t="s">
        <v>504</v>
      </c>
      <c r="O327" s="32" t="s">
        <v>1496</v>
      </c>
      <c r="P327" s="34">
        <v>1</v>
      </c>
      <c r="Q327" s="34" t="s">
        <v>506</v>
      </c>
      <c r="R327" s="32" t="s">
        <v>507</v>
      </c>
      <c r="S327" s="34" t="s">
        <v>1497</v>
      </c>
      <c r="T327" s="32" t="s">
        <v>1498</v>
      </c>
      <c r="U327" s="34">
        <v>3</v>
      </c>
      <c r="V327" s="36" t="s">
        <v>1460</v>
      </c>
      <c r="W327" s="36" t="s">
        <v>1461</v>
      </c>
      <c r="X327" s="33" t="s">
        <v>1462</v>
      </c>
      <c r="Y327" s="32" t="s">
        <v>1463</v>
      </c>
      <c r="Z327" s="34">
        <v>2023</v>
      </c>
      <c r="AA327" s="34">
        <v>2023</v>
      </c>
      <c r="AB327" s="34">
        <v>1</v>
      </c>
      <c r="AC327" s="34">
        <v>4</v>
      </c>
      <c r="AD327" s="34">
        <v>3301092</v>
      </c>
      <c r="AE327" s="32" t="s">
        <v>1499</v>
      </c>
      <c r="AF327" s="34">
        <v>330109200</v>
      </c>
      <c r="AG327" s="32" t="s">
        <v>1499</v>
      </c>
      <c r="AH327" s="34">
        <v>3</v>
      </c>
      <c r="AI327" s="34">
        <v>9</v>
      </c>
      <c r="AJ327" s="32" t="s">
        <v>1505</v>
      </c>
      <c r="AK327" s="34" t="s">
        <v>99</v>
      </c>
      <c r="AL327" s="32" t="s">
        <v>90</v>
      </c>
      <c r="AM327" s="34">
        <v>121000</v>
      </c>
      <c r="AN327" s="32" t="s">
        <v>91</v>
      </c>
      <c r="AO327" s="32"/>
      <c r="AP327" s="32" t="s">
        <v>144</v>
      </c>
      <c r="AQ327" s="34" t="s">
        <v>1501</v>
      </c>
      <c r="AR327" s="32" t="s">
        <v>1502</v>
      </c>
      <c r="AS327" s="32" t="s">
        <v>1506</v>
      </c>
      <c r="AT327" s="28">
        <v>13000000</v>
      </c>
      <c r="AU327" s="1"/>
      <c r="AV327" s="29"/>
      <c r="AW327" s="30">
        <f>SUMIF('No tocar'!A:A,AS327,'No tocar'!B:B)</f>
        <v>13000000</v>
      </c>
      <c r="AX327" s="30">
        <f t="shared" si="0"/>
        <v>13000000</v>
      </c>
      <c r="AY327" s="30">
        <f>SUMIF('No tocar'!A:A,AS327,'No tocar'!D:D)</f>
        <v>0</v>
      </c>
      <c r="AZ327" s="30"/>
      <c r="BA327" s="30" t="str">
        <f t="shared" si="1"/>
        <v/>
      </c>
      <c r="BB327" s="31" t="str">
        <f t="shared" si="2"/>
        <v/>
      </c>
      <c r="BC327" s="29"/>
      <c r="BD327" s="29"/>
      <c r="BE327" s="29"/>
      <c r="BF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</row>
    <row r="328" spans="1:74" ht="14.25" customHeight="1">
      <c r="A328" s="32" t="s">
        <v>1507</v>
      </c>
      <c r="B328" s="32" t="s">
        <v>1508</v>
      </c>
      <c r="C328" s="32" t="s">
        <v>915</v>
      </c>
      <c r="D328" s="33">
        <v>45</v>
      </c>
      <c r="E328" s="32" t="s">
        <v>70</v>
      </c>
      <c r="F328" s="34">
        <v>4501</v>
      </c>
      <c r="G328" s="32" t="s">
        <v>1509</v>
      </c>
      <c r="H328" s="34" t="s">
        <v>1510</v>
      </c>
      <c r="I328" s="32" t="s">
        <v>1511</v>
      </c>
      <c r="J328" s="34">
        <v>2</v>
      </c>
      <c r="K328" s="32" t="s">
        <v>318</v>
      </c>
      <c r="L328" s="33" t="s">
        <v>1512</v>
      </c>
      <c r="M328" s="32" t="s">
        <v>1513</v>
      </c>
      <c r="N328" s="34" t="s">
        <v>1514</v>
      </c>
      <c r="O328" s="32" t="s">
        <v>1515</v>
      </c>
      <c r="P328" s="34">
        <v>2000</v>
      </c>
      <c r="Q328" s="34" t="s">
        <v>1516</v>
      </c>
      <c r="R328" s="32" t="s">
        <v>1517</v>
      </c>
      <c r="S328" s="34" t="s">
        <v>1518</v>
      </c>
      <c r="T328" s="32" t="s">
        <v>1519</v>
      </c>
      <c r="U328" s="24">
        <v>10</v>
      </c>
      <c r="V328" s="36" t="s">
        <v>1520</v>
      </c>
      <c r="W328" s="36" t="s">
        <v>1521</v>
      </c>
      <c r="X328" s="33" t="s">
        <v>1522</v>
      </c>
      <c r="Y328" s="32" t="s">
        <v>1523</v>
      </c>
      <c r="Z328" s="34">
        <v>2023</v>
      </c>
      <c r="AA328" s="34">
        <v>2023</v>
      </c>
      <c r="AB328" s="34">
        <v>1</v>
      </c>
      <c r="AC328" s="34">
        <v>1</v>
      </c>
      <c r="AD328" s="34">
        <v>4501004</v>
      </c>
      <c r="AE328" s="32" t="s">
        <v>1524</v>
      </c>
      <c r="AF328" s="34">
        <v>450100400</v>
      </c>
      <c r="AG328" s="32" t="s">
        <v>1525</v>
      </c>
      <c r="AH328" s="24">
        <v>10</v>
      </c>
      <c r="AI328" s="34">
        <v>1</v>
      </c>
      <c r="AJ328" s="22" t="s">
        <v>1526</v>
      </c>
      <c r="AK328" s="34" t="s">
        <v>89</v>
      </c>
      <c r="AL328" s="32" t="s">
        <v>90</v>
      </c>
      <c r="AM328" s="34">
        <v>121000</v>
      </c>
      <c r="AN328" s="32" t="s">
        <v>91</v>
      </c>
      <c r="AO328" s="32"/>
      <c r="AP328" s="32" t="s">
        <v>153</v>
      </c>
      <c r="AQ328" s="34" t="s">
        <v>1527</v>
      </c>
      <c r="AR328" s="32" t="s">
        <v>1528</v>
      </c>
      <c r="AS328" s="32" t="s">
        <v>1529</v>
      </c>
      <c r="AT328" s="28">
        <v>4500000</v>
      </c>
      <c r="AU328" s="1" t="s">
        <v>463</v>
      </c>
      <c r="AV328" s="29"/>
      <c r="AW328" s="30">
        <f>SUMIF('No tocar'!A:A,AS328,'No tocar'!B:B)</f>
        <v>12000000</v>
      </c>
      <c r="AX328" s="30">
        <f t="shared" si="0"/>
        <v>4500000</v>
      </c>
      <c r="AY328" s="30">
        <f>SUMIF('No tocar'!A:A,AS328,'No tocar'!D:D)</f>
        <v>4500000</v>
      </c>
      <c r="AZ328" s="30"/>
      <c r="BA328" s="30" t="str">
        <f t="shared" si="1"/>
        <v/>
      </c>
      <c r="BB328" s="31" t="str">
        <f t="shared" si="2"/>
        <v/>
      </c>
      <c r="BC328" s="29"/>
      <c r="BD328" s="29"/>
      <c r="BE328" s="29"/>
      <c r="BF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</row>
    <row r="329" spans="1:74" ht="14.25" customHeight="1">
      <c r="A329" s="32" t="s">
        <v>1507</v>
      </c>
      <c r="B329" s="32" t="s">
        <v>1508</v>
      </c>
      <c r="C329" s="32" t="s">
        <v>915</v>
      </c>
      <c r="D329" s="33">
        <v>45</v>
      </c>
      <c r="E329" s="32" t="s">
        <v>70</v>
      </c>
      <c r="F329" s="34">
        <v>4501</v>
      </c>
      <c r="G329" s="32" t="s">
        <v>1509</v>
      </c>
      <c r="H329" s="34" t="s">
        <v>1510</v>
      </c>
      <c r="I329" s="32" t="s">
        <v>1511</v>
      </c>
      <c r="J329" s="34">
        <v>2</v>
      </c>
      <c r="K329" s="32" t="s">
        <v>318</v>
      </c>
      <c r="L329" s="33" t="s">
        <v>1512</v>
      </c>
      <c r="M329" s="32" t="s">
        <v>1513</v>
      </c>
      <c r="N329" s="34" t="s">
        <v>1514</v>
      </c>
      <c r="O329" s="32" t="s">
        <v>1515</v>
      </c>
      <c r="P329" s="34">
        <v>2000</v>
      </c>
      <c r="Q329" s="34" t="s">
        <v>1516</v>
      </c>
      <c r="R329" s="32" t="s">
        <v>1517</v>
      </c>
      <c r="S329" s="34" t="s">
        <v>1518</v>
      </c>
      <c r="T329" s="32" t="s">
        <v>1519</v>
      </c>
      <c r="U329" s="24">
        <v>10</v>
      </c>
      <c r="V329" s="36" t="s">
        <v>1520</v>
      </c>
      <c r="W329" s="36" t="s">
        <v>1521</v>
      </c>
      <c r="X329" s="33" t="s">
        <v>1522</v>
      </c>
      <c r="Y329" s="32" t="s">
        <v>1523</v>
      </c>
      <c r="Z329" s="34">
        <v>2023</v>
      </c>
      <c r="AA329" s="34">
        <v>2023</v>
      </c>
      <c r="AB329" s="34">
        <v>1</v>
      </c>
      <c r="AC329" s="34">
        <v>1</v>
      </c>
      <c r="AD329" s="34">
        <v>4501004</v>
      </c>
      <c r="AE329" s="32" t="s">
        <v>1524</v>
      </c>
      <c r="AF329" s="34">
        <v>450100400</v>
      </c>
      <c r="AG329" s="32" t="s">
        <v>1525</v>
      </c>
      <c r="AH329" s="24">
        <v>10</v>
      </c>
      <c r="AI329" s="34">
        <v>1</v>
      </c>
      <c r="AJ329" s="22" t="s">
        <v>1526</v>
      </c>
      <c r="AK329" s="34" t="s">
        <v>89</v>
      </c>
      <c r="AL329" s="32" t="s">
        <v>166</v>
      </c>
      <c r="AM329" s="34">
        <v>133803</v>
      </c>
      <c r="AN329" s="32" t="s">
        <v>167</v>
      </c>
      <c r="AO329" s="32"/>
      <c r="AP329" s="32" t="s">
        <v>153</v>
      </c>
      <c r="AQ329" s="34" t="s">
        <v>1527</v>
      </c>
      <c r="AR329" s="32" t="s">
        <v>1528</v>
      </c>
      <c r="AS329" s="32" t="s">
        <v>1530</v>
      </c>
      <c r="AT329" s="28">
        <v>35479237.590000004</v>
      </c>
      <c r="AU329" s="1" t="s">
        <v>142</v>
      </c>
      <c r="AV329" s="29"/>
      <c r="AW329" s="30">
        <f>SUMIF('No tocar'!A:A,AS329,'No tocar'!B:B)</f>
        <v>0</v>
      </c>
      <c r="AX329" s="30">
        <f t="shared" si="0"/>
        <v>35479237.590000004</v>
      </c>
      <c r="AY329" s="30">
        <f>SUMIF('No tocar'!A:A,AS329,'No tocar'!D:D)</f>
        <v>0</v>
      </c>
      <c r="AZ329" s="30"/>
      <c r="BA329" s="30" t="str">
        <f t="shared" si="1"/>
        <v/>
      </c>
      <c r="BB329" s="31" t="str">
        <f t="shared" si="2"/>
        <v/>
      </c>
      <c r="BC329" s="29"/>
      <c r="BD329" s="29"/>
      <c r="BE329" s="29"/>
      <c r="BF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</row>
    <row r="330" spans="1:74" ht="14.25" customHeight="1">
      <c r="A330" s="32" t="s">
        <v>1507</v>
      </c>
      <c r="B330" s="32" t="s">
        <v>1508</v>
      </c>
      <c r="C330" s="32" t="s">
        <v>915</v>
      </c>
      <c r="D330" s="33">
        <v>45</v>
      </c>
      <c r="E330" s="32" t="s">
        <v>70</v>
      </c>
      <c r="F330" s="34">
        <v>4501</v>
      </c>
      <c r="G330" s="32" t="s">
        <v>1509</v>
      </c>
      <c r="H330" s="34" t="s">
        <v>1510</v>
      </c>
      <c r="I330" s="32" t="s">
        <v>1511</v>
      </c>
      <c r="J330" s="34">
        <v>2</v>
      </c>
      <c r="K330" s="32" t="s">
        <v>318</v>
      </c>
      <c r="L330" s="33" t="s">
        <v>1512</v>
      </c>
      <c r="M330" s="32" t="s">
        <v>1513</v>
      </c>
      <c r="N330" s="34" t="s">
        <v>1514</v>
      </c>
      <c r="O330" s="32" t="s">
        <v>1515</v>
      </c>
      <c r="P330" s="34">
        <v>2000</v>
      </c>
      <c r="Q330" s="34" t="s">
        <v>1516</v>
      </c>
      <c r="R330" s="32" t="s">
        <v>1517</v>
      </c>
      <c r="S330" s="34" t="s">
        <v>1518</v>
      </c>
      <c r="T330" s="32" t="s">
        <v>1519</v>
      </c>
      <c r="U330" s="24">
        <v>10</v>
      </c>
      <c r="V330" s="36" t="s">
        <v>1520</v>
      </c>
      <c r="W330" s="36" t="s">
        <v>1521</v>
      </c>
      <c r="X330" s="33" t="s">
        <v>1522</v>
      </c>
      <c r="Y330" s="32" t="s">
        <v>1523</v>
      </c>
      <c r="Z330" s="34">
        <v>2023</v>
      </c>
      <c r="AA330" s="34">
        <v>2023</v>
      </c>
      <c r="AB330" s="34">
        <v>1</v>
      </c>
      <c r="AC330" s="34">
        <v>1</v>
      </c>
      <c r="AD330" s="34">
        <v>4501004</v>
      </c>
      <c r="AE330" s="32" t="s">
        <v>1524</v>
      </c>
      <c r="AF330" s="34">
        <v>450100400</v>
      </c>
      <c r="AG330" s="32" t="s">
        <v>1525</v>
      </c>
      <c r="AH330" s="24">
        <v>10</v>
      </c>
      <c r="AI330" s="34">
        <v>2</v>
      </c>
      <c r="AJ330" s="22" t="s">
        <v>1531</v>
      </c>
      <c r="AK330" s="34" t="s">
        <v>99</v>
      </c>
      <c r="AL330" s="32" t="s">
        <v>90</v>
      </c>
      <c r="AM330" s="34">
        <v>121000</v>
      </c>
      <c r="AN330" s="32" t="s">
        <v>91</v>
      </c>
      <c r="AO330" s="32"/>
      <c r="AP330" s="22" t="s">
        <v>176</v>
      </c>
      <c r="AQ330" s="34" t="s">
        <v>1532</v>
      </c>
      <c r="AR330" s="32" t="s">
        <v>1533</v>
      </c>
      <c r="AS330" s="32" t="s">
        <v>1534</v>
      </c>
      <c r="AT330" s="28">
        <v>0</v>
      </c>
      <c r="AU330" s="1" t="s">
        <v>463</v>
      </c>
      <c r="AV330" s="29"/>
      <c r="AW330" s="30">
        <f>SUMIF('No tocar'!A:A,AS330,'No tocar'!B:B)</f>
        <v>8200000</v>
      </c>
      <c r="AX330" s="30">
        <f t="shared" si="0"/>
        <v>0</v>
      </c>
      <c r="AY330" s="30">
        <f>SUMIF('No tocar'!A:A,AS330,'No tocar'!D:D)</f>
        <v>0</v>
      </c>
      <c r="AZ330" s="30"/>
      <c r="BA330" s="30" t="str">
        <f t="shared" si="1"/>
        <v/>
      </c>
      <c r="BB330" s="31" t="str">
        <f t="shared" si="2"/>
        <v/>
      </c>
      <c r="BC330" s="29"/>
      <c r="BD330" s="29"/>
      <c r="BE330" s="29"/>
      <c r="BF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</row>
    <row r="331" spans="1:74" ht="14.25" customHeight="1">
      <c r="A331" s="32" t="s">
        <v>1507</v>
      </c>
      <c r="B331" s="32" t="s">
        <v>1508</v>
      </c>
      <c r="C331" s="32" t="s">
        <v>915</v>
      </c>
      <c r="D331" s="33">
        <v>45</v>
      </c>
      <c r="E331" s="32" t="s">
        <v>70</v>
      </c>
      <c r="F331" s="34">
        <v>4501</v>
      </c>
      <c r="G331" s="32" t="s">
        <v>1509</v>
      </c>
      <c r="H331" s="34" t="s">
        <v>1510</v>
      </c>
      <c r="I331" s="32" t="s">
        <v>1511</v>
      </c>
      <c r="J331" s="34">
        <v>2</v>
      </c>
      <c r="K331" s="32" t="s">
        <v>318</v>
      </c>
      <c r="L331" s="33" t="s">
        <v>1512</v>
      </c>
      <c r="M331" s="32" t="s">
        <v>1513</v>
      </c>
      <c r="N331" s="34" t="s">
        <v>1514</v>
      </c>
      <c r="O331" s="32" t="s">
        <v>1515</v>
      </c>
      <c r="P331" s="34">
        <v>2000</v>
      </c>
      <c r="Q331" s="34" t="s">
        <v>1516</v>
      </c>
      <c r="R331" s="32" t="s">
        <v>1517</v>
      </c>
      <c r="S331" s="34" t="s">
        <v>1535</v>
      </c>
      <c r="T331" s="32" t="s">
        <v>1536</v>
      </c>
      <c r="U331" s="23" t="s">
        <v>1537</v>
      </c>
      <c r="V331" s="36" t="s">
        <v>1520</v>
      </c>
      <c r="W331" s="36" t="s">
        <v>1521</v>
      </c>
      <c r="X331" s="33" t="s">
        <v>1522</v>
      </c>
      <c r="Y331" s="32" t="s">
        <v>1523</v>
      </c>
      <c r="Z331" s="34">
        <v>2023</v>
      </c>
      <c r="AA331" s="34">
        <v>2023</v>
      </c>
      <c r="AB331" s="34">
        <v>1</v>
      </c>
      <c r="AC331" s="34">
        <v>2</v>
      </c>
      <c r="AD331" s="34">
        <v>4501029</v>
      </c>
      <c r="AE331" s="32" t="s">
        <v>1538</v>
      </c>
      <c r="AF331" s="34">
        <v>450102900</v>
      </c>
      <c r="AG331" s="32" t="s">
        <v>1539</v>
      </c>
      <c r="AH331" s="23" t="s">
        <v>1537</v>
      </c>
      <c r="AI331" s="34">
        <v>3</v>
      </c>
      <c r="AJ331" s="22" t="s">
        <v>1540</v>
      </c>
      <c r="AK331" s="34" t="s">
        <v>89</v>
      </c>
      <c r="AL331" s="32" t="s">
        <v>90</v>
      </c>
      <c r="AM331" s="34">
        <v>121000</v>
      </c>
      <c r="AN331" s="32" t="s">
        <v>91</v>
      </c>
      <c r="AO331" s="32"/>
      <c r="AP331" s="32" t="s">
        <v>153</v>
      </c>
      <c r="AQ331" s="34" t="s">
        <v>1527</v>
      </c>
      <c r="AR331" s="32" t="s">
        <v>1528</v>
      </c>
      <c r="AS331" s="32" t="s">
        <v>1541</v>
      </c>
      <c r="AT331" s="28">
        <v>4500000</v>
      </c>
      <c r="AU331" s="1" t="s">
        <v>463</v>
      </c>
      <c r="AV331" s="29"/>
      <c r="AW331" s="30">
        <f>SUMIF('No tocar'!A:A,AS331,'No tocar'!B:B)</f>
        <v>12000000</v>
      </c>
      <c r="AX331" s="30">
        <f t="shared" si="0"/>
        <v>4500000</v>
      </c>
      <c r="AY331" s="30">
        <f>SUMIF('No tocar'!A:A,AS331,'No tocar'!D:D)</f>
        <v>4500000</v>
      </c>
      <c r="AZ331" s="30"/>
      <c r="BA331" s="30" t="str">
        <f t="shared" si="1"/>
        <v/>
      </c>
      <c r="BB331" s="31" t="str">
        <f t="shared" si="2"/>
        <v/>
      </c>
      <c r="BC331" s="29"/>
      <c r="BD331" s="29"/>
      <c r="BE331" s="29"/>
      <c r="BF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</row>
    <row r="332" spans="1:74" ht="14.25" customHeight="1">
      <c r="A332" s="32" t="s">
        <v>1507</v>
      </c>
      <c r="B332" s="32" t="s">
        <v>1508</v>
      </c>
      <c r="C332" s="32" t="s">
        <v>915</v>
      </c>
      <c r="D332" s="33">
        <v>45</v>
      </c>
      <c r="E332" s="32" t="s">
        <v>70</v>
      </c>
      <c r="F332" s="34">
        <v>4501</v>
      </c>
      <c r="G332" s="32" t="s">
        <v>1509</v>
      </c>
      <c r="H332" s="34" t="s">
        <v>1510</v>
      </c>
      <c r="I332" s="32" t="s">
        <v>1511</v>
      </c>
      <c r="J332" s="34">
        <v>2</v>
      </c>
      <c r="K332" s="32" t="s">
        <v>318</v>
      </c>
      <c r="L332" s="33" t="s">
        <v>1512</v>
      </c>
      <c r="M332" s="32" t="s">
        <v>1513</v>
      </c>
      <c r="N332" s="34" t="s">
        <v>1514</v>
      </c>
      <c r="O332" s="32" t="s">
        <v>1515</v>
      </c>
      <c r="P332" s="34">
        <v>2000</v>
      </c>
      <c r="Q332" s="34" t="s">
        <v>1516</v>
      </c>
      <c r="R332" s="32" t="s">
        <v>1517</v>
      </c>
      <c r="S332" s="34" t="s">
        <v>1535</v>
      </c>
      <c r="T332" s="32" t="s">
        <v>1536</v>
      </c>
      <c r="U332" s="23" t="s">
        <v>1537</v>
      </c>
      <c r="V332" s="36" t="s">
        <v>1520</v>
      </c>
      <c r="W332" s="36" t="s">
        <v>1521</v>
      </c>
      <c r="X332" s="33" t="s">
        <v>1522</v>
      </c>
      <c r="Y332" s="32" t="s">
        <v>1523</v>
      </c>
      <c r="Z332" s="34">
        <v>2023</v>
      </c>
      <c r="AA332" s="34">
        <v>2023</v>
      </c>
      <c r="AB332" s="34">
        <v>1</v>
      </c>
      <c r="AC332" s="34">
        <v>2</v>
      </c>
      <c r="AD332" s="34">
        <v>4501029</v>
      </c>
      <c r="AE332" s="32" t="s">
        <v>1538</v>
      </c>
      <c r="AF332" s="34">
        <v>450102900</v>
      </c>
      <c r="AG332" s="32" t="s">
        <v>1539</v>
      </c>
      <c r="AH332" s="23" t="s">
        <v>1537</v>
      </c>
      <c r="AI332" s="34">
        <v>4</v>
      </c>
      <c r="AJ332" s="22" t="s">
        <v>1542</v>
      </c>
      <c r="AK332" s="34" t="s">
        <v>99</v>
      </c>
      <c r="AL332" s="32" t="s">
        <v>90</v>
      </c>
      <c r="AM332" s="34">
        <v>121000</v>
      </c>
      <c r="AN332" s="32" t="s">
        <v>91</v>
      </c>
      <c r="AO332" s="32"/>
      <c r="AP332" s="54" t="s">
        <v>144</v>
      </c>
      <c r="AQ332" s="34"/>
      <c r="AR332" s="32"/>
      <c r="AS332" s="32" t="s">
        <v>1543</v>
      </c>
      <c r="AT332" s="28">
        <v>0</v>
      </c>
      <c r="AU332" s="1" t="s">
        <v>463</v>
      </c>
      <c r="AV332" s="29"/>
      <c r="AW332" s="30">
        <f>SUMIF('No tocar'!A:A,AS332,'No tocar'!B:B)</f>
        <v>5000000</v>
      </c>
      <c r="AX332" s="30">
        <f t="shared" si="0"/>
        <v>0</v>
      </c>
      <c r="AY332" s="30">
        <f>SUMIF('No tocar'!A:A,AS332,'No tocar'!D:D)</f>
        <v>0</v>
      </c>
      <c r="AZ332" s="30"/>
      <c r="BA332" s="30" t="str">
        <f t="shared" si="1"/>
        <v/>
      </c>
      <c r="BB332" s="31" t="str">
        <f t="shared" si="2"/>
        <v/>
      </c>
      <c r="BC332" s="29"/>
      <c r="BD332" s="29"/>
      <c r="BE332" s="29"/>
      <c r="BF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</row>
    <row r="333" spans="1:74" ht="14.25" customHeight="1">
      <c r="A333" s="32" t="s">
        <v>1507</v>
      </c>
      <c r="B333" s="32" t="s">
        <v>1508</v>
      </c>
      <c r="C333" s="32" t="s">
        <v>915</v>
      </c>
      <c r="D333" s="33">
        <v>45</v>
      </c>
      <c r="E333" s="32" t="s">
        <v>70</v>
      </c>
      <c r="F333" s="34">
        <v>4501</v>
      </c>
      <c r="G333" s="32" t="s">
        <v>1509</v>
      </c>
      <c r="H333" s="34" t="s">
        <v>72</v>
      </c>
      <c r="I333" s="32" t="s">
        <v>73</v>
      </c>
      <c r="J333" s="34">
        <v>2</v>
      </c>
      <c r="K333" s="32" t="s">
        <v>1544</v>
      </c>
      <c r="L333" s="33" t="s">
        <v>1545</v>
      </c>
      <c r="M333" s="32" t="s">
        <v>1546</v>
      </c>
      <c r="N333" s="34" t="s">
        <v>1547</v>
      </c>
      <c r="O333" s="32" t="s">
        <v>1548</v>
      </c>
      <c r="P333" s="34">
        <v>1900</v>
      </c>
      <c r="Q333" s="34" t="s">
        <v>1549</v>
      </c>
      <c r="R333" s="32" t="s">
        <v>1550</v>
      </c>
      <c r="S333" s="34" t="s">
        <v>1551</v>
      </c>
      <c r="T333" s="32" t="s">
        <v>1552</v>
      </c>
      <c r="U333" s="24" t="s">
        <v>1553</v>
      </c>
      <c r="V333" s="36" t="s">
        <v>1520</v>
      </c>
      <c r="W333" s="36" t="s">
        <v>1521</v>
      </c>
      <c r="X333" s="33" t="s">
        <v>1522</v>
      </c>
      <c r="Y333" s="32" t="s">
        <v>1523</v>
      </c>
      <c r="Z333" s="34">
        <v>2023</v>
      </c>
      <c r="AA333" s="34">
        <v>2023</v>
      </c>
      <c r="AB333" s="34">
        <v>1</v>
      </c>
      <c r="AC333" s="34">
        <v>3</v>
      </c>
      <c r="AD333" s="34">
        <v>4501031</v>
      </c>
      <c r="AE333" s="32" t="s">
        <v>247</v>
      </c>
      <c r="AF333" s="34">
        <v>450103100</v>
      </c>
      <c r="AG333" s="32" t="s">
        <v>1554</v>
      </c>
      <c r="AH333" s="24" t="s">
        <v>1553</v>
      </c>
      <c r="AI333" s="34">
        <v>5</v>
      </c>
      <c r="AJ333" s="22" t="s">
        <v>1555</v>
      </c>
      <c r="AK333" s="34" t="s">
        <v>89</v>
      </c>
      <c r="AL333" s="32" t="s">
        <v>90</v>
      </c>
      <c r="AM333" s="34">
        <v>121000</v>
      </c>
      <c r="AN333" s="32" t="s">
        <v>91</v>
      </c>
      <c r="AO333" s="32"/>
      <c r="AP333" s="22" t="s">
        <v>92</v>
      </c>
      <c r="AQ333" s="34" t="s">
        <v>1443</v>
      </c>
      <c r="AR333" s="32" t="s">
        <v>902</v>
      </c>
      <c r="AS333" s="32" t="s">
        <v>1556</v>
      </c>
      <c r="AT333" s="28">
        <v>10200000</v>
      </c>
      <c r="AU333" s="1" t="s">
        <v>463</v>
      </c>
      <c r="AV333" s="29"/>
      <c r="AW333" s="30">
        <f>SUMIF('No tocar'!A:A,AS333,'No tocar'!B:B)</f>
        <v>30000000</v>
      </c>
      <c r="AX333" s="30">
        <f t="shared" si="0"/>
        <v>10200000</v>
      </c>
      <c r="AY333" s="30">
        <f>SUMIF('No tocar'!A:A,AS333,'No tocar'!D:D)</f>
        <v>10200000</v>
      </c>
      <c r="AZ333" s="30"/>
      <c r="BA333" s="30" t="str">
        <f t="shared" si="1"/>
        <v/>
      </c>
      <c r="BB333" s="31" t="str">
        <f t="shared" si="2"/>
        <v/>
      </c>
      <c r="BC333" s="29"/>
      <c r="BD333" s="29"/>
      <c r="BE333" s="29"/>
      <c r="BF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</row>
    <row r="334" spans="1:74" ht="14.25" customHeight="1">
      <c r="A334" s="32" t="s">
        <v>1507</v>
      </c>
      <c r="B334" s="32" t="s">
        <v>1508</v>
      </c>
      <c r="C334" s="32" t="s">
        <v>915</v>
      </c>
      <c r="D334" s="33">
        <v>45</v>
      </c>
      <c r="E334" s="32" t="s">
        <v>70</v>
      </c>
      <c r="F334" s="34">
        <v>4501</v>
      </c>
      <c r="G334" s="32" t="s">
        <v>1509</v>
      </c>
      <c r="H334" s="34" t="s">
        <v>72</v>
      </c>
      <c r="I334" s="32" t="s">
        <v>73</v>
      </c>
      <c r="J334" s="34">
        <v>2</v>
      </c>
      <c r="K334" s="32" t="s">
        <v>1544</v>
      </c>
      <c r="L334" s="33" t="s">
        <v>1545</v>
      </c>
      <c r="M334" s="32" t="s">
        <v>1546</v>
      </c>
      <c r="N334" s="34" t="s">
        <v>1547</v>
      </c>
      <c r="O334" s="32" t="s">
        <v>1548</v>
      </c>
      <c r="P334" s="34">
        <v>1900</v>
      </c>
      <c r="Q334" s="34" t="s">
        <v>1549</v>
      </c>
      <c r="R334" s="32" t="s">
        <v>1550</v>
      </c>
      <c r="S334" s="34" t="s">
        <v>1551</v>
      </c>
      <c r="T334" s="32" t="s">
        <v>1552</v>
      </c>
      <c r="U334" s="24" t="s">
        <v>1553</v>
      </c>
      <c r="V334" s="36" t="s">
        <v>1520</v>
      </c>
      <c r="W334" s="36" t="s">
        <v>1521</v>
      </c>
      <c r="X334" s="33" t="s">
        <v>1522</v>
      </c>
      <c r="Y334" s="32" t="s">
        <v>1523</v>
      </c>
      <c r="Z334" s="34">
        <v>2023</v>
      </c>
      <c r="AA334" s="34">
        <v>2023</v>
      </c>
      <c r="AB334" s="34">
        <v>1</v>
      </c>
      <c r="AC334" s="34">
        <v>3</v>
      </c>
      <c r="AD334" s="34">
        <v>4501031</v>
      </c>
      <c r="AE334" s="32" t="s">
        <v>247</v>
      </c>
      <c r="AF334" s="34">
        <v>450103100</v>
      </c>
      <c r="AG334" s="32" t="s">
        <v>1554</v>
      </c>
      <c r="AH334" s="24" t="s">
        <v>1553</v>
      </c>
      <c r="AI334" s="34">
        <v>6</v>
      </c>
      <c r="AJ334" s="22" t="s">
        <v>1557</v>
      </c>
      <c r="AK334" s="34" t="s">
        <v>99</v>
      </c>
      <c r="AL334" s="32" t="s">
        <v>90</v>
      </c>
      <c r="AM334" s="34">
        <v>121000</v>
      </c>
      <c r="AN334" s="32" t="s">
        <v>91</v>
      </c>
      <c r="AO334" s="32"/>
      <c r="AP334" s="22" t="s">
        <v>105</v>
      </c>
      <c r="AQ334" s="34" t="s">
        <v>1443</v>
      </c>
      <c r="AR334" s="32" t="s">
        <v>902</v>
      </c>
      <c r="AS334" s="32" t="s">
        <v>1558</v>
      </c>
      <c r="AT334" s="28">
        <v>0</v>
      </c>
      <c r="AU334" s="1" t="s">
        <v>463</v>
      </c>
      <c r="AV334" s="29"/>
      <c r="AW334" s="30">
        <f>SUMIF('No tocar'!A:A,AS334,'No tocar'!B:B)</f>
        <v>3000000</v>
      </c>
      <c r="AX334" s="30">
        <f t="shared" si="0"/>
        <v>0</v>
      </c>
      <c r="AY334" s="30">
        <f>SUMIF('No tocar'!A:A,AS334,'No tocar'!D:D)</f>
        <v>0</v>
      </c>
      <c r="AZ334" s="30"/>
      <c r="BA334" s="30" t="str">
        <f t="shared" si="1"/>
        <v/>
      </c>
      <c r="BB334" s="31" t="str">
        <f t="shared" si="2"/>
        <v/>
      </c>
      <c r="BC334" s="29"/>
      <c r="BD334" s="29"/>
      <c r="BE334" s="29"/>
      <c r="BF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</row>
    <row r="335" spans="1:74" ht="14.25" customHeight="1">
      <c r="A335" s="32" t="s">
        <v>1507</v>
      </c>
      <c r="B335" s="32" t="s">
        <v>1508</v>
      </c>
      <c r="C335" s="32" t="s">
        <v>915</v>
      </c>
      <c r="D335" s="33">
        <v>45</v>
      </c>
      <c r="E335" s="32" t="s">
        <v>70</v>
      </c>
      <c r="F335" s="34">
        <v>4503</v>
      </c>
      <c r="G335" s="32" t="s">
        <v>1559</v>
      </c>
      <c r="H335" s="34" t="s">
        <v>1560</v>
      </c>
      <c r="I335" s="32" t="s">
        <v>1561</v>
      </c>
      <c r="J335" s="34">
        <v>2</v>
      </c>
      <c r="K335" s="32" t="s">
        <v>318</v>
      </c>
      <c r="L335" s="33" t="s">
        <v>1562</v>
      </c>
      <c r="M335" s="32" t="s">
        <v>1563</v>
      </c>
      <c r="N335" s="34" t="s">
        <v>1564</v>
      </c>
      <c r="O335" s="32" t="s">
        <v>1565</v>
      </c>
      <c r="P335" s="34">
        <v>42</v>
      </c>
      <c r="Q335" s="34" t="s">
        <v>1566</v>
      </c>
      <c r="R335" s="32" t="s">
        <v>1567</v>
      </c>
      <c r="S335" s="34" t="s">
        <v>1568</v>
      </c>
      <c r="T335" s="32" t="s">
        <v>1569</v>
      </c>
      <c r="U335" s="24">
        <v>4</v>
      </c>
      <c r="V335" s="36" t="s">
        <v>1570</v>
      </c>
      <c r="W335" s="36" t="s">
        <v>1571</v>
      </c>
      <c r="X335" s="33" t="s">
        <v>1572</v>
      </c>
      <c r="Y335" s="32" t="s">
        <v>1573</v>
      </c>
      <c r="Z335" s="34">
        <v>2023</v>
      </c>
      <c r="AA335" s="34">
        <v>2023</v>
      </c>
      <c r="AB335" s="34">
        <v>1</v>
      </c>
      <c r="AC335" s="34">
        <v>1</v>
      </c>
      <c r="AD335" s="34">
        <v>4503004</v>
      </c>
      <c r="AE335" s="32" t="s">
        <v>1574</v>
      </c>
      <c r="AF335" s="34">
        <v>450300400</v>
      </c>
      <c r="AG335" s="32" t="s">
        <v>1575</v>
      </c>
      <c r="AH335" s="24">
        <v>4</v>
      </c>
      <c r="AI335" s="34">
        <v>1</v>
      </c>
      <c r="AJ335" s="22" t="s">
        <v>1576</v>
      </c>
      <c r="AK335" s="34" t="s">
        <v>89</v>
      </c>
      <c r="AL335" s="32" t="s">
        <v>90</v>
      </c>
      <c r="AM335" s="34">
        <v>122000</v>
      </c>
      <c r="AN335" s="32" t="s">
        <v>1577</v>
      </c>
      <c r="AO335" s="32"/>
      <c r="AP335" s="22" t="s">
        <v>1033</v>
      </c>
      <c r="AQ335" s="34" t="s">
        <v>1578</v>
      </c>
      <c r="AR335" s="32" t="s">
        <v>1579</v>
      </c>
      <c r="AS335" s="32" t="s">
        <v>1580</v>
      </c>
      <c r="AT335" s="28">
        <v>164530662.10303402</v>
      </c>
      <c r="AU335" s="1"/>
      <c r="AV335" s="29"/>
      <c r="AW335" s="30">
        <f>SUMIF('No tocar'!A:A,AS335,'No tocar'!B:B)</f>
        <v>164530662.09999999</v>
      </c>
      <c r="AX335" s="30">
        <f t="shared" si="0"/>
        <v>164530662.10303402</v>
      </c>
      <c r="AY335" s="30">
        <f>SUMIF('No tocar'!A:A,AS335,'No tocar'!D:D)</f>
        <v>76618800</v>
      </c>
      <c r="AZ335" s="30"/>
      <c r="BA335" s="30" t="str">
        <f t="shared" si="1"/>
        <v/>
      </c>
      <c r="BB335" s="31" t="str">
        <f t="shared" si="2"/>
        <v/>
      </c>
      <c r="BC335" s="29"/>
      <c r="BD335" s="29"/>
      <c r="BE335" s="29"/>
      <c r="BF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</row>
    <row r="336" spans="1:74" ht="14.25" customHeight="1">
      <c r="A336" s="32" t="s">
        <v>1507</v>
      </c>
      <c r="B336" s="32" t="s">
        <v>1508</v>
      </c>
      <c r="C336" s="32" t="s">
        <v>915</v>
      </c>
      <c r="D336" s="33">
        <v>45</v>
      </c>
      <c r="E336" s="32" t="s">
        <v>70</v>
      </c>
      <c r="F336" s="34">
        <v>4503</v>
      </c>
      <c r="G336" s="32" t="s">
        <v>1559</v>
      </c>
      <c r="H336" s="34" t="s">
        <v>1560</v>
      </c>
      <c r="I336" s="32" t="s">
        <v>1561</v>
      </c>
      <c r="J336" s="34">
        <v>2</v>
      </c>
      <c r="K336" s="32" t="s">
        <v>1544</v>
      </c>
      <c r="L336" s="33" t="s">
        <v>1562</v>
      </c>
      <c r="M336" s="32" t="s">
        <v>1563</v>
      </c>
      <c r="N336" s="34" t="s">
        <v>1564</v>
      </c>
      <c r="O336" s="32" t="s">
        <v>1565</v>
      </c>
      <c r="P336" s="34">
        <v>42</v>
      </c>
      <c r="Q336" s="34" t="s">
        <v>1566</v>
      </c>
      <c r="R336" s="32" t="s">
        <v>1567</v>
      </c>
      <c r="S336" s="34" t="s">
        <v>1568</v>
      </c>
      <c r="T336" s="32" t="s">
        <v>1569</v>
      </c>
      <c r="U336" s="24">
        <v>4</v>
      </c>
      <c r="V336" s="36" t="s">
        <v>1570</v>
      </c>
      <c r="W336" s="36" t="s">
        <v>1571</v>
      </c>
      <c r="X336" s="33" t="s">
        <v>1572</v>
      </c>
      <c r="Y336" s="32" t="s">
        <v>1573</v>
      </c>
      <c r="Z336" s="34">
        <v>2023</v>
      </c>
      <c r="AA336" s="34">
        <v>2023</v>
      </c>
      <c r="AB336" s="34">
        <v>1</v>
      </c>
      <c r="AC336" s="34">
        <v>1</v>
      </c>
      <c r="AD336" s="34">
        <v>4503004</v>
      </c>
      <c r="AE336" s="32" t="s">
        <v>1574</v>
      </c>
      <c r="AF336" s="34">
        <v>450300400</v>
      </c>
      <c r="AG336" s="32" t="s">
        <v>1575</v>
      </c>
      <c r="AH336" s="24">
        <v>4</v>
      </c>
      <c r="AI336" s="34">
        <v>2</v>
      </c>
      <c r="AJ336" s="22" t="s">
        <v>1581</v>
      </c>
      <c r="AK336" s="34" t="s">
        <v>99</v>
      </c>
      <c r="AL336" s="32" t="s">
        <v>90</v>
      </c>
      <c r="AM336" s="34">
        <v>122000</v>
      </c>
      <c r="AN336" s="32" t="s">
        <v>1577</v>
      </c>
      <c r="AO336" s="32"/>
      <c r="AP336" s="32" t="s">
        <v>615</v>
      </c>
      <c r="AQ336" s="34" t="s">
        <v>1578</v>
      </c>
      <c r="AR336" s="32" t="s">
        <v>1579</v>
      </c>
      <c r="AS336" s="32" t="s">
        <v>1582</v>
      </c>
      <c r="AT336" s="28">
        <v>100000000</v>
      </c>
      <c r="AU336" s="1"/>
      <c r="AV336" s="29"/>
      <c r="AW336" s="30">
        <f>SUMIF('No tocar'!A:A,AS336,'No tocar'!B:B)</f>
        <v>100000000</v>
      </c>
      <c r="AX336" s="30">
        <f t="shared" si="0"/>
        <v>100000000</v>
      </c>
      <c r="AY336" s="30">
        <f>SUMIF('No tocar'!A:A,AS336,'No tocar'!D:D)</f>
        <v>100000000</v>
      </c>
      <c r="AZ336" s="30"/>
      <c r="BA336" s="30" t="str">
        <f t="shared" si="1"/>
        <v/>
      </c>
      <c r="BB336" s="31" t="str">
        <f t="shared" si="2"/>
        <v/>
      </c>
      <c r="BC336" s="29"/>
      <c r="BD336" s="29"/>
      <c r="BE336" s="29"/>
      <c r="BF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</row>
    <row r="337" spans="1:74" ht="14.25" customHeight="1">
      <c r="A337" s="32" t="s">
        <v>1507</v>
      </c>
      <c r="B337" s="32" t="s">
        <v>1508</v>
      </c>
      <c r="C337" s="32" t="s">
        <v>915</v>
      </c>
      <c r="D337" s="33">
        <v>45</v>
      </c>
      <c r="E337" s="32" t="s">
        <v>70</v>
      </c>
      <c r="F337" s="34">
        <v>4503</v>
      </c>
      <c r="G337" s="32" t="s">
        <v>1559</v>
      </c>
      <c r="H337" s="34" t="s">
        <v>1560</v>
      </c>
      <c r="I337" s="32" t="s">
        <v>1561</v>
      </c>
      <c r="J337" s="34">
        <v>2</v>
      </c>
      <c r="K337" s="32" t="s">
        <v>1544</v>
      </c>
      <c r="L337" s="33" t="s">
        <v>1562</v>
      </c>
      <c r="M337" s="32" t="s">
        <v>1563</v>
      </c>
      <c r="N337" s="34" t="s">
        <v>1564</v>
      </c>
      <c r="O337" s="32" t="s">
        <v>1565</v>
      </c>
      <c r="P337" s="34">
        <v>42</v>
      </c>
      <c r="Q337" s="34" t="s">
        <v>1566</v>
      </c>
      <c r="R337" s="32" t="s">
        <v>1567</v>
      </c>
      <c r="S337" s="34" t="s">
        <v>1568</v>
      </c>
      <c r="T337" s="32" t="s">
        <v>1569</v>
      </c>
      <c r="U337" s="24">
        <v>4</v>
      </c>
      <c r="V337" s="36" t="s">
        <v>1570</v>
      </c>
      <c r="W337" s="36" t="s">
        <v>1571</v>
      </c>
      <c r="X337" s="33" t="s">
        <v>1572</v>
      </c>
      <c r="Y337" s="32" t="s">
        <v>1573</v>
      </c>
      <c r="Z337" s="34">
        <v>2023</v>
      </c>
      <c r="AA337" s="34">
        <v>2023</v>
      </c>
      <c r="AB337" s="34">
        <v>1</v>
      </c>
      <c r="AC337" s="34">
        <v>1</v>
      </c>
      <c r="AD337" s="34">
        <v>4503004</v>
      </c>
      <c r="AE337" s="32" t="s">
        <v>1574</v>
      </c>
      <c r="AF337" s="34">
        <v>450300400</v>
      </c>
      <c r="AG337" s="32" t="s">
        <v>1575</v>
      </c>
      <c r="AH337" s="24">
        <v>4</v>
      </c>
      <c r="AI337" s="34">
        <v>2</v>
      </c>
      <c r="AJ337" s="22" t="s">
        <v>1581</v>
      </c>
      <c r="AK337" s="34" t="s">
        <v>99</v>
      </c>
      <c r="AL337" s="32" t="s">
        <v>90</v>
      </c>
      <c r="AM337" s="34">
        <v>133200</v>
      </c>
      <c r="AN337" s="32" t="s">
        <v>1164</v>
      </c>
      <c r="AO337" s="32"/>
      <c r="AP337" s="32" t="s">
        <v>615</v>
      </c>
      <c r="AQ337" s="34" t="s">
        <v>1578</v>
      </c>
      <c r="AR337" s="32" t="s">
        <v>1579</v>
      </c>
      <c r="AS337" s="32" t="s">
        <v>1583</v>
      </c>
      <c r="AT337" s="28">
        <v>113092844.77600001</v>
      </c>
      <c r="AU337" s="1" t="s">
        <v>142</v>
      </c>
      <c r="AV337" s="29"/>
      <c r="AW337" s="30">
        <f>SUMIF('No tocar'!A:A,AS337,'No tocar'!B:B)</f>
        <v>0</v>
      </c>
      <c r="AX337" s="30">
        <f t="shared" si="0"/>
        <v>113092844.77600001</v>
      </c>
      <c r="AY337" s="30">
        <f>SUMIF('No tocar'!A:A,AS337,'No tocar'!D:D)</f>
        <v>0</v>
      </c>
      <c r="AZ337" s="30"/>
      <c r="BA337" s="30" t="str">
        <f t="shared" si="1"/>
        <v/>
      </c>
      <c r="BB337" s="31" t="str">
        <f t="shared" si="2"/>
        <v/>
      </c>
      <c r="BC337" s="29"/>
      <c r="BD337" s="29"/>
      <c r="BE337" s="29"/>
      <c r="BF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</row>
    <row r="338" spans="1:74" ht="14.25" customHeight="1">
      <c r="A338" s="32" t="s">
        <v>1507</v>
      </c>
      <c r="B338" s="32" t="s">
        <v>1508</v>
      </c>
      <c r="C338" s="32" t="s">
        <v>915</v>
      </c>
      <c r="D338" s="33">
        <v>45</v>
      </c>
      <c r="E338" s="32" t="s">
        <v>70</v>
      </c>
      <c r="F338" s="34">
        <v>4503</v>
      </c>
      <c r="G338" s="32" t="s">
        <v>1559</v>
      </c>
      <c r="H338" s="34" t="s">
        <v>1584</v>
      </c>
      <c r="I338" s="32" t="s">
        <v>1585</v>
      </c>
      <c r="J338" s="34">
        <v>2</v>
      </c>
      <c r="K338" s="32" t="s">
        <v>1544</v>
      </c>
      <c r="L338" s="33" t="s">
        <v>1562</v>
      </c>
      <c r="M338" s="32" t="s">
        <v>1563</v>
      </c>
      <c r="N338" s="34" t="s">
        <v>1564</v>
      </c>
      <c r="O338" s="32" t="s">
        <v>1565</v>
      </c>
      <c r="P338" s="34">
        <v>42</v>
      </c>
      <c r="Q338" s="34" t="s">
        <v>1566</v>
      </c>
      <c r="R338" s="32" t="s">
        <v>1567</v>
      </c>
      <c r="S338" s="34" t="s">
        <v>1586</v>
      </c>
      <c r="T338" s="32" t="s">
        <v>1587</v>
      </c>
      <c r="U338" s="24" t="s">
        <v>1588</v>
      </c>
      <c r="V338" s="36" t="s">
        <v>1570</v>
      </c>
      <c r="W338" s="36" t="s">
        <v>1571</v>
      </c>
      <c r="X338" s="33" t="s">
        <v>1572</v>
      </c>
      <c r="Y338" s="32" t="s">
        <v>1573</v>
      </c>
      <c r="Z338" s="34">
        <v>2023</v>
      </c>
      <c r="AA338" s="34">
        <v>2023</v>
      </c>
      <c r="AB338" s="34">
        <v>1</v>
      </c>
      <c r="AC338" s="34">
        <v>2</v>
      </c>
      <c r="AD338" s="34">
        <v>4503028</v>
      </c>
      <c r="AE338" s="32" t="s">
        <v>1589</v>
      </c>
      <c r="AF338" s="34">
        <v>450302801</v>
      </c>
      <c r="AG338" s="32" t="s">
        <v>1590</v>
      </c>
      <c r="AH338" s="24" t="s">
        <v>1588</v>
      </c>
      <c r="AI338" s="34">
        <v>3</v>
      </c>
      <c r="AJ338" s="22" t="s">
        <v>1591</v>
      </c>
      <c r="AK338" s="34" t="s">
        <v>99</v>
      </c>
      <c r="AL338" s="32" t="s">
        <v>90</v>
      </c>
      <c r="AM338" s="34">
        <v>122000</v>
      </c>
      <c r="AN338" s="32" t="s">
        <v>1577</v>
      </c>
      <c r="AO338" s="32"/>
      <c r="AP338" s="32" t="s">
        <v>108</v>
      </c>
      <c r="AQ338" s="34" t="s">
        <v>742</v>
      </c>
      <c r="AR338" s="32" t="s">
        <v>743</v>
      </c>
      <c r="AS338" s="32" t="s">
        <v>1592</v>
      </c>
      <c r="AT338" s="28">
        <v>30000000</v>
      </c>
      <c r="AU338" s="1"/>
      <c r="AV338" s="29"/>
      <c r="AW338" s="30">
        <f>SUMIF('No tocar'!A:A,AS338,'No tocar'!B:B)</f>
        <v>30000000</v>
      </c>
      <c r="AX338" s="30">
        <f t="shared" si="0"/>
        <v>30000000</v>
      </c>
      <c r="AY338" s="30">
        <f>SUMIF('No tocar'!A:A,AS338,'No tocar'!D:D)</f>
        <v>26860000</v>
      </c>
      <c r="AZ338" s="30"/>
      <c r="BA338" s="30" t="str">
        <f t="shared" si="1"/>
        <v/>
      </c>
      <c r="BB338" s="31" t="str">
        <f t="shared" si="2"/>
        <v/>
      </c>
      <c r="BC338" s="29"/>
      <c r="BD338" s="29"/>
      <c r="BE338" s="29"/>
      <c r="BF338" s="29"/>
      <c r="BG338" s="29"/>
      <c r="BH338" s="29"/>
      <c r="BI338" s="29"/>
      <c r="BJ338" s="29"/>
      <c r="BK338" s="29"/>
      <c r="BL338" s="29"/>
      <c r="BM338" s="29"/>
      <c r="BN338" s="29"/>
      <c r="BO338" s="29"/>
      <c r="BP338" s="29"/>
      <c r="BQ338" s="29"/>
      <c r="BR338" s="29"/>
      <c r="BS338" s="29"/>
      <c r="BT338" s="29"/>
      <c r="BU338" s="29"/>
      <c r="BV338" s="29"/>
    </row>
    <row r="339" spans="1:74" ht="14.25" customHeight="1">
      <c r="A339" s="32" t="s">
        <v>1507</v>
      </c>
      <c r="B339" s="32" t="s">
        <v>1508</v>
      </c>
      <c r="C339" s="32" t="s">
        <v>915</v>
      </c>
      <c r="D339" s="33">
        <v>45</v>
      </c>
      <c r="E339" s="32" t="s">
        <v>70</v>
      </c>
      <c r="F339" s="34">
        <v>4503</v>
      </c>
      <c r="G339" s="32" t="s">
        <v>1559</v>
      </c>
      <c r="H339" s="34" t="s">
        <v>1584</v>
      </c>
      <c r="I339" s="32" t="s">
        <v>1585</v>
      </c>
      <c r="J339" s="34">
        <v>2</v>
      </c>
      <c r="K339" s="32" t="s">
        <v>1544</v>
      </c>
      <c r="L339" s="33" t="s">
        <v>1562</v>
      </c>
      <c r="M339" s="32" t="s">
        <v>1563</v>
      </c>
      <c r="N339" s="34" t="s">
        <v>1564</v>
      </c>
      <c r="O339" s="32" t="s">
        <v>1565</v>
      </c>
      <c r="P339" s="34">
        <v>42</v>
      </c>
      <c r="Q339" s="34" t="s">
        <v>1566</v>
      </c>
      <c r="R339" s="32" t="s">
        <v>1567</v>
      </c>
      <c r="S339" s="34" t="s">
        <v>1586</v>
      </c>
      <c r="T339" s="32" t="s">
        <v>1587</v>
      </c>
      <c r="U339" s="24" t="s">
        <v>1588</v>
      </c>
      <c r="V339" s="36" t="s">
        <v>1570</v>
      </c>
      <c r="W339" s="36" t="s">
        <v>1571</v>
      </c>
      <c r="X339" s="33" t="s">
        <v>1572</v>
      </c>
      <c r="Y339" s="32" t="s">
        <v>1573</v>
      </c>
      <c r="Z339" s="34">
        <v>2023</v>
      </c>
      <c r="AA339" s="34">
        <v>2023</v>
      </c>
      <c r="AB339" s="34">
        <v>1</v>
      </c>
      <c r="AC339" s="34">
        <v>2</v>
      </c>
      <c r="AD339" s="34">
        <v>4503028</v>
      </c>
      <c r="AE339" s="32" t="s">
        <v>1589</v>
      </c>
      <c r="AF339" s="34">
        <v>450302801</v>
      </c>
      <c r="AG339" s="32" t="s">
        <v>1590</v>
      </c>
      <c r="AH339" s="24" t="s">
        <v>1588</v>
      </c>
      <c r="AI339" s="34">
        <v>4</v>
      </c>
      <c r="AJ339" s="22" t="s">
        <v>1593</v>
      </c>
      <c r="AK339" s="34" t="s">
        <v>89</v>
      </c>
      <c r="AL339" s="32" t="s">
        <v>90</v>
      </c>
      <c r="AM339" s="34">
        <v>122000</v>
      </c>
      <c r="AN339" s="32" t="s">
        <v>1577</v>
      </c>
      <c r="AO339" s="32"/>
      <c r="AP339" s="32" t="s">
        <v>700</v>
      </c>
      <c r="AQ339" s="34"/>
      <c r="AR339" s="32"/>
      <c r="AS339" s="32" t="s">
        <v>1594</v>
      </c>
      <c r="AT339" s="28">
        <v>40000000</v>
      </c>
      <c r="AU339" s="1"/>
      <c r="AV339" s="29"/>
      <c r="AW339" s="30">
        <f>SUMIF('No tocar'!A:A,AS339,'No tocar'!B:B)</f>
        <v>40000000</v>
      </c>
      <c r="AX339" s="30">
        <f t="shared" si="0"/>
        <v>40000000</v>
      </c>
      <c r="AY339" s="30">
        <f>SUMIF('No tocar'!A:A,AS339,'No tocar'!D:D)</f>
        <v>39863784</v>
      </c>
      <c r="AZ339" s="30"/>
      <c r="BA339" s="30" t="str">
        <f t="shared" si="1"/>
        <v/>
      </c>
      <c r="BB339" s="31" t="str">
        <f t="shared" si="2"/>
        <v/>
      </c>
      <c r="BC339" s="29"/>
      <c r="BD339" s="29"/>
      <c r="BE339" s="29"/>
      <c r="BF339" s="29"/>
      <c r="BG339" s="29"/>
      <c r="BH339" s="29"/>
      <c r="BI339" s="29"/>
      <c r="BJ339" s="29"/>
      <c r="BK339" s="29"/>
      <c r="BL339" s="29"/>
      <c r="BM339" s="29"/>
      <c r="BN339" s="29"/>
      <c r="BO339" s="29"/>
      <c r="BP339" s="29"/>
      <c r="BQ339" s="29"/>
      <c r="BR339" s="29"/>
      <c r="BS339" s="29"/>
      <c r="BT339" s="29"/>
      <c r="BU339" s="29"/>
      <c r="BV339" s="29"/>
    </row>
    <row r="340" spans="1:74" ht="14.25" customHeight="1">
      <c r="A340" s="32" t="s">
        <v>1507</v>
      </c>
      <c r="B340" s="32" t="s">
        <v>1508</v>
      </c>
      <c r="C340" s="32" t="s">
        <v>915</v>
      </c>
      <c r="D340" s="33">
        <v>45</v>
      </c>
      <c r="E340" s="32" t="s">
        <v>70</v>
      </c>
      <c r="F340" s="34">
        <v>4503</v>
      </c>
      <c r="G340" s="32" t="s">
        <v>1559</v>
      </c>
      <c r="H340" s="34" t="s">
        <v>1560</v>
      </c>
      <c r="I340" s="32" t="s">
        <v>1561</v>
      </c>
      <c r="J340" s="34">
        <v>2</v>
      </c>
      <c r="K340" s="32" t="s">
        <v>1544</v>
      </c>
      <c r="L340" s="33" t="s">
        <v>1562</v>
      </c>
      <c r="M340" s="32" t="s">
        <v>1563</v>
      </c>
      <c r="N340" s="34" t="s">
        <v>1595</v>
      </c>
      <c r="O340" s="32" t="s">
        <v>1596</v>
      </c>
      <c r="P340" s="34">
        <v>155</v>
      </c>
      <c r="Q340" s="34" t="s">
        <v>1597</v>
      </c>
      <c r="R340" s="32" t="s">
        <v>1598</v>
      </c>
      <c r="S340" s="34" t="s">
        <v>1599</v>
      </c>
      <c r="T340" s="32" t="s">
        <v>1600</v>
      </c>
      <c r="U340" s="24">
        <v>15</v>
      </c>
      <c r="V340" s="36" t="s">
        <v>1570</v>
      </c>
      <c r="W340" s="36" t="s">
        <v>1571</v>
      </c>
      <c r="X340" s="33" t="s">
        <v>1572</v>
      </c>
      <c r="Y340" s="32" t="s">
        <v>1573</v>
      </c>
      <c r="Z340" s="34">
        <v>2023</v>
      </c>
      <c r="AA340" s="34">
        <v>2023</v>
      </c>
      <c r="AB340" s="34">
        <v>1</v>
      </c>
      <c r="AC340" s="34">
        <v>3</v>
      </c>
      <c r="AD340" s="34">
        <v>4503002</v>
      </c>
      <c r="AE340" s="32" t="s">
        <v>1601</v>
      </c>
      <c r="AF340" s="34">
        <v>450300201</v>
      </c>
      <c r="AG340" s="32" t="s">
        <v>1602</v>
      </c>
      <c r="AH340" s="24">
        <v>15</v>
      </c>
      <c r="AI340" s="34">
        <v>5</v>
      </c>
      <c r="AJ340" s="22" t="s">
        <v>1603</v>
      </c>
      <c r="AK340" s="34" t="s">
        <v>89</v>
      </c>
      <c r="AL340" s="32" t="s">
        <v>90</v>
      </c>
      <c r="AM340" s="34">
        <v>122000</v>
      </c>
      <c r="AN340" s="32" t="s">
        <v>1577</v>
      </c>
      <c r="AO340" s="32"/>
      <c r="AP340" s="22" t="s">
        <v>1604</v>
      </c>
      <c r="AQ340" s="34" t="s">
        <v>1578</v>
      </c>
      <c r="AR340" s="32" t="s">
        <v>1579</v>
      </c>
      <c r="AS340" s="32" t="s">
        <v>1605</v>
      </c>
      <c r="AT340" s="28">
        <v>125448998.28863759</v>
      </c>
      <c r="AU340" s="1"/>
      <c r="AV340" s="29"/>
      <c r="AW340" s="30">
        <f>SUMIF('No tocar'!A:A,AS340,'No tocar'!B:B)</f>
        <v>125448998.29000001</v>
      </c>
      <c r="AX340" s="30">
        <f t="shared" si="0"/>
        <v>125448998.28863759</v>
      </c>
      <c r="AY340" s="30">
        <f>SUMIF('No tocar'!A:A,AS340,'No tocar'!D:D)</f>
        <v>102600000</v>
      </c>
      <c r="AZ340" s="30"/>
      <c r="BA340" s="30" t="str">
        <f t="shared" si="1"/>
        <v/>
      </c>
      <c r="BB340" s="31" t="str">
        <f t="shared" si="2"/>
        <v/>
      </c>
      <c r="BC340" s="29"/>
      <c r="BD340" s="29"/>
      <c r="BE340" s="29"/>
      <c r="BF340" s="29"/>
      <c r="BG340" s="29"/>
      <c r="BH340" s="29"/>
      <c r="BI340" s="29"/>
      <c r="BJ340" s="29"/>
      <c r="BK340" s="29"/>
      <c r="BL340" s="29"/>
      <c r="BM340" s="29"/>
      <c r="BN340" s="29"/>
      <c r="BO340" s="29"/>
      <c r="BP340" s="29"/>
      <c r="BQ340" s="29"/>
      <c r="BR340" s="29"/>
      <c r="BS340" s="29"/>
      <c r="BT340" s="29"/>
      <c r="BU340" s="29"/>
      <c r="BV340" s="29"/>
    </row>
    <row r="341" spans="1:74" ht="14.25" customHeight="1">
      <c r="A341" s="32" t="s">
        <v>1507</v>
      </c>
      <c r="B341" s="32" t="s">
        <v>1508</v>
      </c>
      <c r="C341" s="32" t="s">
        <v>915</v>
      </c>
      <c r="D341" s="33">
        <v>45</v>
      </c>
      <c r="E341" s="32" t="s">
        <v>70</v>
      </c>
      <c r="F341" s="34">
        <v>4503</v>
      </c>
      <c r="G341" s="32" t="s">
        <v>1559</v>
      </c>
      <c r="H341" s="34" t="s">
        <v>1560</v>
      </c>
      <c r="I341" s="32" t="s">
        <v>1561</v>
      </c>
      <c r="J341" s="34">
        <v>2</v>
      </c>
      <c r="K341" s="32" t="s">
        <v>1544</v>
      </c>
      <c r="L341" s="33" t="s">
        <v>1562</v>
      </c>
      <c r="M341" s="32" t="s">
        <v>1563</v>
      </c>
      <c r="N341" s="34" t="s">
        <v>1595</v>
      </c>
      <c r="O341" s="32" t="s">
        <v>1596</v>
      </c>
      <c r="P341" s="34">
        <v>155</v>
      </c>
      <c r="Q341" s="34" t="s">
        <v>1597</v>
      </c>
      <c r="R341" s="32" t="s">
        <v>1598</v>
      </c>
      <c r="S341" s="34" t="s">
        <v>1599</v>
      </c>
      <c r="T341" s="32" t="s">
        <v>1600</v>
      </c>
      <c r="U341" s="24">
        <v>15</v>
      </c>
      <c r="V341" s="36" t="s">
        <v>1570</v>
      </c>
      <c r="W341" s="36" t="s">
        <v>1571</v>
      </c>
      <c r="X341" s="33" t="s">
        <v>1572</v>
      </c>
      <c r="Y341" s="32" t="s">
        <v>1573</v>
      </c>
      <c r="Z341" s="34">
        <v>2023</v>
      </c>
      <c r="AA341" s="34">
        <v>2023</v>
      </c>
      <c r="AB341" s="34">
        <v>1</v>
      </c>
      <c r="AC341" s="34">
        <v>3</v>
      </c>
      <c r="AD341" s="34">
        <v>4503002</v>
      </c>
      <c r="AE341" s="32" t="s">
        <v>1601</v>
      </c>
      <c r="AF341" s="34">
        <v>450300201</v>
      </c>
      <c r="AG341" s="32" t="s">
        <v>1602</v>
      </c>
      <c r="AH341" s="24">
        <v>15</v>
      </c>
      <c r="AI341" s="34">
        <v>5</v>
      </c>
      <c r="AJ341" s="22" t="s">
        <v>1603</v>
      </c>
      <c r="AK341" s="34" t="s">
        <v>89</v>
      </c>
      <c r="AL341" s="32" t="s">
        <v>90</v>
      </c>
      <c r="AM341" s="34">
        <v>133200</v>
      </c>
      <c r="AN341" s="32" t="s">
        <v>1164</v>
      </c>
      <c r="AO341" s="32"/>
      <c r="AP341" s="32" t="s">
        <v>92</v>
      </c>
      <c r="AQ341" s="34" t="s">
        <v>1578</v>
      </c>
      <c r="AR341" s="32" t="s">
        <v>1579</v>
      </c>
      <c r="AS341" s="32" t="s">
        <v>1606</v>
      </c>
      <c r="AT341" s="28">
        <v>42409816.780000001</v>
      </c>
      <c r="AU341" s="1" t="s">
        <v>142</v>
      </c>
      <c r="AV341" s="29"/>
      <c r="AW341" s="30">
        <f>SUMIF('No tocar'!A:A,AS341,'No tocar'!B:B)</f>
        <v>0</v>
      </c>
      <c r="AX341" s="30">
        <f t="shared" si="0"/>
        <v>42409816.780000001</v>
      </c>
      <c r="AY341" s="30">
        <f>SUMIF('No tocar'!A:A,AS341,'No tocar'!D:D)</f>
        <v>0</v>
      </c>
      <c r="AZ341" s="30"/>
      <c r="BA341" s="30" t="str">
        <f t="shared" si="1"/>
        <v/>
      </c>
      <c r="BB341" s="31" t="str">
        <f t="shared" si="2"/>
        <v/>
      </c>
      <c r="BC341" s="29"/>
      <c r="BD341" s="29"/>
      <c r="BE341" s="29"/>
      <c r="BF341" s="29"/>
      <c r="BG341" s="29"/>
      <c r="BH341" s="29"/>
      <c r="BI341" s="29"/>
      <c r="BJ341" s="29"/>
      <c r="BK341" s="29"/>
      <c r="BL341" s="29"/>
      <c r="BM341" s="29"/>
      <c r="BN341" s="29"/>
      <c r="BO341" s="29"/>
      <c r="BP341" s="29"/>
      <c r="BQ341" s="29"/>
      <c r="BR341" s="29"/>
      <c r="BS341" s="29"/>
      <c r="BT341" s="29"/>
      <c r="BU341" s="29"/>
      <c r="BV341" s="29"/>
    </row>
    <row r="342" spans="1:74" ht="14.25" customHeight="1">
      <c r="A342" s="32" t="s">
        <v>1507</v>
      </c>
      <c r="B342" s="32" t="s">
        <v>1508</v>
      </c>
      <c r="C342" s="32" t="s">
        <v>915</v>
      </c>
      <c r="D342" s="33">
        <v>45</v>
      </c>
      <c r="E342" s="32" t="s">
        <v>70</v>
      </c>
      <c r="F342" s="34">
        <v>4503</v>
      </c>
      <c r="G342" s="32" t="s">
        <v>1559</v>
      </c>
      <c r="H342" s="34" t="s">
        <v>1560</v>
      </c>
      <c r="I342" s="32" t="s">
        <v>1561</v>
      </c>
      <c r="J342" s="34">
        <v>2</v>
      </c>
      <c r="K342" s="32" t="s">
        <v>1544</v>
      </c>
      <c r="L342" s="33" t="s">
        <v>1562</v>
      </c>
      <c r="M342" s="32" t="s">
        <v>1563</v>
      </c>
      <c r="N342" s="34" t="s">
        <v>1595</v>
      </c>
      <c r="O342" s="32" t="s">
        <v>1596</v>
      </c>
      <c r="P342" s="34">
        <v>155</v>
      </c>
      <c r="Q342" s="34" t="s">
        <v>1597</v>
      </c>
      <c r="R342" s="32" t="s">
        <v>1598</v>
      </c>
      <c r="S342" s="34" t="s">
        <v>1599</v>
      </c>
      <c r="T342" s="32" t="s">
        <v>1600</v>
      </c>
      <c r="U342" s="24">
        <v>15</v>
      </c>
      <c r="V342" s="36" t="s">
        <v>1570</v>
      </c>
      <c r="W342" s="36" t="s">
        <v>1571</v>
      </c>
      <c r="X342" s="33" t="s">
        <v>1572</v>
      </c>
      <c r="Y342" s="32" t="s">
        <v>1573</v>
      </c>
      <c r="Z342" s="34">
        <v>2023</v>
      </c>
      <c r="AA342" s="34">
        <v>2023</v>
      </c>
      <c r="AB342" s="34">
        <v>1</v>
      </c>
      <c r="AC342" s="34">
        <v>3</v>
      </c>
      <c r="AD342" s="34">
        <v>4503002</v>
      </c>
      <c r="AE342" s="32" t="s">
        <v>1601</v>
      </c>
      <c r="AF342" s="34">
        <v>450300201</v>
      </c>
      <c r="AG342" s="32" t="s">
        <v>1602</v>
      </c>
      <c r="AH342" s="24">
        <v>15</v>
      </c>
      <c r="AI342" s="34">
        <v>6</v>
      </c>
      <c r="AJ342" s="22" t="s">
        <v>1607</v>
      </c>
      <c r="AK342" s="34" t="s">
        <v>99</v>
      </c>
      <c r="AL342" s="32" t="s">
        <v>90</v>
      </c>
      <c r="AM342" s="34">
        <v>122000</v>
      </c>
      <c r="AN342" s="32" t="s">
        <v>1577</v>
      </c>
      <c r="AO342" s="32"/>
      <c r="AP342" s="55" t="s">
        <v>1608</v>
      </c>
      <c r="AQ342" s="34" t="s">
        <v>1578</v>
      </c>
      <c r="AR342" s="32" t="s">
        <v>1579</v>
      </c>
      <c r="AS342" s="32" t="s">
        <v>1609</v>
      </c>
      <c r="AT342" s="28">
        <v>41816332.7628792</v>
      </c>
      <c r="AU342" s="1"/>
      <c r="AV342" s="29"/>
      <c r="AW342" s="30">
        <f>SUMIF('No tocar'!A:A,AS342,'No tocar'!B:B)</f>
        <v>41816332.759999998</v>
      </c>
      <c r="AX342" s="30">
        <f t="shared" si="0"/>
        <v>41816332.7628792</v>
      </c>
      <c r="AY342" s="30">
        <f>SUMIF('No tocar'!A:A,AS342,'No tocar'!D:D)</f>
        <v>9000000</v>
      </c>
      <c r="AZ342" s="30"/>
      <c r="BA342" s="30" t="str">
        <f t="shared" si="1"/>
        <v/>
      </c>
      <c r="BB342" s="31" t="str">
        <f t="shared" si="2"/>
        <v/>
      </c>
      <c r="BC342" s="29"/>
      <c r="BD342" s="29"/>
      <c r="BE342" s="29"/>
      <c r="BF342" s="29"/>
      <c r="BG342" s="29"/>
      <c r="BH342" s="29"/>
      <c r="BI342" s="29"/>
      <c r="BJ342" s="29"/>
      <c r="BK342" s="29"/>
      <c r="BL342" s="29"/>
      <c r="BM342" s="29"/>
      <c r="BN342" s="29"/>
      <c r="BO342" s="29"/>
      <c r="BP342" s="29"/>
      <c r="BQ342" s="29"/>
      <c r="BR342" s="29"/>
      <c r="BS342" s="29"/>
      <c r="BT342" s="29"/>
      <c r="BU342" s="29"/>
      <c r="BV342" s="29"/>
    </row>
    <row r="343" spans="1:74" ht="14.25" customHeight="1">
      <c r="A343" s="32" t="s">
        <v>1507</v>
      </c>
      <c r="B343" s="32" t="s">
        <v>1508</v>
      </c>
      <c r="C343" s="32" t="s">
        <v>915</v>
      </c>
      <c r="D343" s="33">
        <v>45</v>
      </c>
      <c r="E343" s="32" t="s">
        <v>70</v>
      </c>
      <c r="F343" s="34">
        <v>4503</v>
      </c>
      <c r="G343" s="32" t="s">
        <v>1559</v>
      </c>
      <c r="H343" s="34" t="s">
        <v>1560</v>
      </c>
      <c r="I343" s="32" t="s">
        <v>1561</v>
      </c>
      <c r="J343" s="34">
        <v>2</v>
      </c>
      <c r="K343" s="32" t="s">
        <v>1544</v>
      </c>
      <c r="L343" s="33" t="s">
        <v>1562</v>
      </c>
      <c r="M343" s="32" t="s">
        <v>1563</v>
      </c>
      <c r="N343" s="34" t="s">
        <v>1595</v>
      </c>
      <c r="O343" s="32" t="s">
        <v>1596</v>
      </c>
      <c r="P343" s="34">
        <v>155</v>
      </c>
      <c r="Q343" s="34" t="s">
        <v>1597</v>
      </c>
      <c r="R343" s="32" t="s">
        <v>1598</v>
      </c>
      <c r="S343" s="34" t="s">
        <v>1599</v>
      </c>
      <c r="T343" s="32" t="s">
        <v>1600</v>
      </c>
      <c r="U343" s="24">
        <v>15</v>
      </c>
      <c r="V343" s="36" t="s">
        <v>1570</v>
      </c>
      <c r="W343" s="36" t="s">
        <v>1571</v>
      </c>
      <c r="X343" s="33" t="s">
        <v>1572</v>
      </c>
      <c r="Y343" s="32" t="s">
        <v>1573</v>
      </c>
      <c r="Z343" s="34">
        <v>2023</v>
      </c>
      <c r="AA343" s="34">
        <v>2023</v>
      </c>
      <c r="AB343" s="34">
        <v>1</v>
      </c>
      <c r="AC343" s="34">
        <v>3</v>
      </c>
      <c r="AD343" s="34">
        <v>4503002</v>
      </c>
      <c r="AE343" s="32" t="s">
        <v>1601</v>
      </c>
      <c r="AF343" s="34">
        <v>450300201</v>
      </c>
      <c r="AG343" s="32" t="s">
        <v>1602</v>
      </c>
      <c r="AH343" s="24">
        <v>15</v>
      </c>
      <c r="AI343" s="34">
        <v>6</v>
      </c>
      <c r="AJ343" s="22" t="s">
        <v>1607</v>
      </c>
      <c r="AK343" s="34" t="s">
        <v>99</v>
      </c>
      <c r="AL343" s="32" t="s">
        <v>90</v>
      </c>
      <c r="AM343" s="34">
        <v>133200</v>
      </c>
      <c r="AN343" s="32" t="s">
        <v>1164</v>
      </c>
      <c r="AO343" s="32"/>
      <c r="AP343" s="32" t="s">
        <v>1608</v>
      </c>
      <c r="AQ343" s="34" t="s">
        <v>1578</v>
      </c>
      <c r="AR343" s="32" t="s">
        <v>1579</v>
      </c>
      <c r="AS343" s="32" t="s">
        <v>1610</v>
      </c>
      <c r="AT343" s="28">
        <v>14136605.597000001</v>
      </c>
      <c r="AU343" s="1" t="s">
        <v>142</v>
      </c>
      <c r="AV343" s="29"/>
      <c r="AW343" s="30">
        <f>SUMIF('No tocar'!A:A,AS343,'No tocar'!B:B)</f>
        <v>0</v>
      </c>
      <c r="AX343" s="30">
        <f t="shared" si="0"/>
        <v>14136605.597000001</v>
      </c>
      <c r="AY343" s="30">
        <f>SUMIF('No tocar'!A:A,AS343,'No tocar'!D:D)</f>
        <v>0</v>
      </c>
      <c r="AZ343" s="30"/>
      <c r="BA343" s="30" t="str">
        <f t="shared" si="1"/>
        <v/>
      </c>
      <c r="BB343" s="31" t="str">
        <f t="shared" si="2"/>
        <v/>
      </c>
      <c r="BC343" s="29"/>
      <c r="BD343" s="29"/>
      <c r="BE343" s="29"/>
      <c r="BF343" s="29"/>
      <c r="BG343" s="29"/>
      <c r="BH343" s="29"/>
      <c r="BI343" s="29"/>
      <c r="BJ343" s="29"/>
      <c r="BK343" s="29"/>
      <c r="BL343" s="29"/>
      <c r="BM343" s="29"/>
      <c r="BN343" s="29"/>
      <c r="BO343" s="29"/>
      <c r="BP343" s="29"/>
      <c r="BQ343" s="29"/>
      <c r="BR343" s="29"/>
      <c r="BS343" s="29"/>
      <c r="BT343" s="29"/>
      <c r="BU343" s="29"/>
      <c r="BV343" s="29"/>
    </row>
    <row r="344" spans="1:74" ht="14.25" customHeight="1">
      <c r="A344" s="32" t="s">
        <v>1507</v>
      </c>
      <c r="B344" s="32" t="s">
        <v>1508</v>
      </c>
      <c r="C344" s="32" t="s">
        <v>915</v>
      </c>
      <c r="D344" s="33">
        <v>45</v>
      </c>
      <c r="E344" s="32" t="s">
        <v>70</v>
      </c>
      <c r="F344" s="34">
        <v>4503</v>
      </c>
      <c r="G344" s="32" t="s">
        <v>1559</v>
      </c>
      <c r="H344" s="34" t="s">
        <v>1560</v>
      </c>
      <c r="I344" s="32" t="s">
        <v>1561</v>
      </c>
      <c r="J344" s="34">
        <v>2</v>
      </c>
      <c r="K344" s="32" t="s">
        <v>1544</v>
      </c>
      <c r="L344" s="33" t="s">
        <v>1562</v>
      </c>
      <c r="M344" s="32" t="s">
        <v>1563</v>
      </c>
      <c r="N344" s="34" t="s">
        <v>1611</v>
      </c>
      <c r="O344" s="32" t="s">
        <v>1612</v>
      </c>
      <c r="P344" s="34" t="s">
        <v>1613</v>
      </c>
      <c r="Q344" s="34" t="s">
        <v>1614</v>
      </c>
      <c r="R344" s="32" t="s">
        <v>1615</v>
      </c>
      <c r="S344" s="34" t="s">
        <v>1616</v>
      </c>
      <c r="T344" s="32" t="s">
        <v>1617</v>
      </c>
      <c r="U344" s="24">
        <v>1</v>
      </c>
      <c r="V344" s="36" t="s">
        <v>1570</v>
      </c>
      <c r="W344" s="36" t="s">
        <v>1571</v>
      </c>
      <c r="X344" s="33" t="s">
        <v>1572</v>
      </c>
      <c r="Y344" s="32" t="s">
        <v>1573</v>
      </c>
      <c r="Z344" s="34">
        <v>2023</v>
      </c>
      <c r="AA344" s="34">
        <v>2023</v>
      </c>
      <c r="AB344" s="34">
        <v>1</v>
      </c>
      <c r="AC344" s="34">
        <v>4</v>
      </c>
      <c r="AD344" s="34">
        <v>4503017</v>
      </c>
      <c r="AE344" s="32" t="s">
        <v>1618</v>
      </c>
      <c r="AF344" s="34">
        <v>450301700</v>
      </c>
      <c r="AG344" s="32" t="s">
        <v>1619</v>
      </c>
      <c r="AH344" s="24">
        <v>1</v>
      </c>
      <c r="AI344" s="34">
        <v>7</v>
      </c>
      <c r="AJ344" s="22" t="s">
        <v>1620</v>
      </c>
      <c r="AK344" s="34" t="s">
        <v>1621</v>
      </c>
      <c r="AL344" s="32" t="s">
        <v>90</v>
      </c>
      <c r="AM344" s="34">
        <v>122000</v>
      </c>
      <c r="AN344" s="32" t="s">
        <v>1577</v>
      </c>
      <c r="AO344" s="32"/>
      <c r="AP344" s="55" t="s">
        <v>1608</v>
      </c>
      <c r="AQ344" s="34" t="s">
        <v>1622</v>
      </c>
      <c r="AR344" s="32" t="s">
        <v>1623</v>
      </c>
      <c r="AS344" s="32" t="s">
        <v>1624</v>
      </c>
      <c r="AT344" s="28">
        <v>41816332.7628792</v>
      </c>
      <c r="AU344" s="1"/>
      <c r="AV344" s="29"/>
      <c r="AW344" s="30">
        <f>SUMIF('No tocar'!A:A,AS344,'No tocar'!B:B)</f>
        <v>41816332.759999998</v>
      </c>
      <c r="AX344" s="30">
        <f t="shared" si="0"/>
        <v>41816332.7628792</v>
      </c>
      <c r="AY344" s="30">
        <f>SUMIF('No tocar'!A:A,AS344,'No tocar'!D:D)</f>
        <v>0</v>
      </c>
      <c r="AZ344" s="30"/>
      <c r="BA344" s="30" t="str">
        <f t="shared" si="1"/>
        <v/>
      </c>
      <c r="BB344" s="31" t="str">
        <f t="shared" si="2"/>
        <v/>
      </c>
      <c r="BC344" s="29"/>
      <c r="BD344" s="29"/>
      <c r="BE344" s="29"/>
      <c r="BF344" s="29"/>
      <c r="BG344" s="29"/>
      <c r="BH344" s="29"/>
      <c r="BI344" s="29"/>
      <c r="BJ344" s="29"/>
      <c r="BK344" s="29"/>
      <c r="BL344" s="29"/>
      <c r="BM344" s="29"/>
      <c r="BN344" s="29"/>
      <c r="BO344" s="29"/>
      <c r="BP344" s="29"/>
      <c r="BQ344" s="29"/>
      <c r="BR344" s="29"/>
      <c r="BS344" s="29"/>
      <c r="BT344" s="29"/>
      <c r="BU344" s="29"/>
      <c r="BV344" s="29"/>
    </row>
    <row r="345" spans="1:74" ht="14.25" customHeight="1">
      <c r="A345" s="32" t="s">
        <v>1507</v>
      </c>
      <c r="B345" s="32" t="s">
        <v>1508</v>
      </c>
      <c r="C345" s="32" t="s">
        <v>915</v>
      </c>
      <c r="D345" s="33">
        <v>45</v>
      </c>
      <c r="E345" s="32" t="s">
        <v>70</v>
      </c>
      <c r="F345" s="34">
        <v>4503</v>
      </c>
      <c r="G345" s="32" t="s">
        <v>1559</v>
      </c>
      <c r="H345" s="34" t="s">
        <v>1560</v>
      </c>
      <c r="I345" s="32" t="s">
        <v>1561</v>
      </c>
      <c r="J345" s="34">
        <v>2</v>
      </c>
      <c r="K345" s="32" t="s">
        <v>1544</v>
      </c>
      <c r="L345" s="33" t="s">
        <v>1562</v>
      </c>
      <c r="M345" s="32" t="s">
        <v>1563</v>
      </c>
      <c r="N345" s="34" t="s">
        <v>1611</v>
      </c>
      <c r="O345" s="32" t="s">
        <v>1612</v>
      </c>
      <c r="P345" s="34" t="s">
        <v>1613</v>
      </c>
      <c r="Q345" s="34" t="s">
        <v>1614</v>
      </c>
      <c r="R345" s="32" t="s">
        <v>1615</v>
      </c>
      <c r="S345" s="34" t="s">
        <v>1616</v>
      </c>
      <c r="T345" s="32" t="s">
        <v>1617</v>
      </c>
      <c r="U345" s="24">
        <v>1</v>
      </c>
      <c r="V345" s="36" t="s">
        <v>1570</v>
      </c>
      <c r="W345" s="36" t="s">
        <v>1571</v>
      </c>
      <c r="X345" s="33" t="s">
        <v>1572</v>
      </c>
      <c r="Y345" s="32" t="s">
        <v>1573</v>
      </c>
      <c r="Z345" s="34">
        <v>2023</v>
      </c>
      <c r="AA345" s="34">
        <v>2023</v>
      </c>
      <c r="AB345" s="34">
        <v>1</v>
      </c>
      <c r="AC345" s="34">
        <v>4</v>
      </c>
      <c r="AD345" s="34">
        <v>4503017</v>
      </c>
      <c r="AE345" s="32" t="s">
        <v>1618</v>
      </c>
      <c r="AF345" s="34">
        <v>450301700</v>
      </c>
      <c r="AG345" s="32" t="s">
        <v>1619</v>
      </c>
      <c r="AH345" s="24">
        <v>1</v>
      </c>
      <c r="AI345" s="34">
        <v>7</v>
      </c>
      <c r="AJ345" s="22" t="s">
        <v>1620</v>
      </c>
      <c r="AK345" s="34" t="s">
        <v>1621</v>
      </c>
      <c r="AL345" s="32" t="s">
        <v>90</v>
      </c>
      <c r="AM345" s="34">
        <v>133200</v>
      </c>
      <c r="AN345" s="32" t="s">
        <v>1164</v>
      </c>
      <c r="AO345" s="32"/>
      <c r="AP345" s="32" t="s">
        <v>1608</v>
      </c>
      <c r="AQ345" s="34" t="s">
        <v>1622</v>
      </c>
      <c r="AR345" s="32" t="s">
        <v>1623</v>
      </c>
      <c r="AS345" s="32" t="s">
        <v>1625</v>
      </c>
      <c r="AT345" s="28">
        <v>14136605.597000001</v>
      </c>
      <c r="AU345" s="1" t="s">
        <v>142</v>
      </c>
      <c r="AV345" s="29"/>
      <c r="AW345" s="30">
        <f>SUMIF('No tocar'!A:A,AS345,'No tocar'!B:B)</f>
        <v>0</v>
      </c>
      <c r="AX345" s="30">
        <f t="shared" si="0"/>
        <v>14136605.597000001</v>
      </c>
      <c r="AY345" s="30">
        <f>SUMIF('No tocar'!A:A,AS345,'No tocar'!D:D)</f>
        <v>0</v>
      </c>
      <c r="AZ345" s="30"/>
      <c r="BA345" s="30" t="str">
        <f t="shared" si="1"/>
        <v/>
      </c>
      <c r="BB345" s="31" t="str">
        <f t="shared" si="2"/>
        <v/>
      </c>
      <c r="BC345" s="29"/>
      <c r="BD345" s="29"/>
      <c r="BE345" s="29"/>
      <c r="BF345" s="29"/>
      <c r="BG345" s="29"/>
      <c r="BH345" s="29"/>
      <c r="BI345" s="29"/>
      <c r="BJ345" s="29"/>
      <c r="BK345" s="29"/>
      <c r="BL345" s="29"/>
      <c r="BM345" s="29"/>
      <c r="BN345" s="29"/>
      <c r="BO345" s="29"/>
      <c r="BP345" s="29"/>
      <c r="BQ345" s="29"/>
      <c r="BR345" s="29"/>
      <c r="BS345" s="29"/>
      <c r="BT345" s="29"/>
      <c r="BU345" s="29"/>
      <c r="BV345" s="29"/>
    </row>
    <row r="346" spans="1:74" ht="14.25" customHeight="1">
      <c r="A346" s="32" t="s">
        <v>1507</v>
      </c>
      <c r="B346" s="32" t="s">
        <v>1508</v>
      </c>
      <c r="C346" s="32" t="s">
        <v>915</v>
      </c>
      <c r="D346" s="33">
        <v>45</v>
      </c>
      <c r="E346" s="32" t="s">
        <v>70</v>
      </c>
      <c r="F346" s="34">
        <v>4503</v>
      </c>
      <c r="G346" s="32" t="s">
        <v>1559</v>
      </c>
      <c r="H346" s="34" t="s">
        <v>1560</v>
      </c>
      <c r="I346" s="32" t="s">
        <v>1561</v>
      </c>
      <c r="J346" s="34">
        <v>2</v>
      </c>
      <c r="K346" s="32" t="s">
        <v>1544</v>
      </c>
      <c r="L346" s="33" t="s">
        <v>1562</v>
      </c>
      <c r="M346" s="32" t="s">
        <v>1563</v>
      </c>
      <c r="N346" s="34" t="s">
        <v>1611</v>
      </c>
      <c r="O346" s="32" t="s">
        <v>1612</v>
      </c>
      <c r="P346" s="34" t="s">
        <v>1613</v>
      </c>
      <c r="Q346" s="34" t="s">
        <v>1614</v>
      </c>
      <c r="R346" s="32" t="s">
        <v>1615</v>
      </c>
      <c r="S346" s="34" t="s">
        <v>1616</v>
      </c>
      <c r="T346" s="32" t="s">
        <v>1617</v>
      </c>
      <c r="U346" s="24">
        <v>1</v>
      </c>
      <c r="V346" s="36" t="s">
        <v>1570</v>
      </c>
      <c r="W346" s="36" t="s">
        <v>1571</v>
      </c>
      <c r="X346" s="33" t="s">
        <v>1572</v>
      </c>
      <c r="Y346" s="32" t="s">
        <v>1573</v>
      </c>
      <c r="Z346" s="34">
        <v>2023</v>
      </c>
      <c r="AA346" s="34">
        <v>2023</v>
      </c>
      <c r="AB346" s="34">
        <v>1</v>
      </c>
      <c r="AC346" s="34">
        <v>4</v>
      </c>
      <c r="AD346" s="34">
        <v>4503017</v>
      </c>
      <c r="AE346" s="32" t="s">
        <v>1618</v>
      </c>
      <c r="AF346" s="34">
        <v>450301700</v>
      </c>
      <c r="AG346" s="32" t="s">
        <v>1619</v>
      </c>
      <c r="AH346" s="24">
        <v>1</v>
      </c>
      <c r="AI346" s="34">
        <v>8</v>
      </c>
      <c r="AJ346" s="22" t="s">
        <v>1626</v>
      </c>
      <c r="AK346" s="34" t="s">
        <v>89</v>
      </c>
      <c r="AL346" s="32" t="s">
        <v>90</v>
      </c>
      <c r="AM346" s="34">
        <v>122000</v>
      </c>
      <c r="AN346" s="32" t="s">
        <v>1577</v>
      </c>
      <c r="AO346" s="32"/>
      <c r="AP346" s="22" t="s">
        <v>1604</v>
      </c>
      <c r="AQ346" s="34" t="s">
        <v>1578</v>
      </c>
      <c r="AR346" s="32" t="s">
        <v>1579</v>
      </c>
      <c r="AS346" s="32" t="s">
        <v>1627</v>
      </c>
      <c r="AT346" s="28">
        <v>292714329.34015399</v>
      </c>
      <c r="AU346" s="1"/>
      <c r="AV346" s="29"/>
      <c r="AW346" s="30">
        <f>SUMIF('No tocar'!A:A,AS346,'No tocar'!B:B)</f>
        <v>292714329.33999997</v>
      </c>
      <c r="AX346" s="30">
        <f t="shared" si="0"/>
        <v>292714329.34015399</v>
      </c>
      <c r="AY346" s="30">
        <f>SUMIF('No tocar'!A:A,AS346,'No tocar'!D:D)</f>
        <v>150550000</v>
      </c>
      <c r="AZ346" s="30"/>
      <c r="BA346" s="30" t="str">
        <f t="shared" si="1"/>
        <v/>
      </c>
      <c r="BB346" s="31" t="str">
        <f t="shared" si="2"/>
        <v/>
      </c>
      <c r="BC346" s="29"/>
      <c r="BD346" s="29"/>
      <c r="BE346" s="29"/>
      <c r="BF346" s="29"/>
      <c r="BG346" s="29"/>
      <c r="BH346" s="29"/>
      <c r="BI346" s="29"/>
      <c r="BJ346" s="29"/>
      <c r="BK346" s="29"/>
      <c r="BL346" s="29"/>
      <c r="BM346" s="29"/>
      <c r="BN346" s="29"/>
      <c r="BO346" s="29"/>
      <c r="BP346" s="29"/>
      <c r="BQ346" s="29"/>
      <c r="BR346" s="29"/>
      <c r="BS346" s="29"/>
      <c r="BT346" s="29"/>
      <c r="BU346" s="29"/>
      <c r="BV346" s="29"/>
    </row>
    <row r="347" spans="1:74" ht="14.25" customHeight="1">
      <c r="A347" s="32" t="s">
        <v>1507</v>
      </c>
      <c r="B347" s="32" t="s">
        <v>1508</v>
      </c>
      <c r="C347" s="32" t="s">
        <v>915</v>
      </c>
      <c r="D347" s="33">
        <v>45</v>
      </c>
      <c r="E347" s="32" t="s">
        <v>70</v>
      </c>
      <c r="F347" s="34">
        <v>4503</v>
      </c>
      <c r="G347" s="32" t="s">
        <v>1559</v>
      </c>
      <c r="H347" s="34" t="s">
        <v>1560</v>
      </c>
      <c r="I347" s="32" t="s">
        <v>1561</v>
      </c>
      <c r="J347" s="34">
        <v>2</v>
      </c>
      <c r="K347" s="32" t="s">
        <v>1544</v>
      </c>
      <c r="L347" s="33" t="s">
        <v>1562</v>
      </c>
      <c r="M347" s="32" t="s">
        <v>1563</v>
      </c>
      <c r="N347" s="34" t="s">
        <v>1611</v>
      </c>
      <c r="O347" s="32" t="s">
        <v>1612</v>
      </c>
      <c r="P347" s="34" t="s">
        <v>1613</v>
      </c>
      <c r="Q347" s="34" t="s">
        <v>1614</v>
      </c>
      <c r="R347" s="32" t="s">
        <v>1615</v>
      </c>
      <c r="S347" s="34" t="s">
        <v>1616</v>
      </c>
      <c r="T347" s="32" t="s">
        <v>1617</v>
      </c>
      <c r="U347" s="24">
        <v>1</v>
      </c>
      <c r="V347" s="36" t="s">
        <v>1570</v>
      </c>
      <c r="W347" s="36" t="s">
        <v>1571</v>
      </c>
      <c r="X347" s="33" t="s">
        <v>1572</v>
      </c>
      <c r="Y347" s="32" t="s">
        <v>1573</v>
      </c>
      <c r="Z347" s="34">
        <v>2023</v>
      </c>
      <c r="AA347" s="34">
        <v>2023</v>
      </c>
      <c r="AB347" s="34">
        <v>1</v>
      </c>
      <c r="AC347" s="34">
        <v>4</v>
      </c>
      <c r="AD347" s="34">
        <v>4503017</v>
      </c>
      <c r="AE347" s="32" t="s">
        <v>1618</v>
      </c>
      <c r="AF347" s="34">
        <v>450301700</v>
      </c>
      <c r="AG347" s="32" t="s">
        <v>1619</v>
      </c>
      <c r="AH347" s="24">
        <v>1</v>
      </c>
      <c r="AI347" s="34">
        <v>8</v>
      </c>
      <c r="AJ347" s="22" t="s">
        <v>1626</v>
      </c>
      <c r="AK347" s="34" t="s">
        <v>89</v>
      </c>
      <c r="AL347" s="32" t="s">
        <v>90</v>
      </c>
      <c r="AM347" s="34">
        <v>133200</v>
      </c>
      <c r="AN347" s="32" t="s">
        <v>1164</v>
      </c>
      <c r="AO347" s="32"/>
      <c r="AP347" s="32" t="s">
        <v>105</v>
      </c>
      <c r="AQ347" s="34" t="s">
        <v>1578</v>
      </c>
      <c r="AR347" s="32" t="s">
        <v>1579</v>
      </c>
      <c r="AS347" s="32" t="s">
        <v>1628</v>
      </c>
      <c r="AT347" s="28">
        <v>98956239.17899999</v>
      </c>
      <c r="AU347" s="1" t="s">
        <v>142</v>
      </c>
      <c r="AV347" s="29"/>
      <c r="AW347" s="30">
        <f>SUMIF('No tocar'!A:A,AS347,'No tocar'!B:B)</f>
        <v>0</v>
      </c>
      <c r="AX347" s="30">
        <f t="shared" si="0"/>
        <v>98956239.17899999</v>
      </c>
      <c r="AY347" s="30">
        <f>SUMIF('No tocar'!A:A,AS347,'No tocar'!D:D)</f>
        <v>0</v>
      </c>
      <c r="AZ347" s="30"/>
      <c r="BA347" s="30" t="str">
        <f t="shared" si="1"/>
        <v/>
      </c>
      <c r="BB347" s="31" t="str">
        <f t="shared" si="2"/>
        <v/>
      </c>
      <c r="BC347" s="29"/>
      <c r="BD347" s="29"/>
      <c r="BE347" s="29"/>
      <c r="BF347" s="29"/>
      <c r="BG347" s="29"/>
      <c r="BH347" s="29"/>
      <c r="BI347" s="29"/>
      <c r="BJ347" s="29"/>
      <c r="BK347" s="29"/>
      <c r="BL347" s="29"/>
      <c r="BM347" s="29"/>
      <c r="BN347" s="29"/>
      <c r="BO347" s="29"/>
      <c r="BP347" s="29"/>
      <c r="BQ347" s="29"/>
      <c r="BR347" s="29"/>
      <c r="BS347" s="29"/>
      <c r="BT347" s="29"/>
      <c r="BU347" s="29"/>
      <c r="BV347" s="29"/>
    </row>
    <row r="348" spans="1:74" ht="14.25" customHeight="1">
      <c r="A348" s="32" t="s">
        <v>1507</v>
      </c>
      <c r="B348" s="32" t="s">
        <v>1508</v>
      </c>
      <c r="C348" s="32" t="s">
        <v>915</v>
      </c>
      <c r="D348" s="33">
        <v>45</v>
      </c>
      <c r="E348" s="32" t="s">
        <v>70</v>
      </c>
      <c r="F348" s="34">
        <v>4502</v>
      </c>
      <c r="G348" s="32" t="s">
        <v>1629</v>
      </c>
      <c r="H348" s="34" t="s">
        <v>1630</v>
      </c>
      <c r="I348" s="32" t="s">
        <v>1511</v>
      </c>
      <c r="J348" s="34">
        <v>2</v>
      </c>
      <c r="K348" s="32" t="s">
        <v>1544</v>
      </c>
      <c r="L348" s="33" t="s">
        <v>1631</v>
      </c>
      <c r="M348" s="32" t="s">
        <v>1632</v>
      </c>
      <c r="N348" s="34" t="s">
        <v>1633</v>
      </c>
      <c r="O348" s="32" t="s">
        <v>1634</v>
      </c>
      <c r="P348" s="34">
        <v>180</v>
      </c>
      <c r="Q348" s="34" t="s">
        <v>1635</v>
      </c>
      <c r="R348" s="32" t="s">
        <v>1636</v>
      </c>
      <c r="S348" s="34" t="s">
        <v>1637</v>
      </c>
      <c r="T348" s="32" t="s">
        <v>1638</v>
      </c>
      <c r="U348" s="24" t="s">
        <v>1639</v>
      </c>
      <c r="V348" s="36" t="s">
        <v>1640</v>
      </c>
      <c r="W348" s="36" t="s">
        <v>1641</v>
      </c>
      <c r="X348" s="33" t="s">
        <v>1642</v>
      </c>
      <c r="Y348" s="32" t="s">
        <v>1643</v>
      </c>
      <c r="Z348" s="34">
        <v>2023</v>
      </c>
      <c r="AA348" s="34">
        <v>2023</v>
      </c>
      <c r="AB348" s="34">
        <v>1</v>
      </c>
      <c r="AC348" s="34">
        <v>1</v>
      </c>
      <c r="AD348" s="34">
        <v>4502038</v>
      </c>
      <c r="AE348" s="32" t="s">
        <v>1644</v>
      </c>
      <c r="AF348" s="34">
        <v>450203800</v>
      </c>
      <c r="AG348" s="32" t="s">
        <v>1645</v>
      </c>
      <c r="AH348" s="24" t="s">
        <v>1639</v>
      </c>
      <c r="AI348" s="34">
        <v>1</v>
      </c>
      <c r="AJ348" s="22" t="s">
        <v>1646</v>
      </c>
      <c r="AK348" s="34" t="s">
        <v>89</v>
      </c>
      <c r="AL348" s="32" t="s">
        <v>166</v>
      </c>
      <c r="AM348" s="34">
        <v>124303</v>
      </c>
      <c r="AN348" s="32" t="s">
        <v>169</v>
      </c>
      <c r="AO348" s="32"/>
      <c r="AP348" s="32" t="s">
        <v>1608</v>
      </c>
      <c r="AQ348" s="34" t="s">
        <v>379</v>
      </c>
      <c r="AR348" s="32" t="s">
        <v>380</v>
      </c>
      <c r="AS348" s="32" t="s">
        <v>1647</v>
      </c>
      <c r="AT348" s="28">
        <v>46500000</v>
      </c>
      <c r="AU348" s="1"/>
      <c r="AV348" s="29"/>
      <c r="AW348" s="30">
        <f>SUMIF('No tocar'!A:A,AS348,'No tocar'!B:B)</f>
        <v>46500000</v>
      </c>
      <c r="AX348" s="30">
        <f t="shared" si="0"/>
        <v>46500000</v>
      </c>
      <c r="AY348" s="30">
        <f>SUMIF('No tocar'!A:A,AS348,'No tocar'!D:D)</f>
        <v>46500000</v>
      </c>
      <c r="AZ348" s="30"/>
      <c r="BA348" s="30" t="str">
        <f t="shared" si="1"/>
        <v/>
      </c>
      <c r="BB348" s="31" t="str">
        <f t="shared" si="2"/>
        <v/>
      </c>
      <c r="BC348" s="29"/>
      <c r="BD348" s="29"/>
      <c r="BE348" s="29"/>
      <c r="BF348" s="29"/>
      <c r="BG348" s="29"/>
      <c r="BH348" s="29"/>
      <c r="BI348" s="29"/>
      <c r="BJ348" s="29"/>
      <c r="BK348" s="29"/>
      <c r="BL348" s="29"/>
      <c r="BM348" s="29"/>
      <c r="BN348" s="29"/>
      <c r="BO348" s="29"/>
      <c r="BP348" s="29"/>
      <c r="BQ348" s="29"/>
      <c r="BR348" s="29"/>
      <c r="BS348" s="29"/>
      <c r="BT348" s="29"/>
      <c r="BU348" s="29"/>
      <c r="BV348" s="29"/>
    </row>
    <row r="349" spans="1:74" ht="14.25" customHeight="1">
      <c r="A349" s="32" t="s">
        <v>1507</v>
      </c>
      <c r="B349" s="32" t="s">
        <v>1508</v>
      </c>
      <c r="C349" s="32" t="s">
        <v>915</v>
      </c>
      <c r="D349" s="33">
        <v>45</v>
      </c>
      <c r="E349" s="32" t="s">
        <v>70</v>
      </c>
      <c r="F349" s="34">
        <v>4502</v>
      </c>
      <c r="G349" s="32" t="s">
        <v>1629</v>
      </c>
      <c r="H349" s="34" t="s">
        <v>1630</v>
      </c>
      <c r="I349" s="32" t="s">
        <v>1511</v>
      </c>
      <c r="J349" s="34">
        <v>2</v>
      </c>
      <c r="K349" s="32" t="s">
        <v>1544</v>
      </c>
      <c r="L349" s="33" t="s">
        <v>1631</v>
      </c>
      <c r="M349" s="32" t="s">
        <v>1632</v>
      </c>
      <c r="N349" s="34" t="s">
        <v>1633</v>
      </c>
      <c r="O349" s="32" t="s">
        <v>1634</v>
      </c>
      <c r="P349" s="34">
        <v>180</v>
      </c>
      <c r="Q349" s="34" t="s">
        <v>1635</v>
      </c>
      <c r="R349" s="32" t="s">
        <v>1636</v>
      </c>
      <c r="S349" s="34" t="s">
        <v>1637</v>
      </c>
      <c r="T349" s="32" t="s">
        <v>1638</v>
      </c>
      <c r="U349" s="24" t="s">
        <v>1639</v>
      </c>
      <c r="V349" s="36" t="s">
        <v>1640</v>
      </c>
      <c r="W349" s="36" t="s">
        <v>1641</v>
      </c>
      <c r="X349" s="33" t="s">
        <v>1642</v>
      </c>
      <c r="Y349" s="32" t="s">
        <v>1643</v>
      </c>
      <c r="Z349" s="34">
        <v>2023</v>
      </c>
      <c r="AA349" s="34">
        <v>2023</v>
      </c>
      <c r="AB349" s="34">
        <v>1</v>
      </c>
      <c r="AC349" s="34">
        <v>1</v>
      </c>
      <c r="AD349" s="34">
        <v>4502038</v>
      </c>
      <c r="AE349" s="32" t="s">
        <v>1644</v>
      </c>
      <c r="AF349" s="34">
        <v>450203800</v>
      </c>
      <c r="AG349" s="32" t="s">
        <v>1645</v>
      </c>
      <c r="AH349" s="24" t="s">
        <v>1639</v>
      </c>
      <c r="AI349" s="34">
        <v>2</v>
      </c>
      <c r="AJ349" s="22" t="s">
        <v>1648</v>
      </c>
      <c r="AK349" s="34" t="s">
        <v>99</v>
      </c>
      <c r="AL349" s="32" t="s">
        <v>90</v>
      </c>
      <c r="AM349" s="34">
        <v>123224</v>
      </c>
      <c r="AN349" s="32" t="s">
        <v>1649</v>
      </c>
      <c r="AO349" s="32"/>
      <c r="AP349" s="22" t="s">
        <v>105</v>
      </c>
      <c r="AQ349" s="34" t="s">
        <v>1650</v>
      </c>
      <c r="AR349" s="32" t="s">
        <v>1651</v>
      </c>
      <c r="AS349" s="32" t="s">
        <v>1652</v>
      </c>
      <c r="AT349" s="28">
        <v>7693355.9000000004</v>
      </c>
      <c r="AU349" s="1"/>
      <c r="AV349" s="29"/>
      <c r="AW349" s="30">
        <f>SUMIF('No tocar'!A:A,AS349,'No tocar'!B:B)</f>
        <v>7693355.9000000004</v>
      </c>
      <c r="AX349" s="30">
        <f t="shared" si="0"/>
        <v>7693355.9000000004</v>
      </c>
      <c r="AY349" s="30">
        <f>SUMIF('No tocar'!A:A,AS349,'No tocar'!D:D)</f>
        <v>4125395.7</v>
      </c>
      <c r="AZ349" s="30"/>
      <c r="BA349" s="30" t="str">
        <f t="shared" si="1"/>
        <v/>
      </c>
      <c r="BB349" s="31" t="str">
        <f t="shared" si="2"/>
        <v/>
      </c>
      <c r="BC349" s="29"/>
      <c r="BD349" s="29"/>
      <c r="BE349" s="29"/>
      <c r="BF349" s="29"/>
      <c r="BG349" s="29"/>
      <c r="BH349" s="29"/>
      <c r="BI349" s="29"/>
      <c r="BJ349" s="29"/>
      <c r="BK349" s="29"/>
      <c r="BL349" s="29"/>
      <c r="BM349" s="29"/>
      <c r="BN349" s="29"/>
      <c r="BO349" s="29"/>
      <c r="BP349" s="29"/>
      <c r="BQ349" s="29"/>
      <c r="BR349" s="29"/>
      <c r="BS349" s="29"/>
      <c r="BT349" s="29"/>
      <c r="BU349" s="29"/>
      <c r="BV349" s="29"/>
    </row>
    <row r="350" spans="1:74" ht="14.25" customHeight="1">
      <c r="A350" s="32" t="s">
        <v>1507</v>
      </c>
      <c r="B350" s="32" t="s">
        <v>1508</v>
      </c>
      <c r="C350" s="32" t="s">
        <v>915</v>
      </c>
      <c r="D350" s="33">
        <v>45</v>
      </c>
      <c r="E350" s="32" t="s">
        <v>70</v>
      </c>
      <c r="F350" s="34">
        <v>4502</v>
      </c>
      <c r="G350" s="32" t="s">
        <v>1629</v>
      </c>
      <c r="H350" s="34" t="s">
        <v>1630</v>
      </c>
      <c r="I350" s="32" t="s">
        <v>1511</v>
      </c>
      <c r="J350" s="34">
        <v>2</v>
      </c>
      <c r="K350" s="32" t="s">
        <v>1544</v>
      </c>
      <c r="L350" s="33" t="s">
        <v>1631</v>
      </c>
      <c r="M350" s="32" t="s">
        <v>1632</v>
      </c>
      <c r="N350" s="34" t="s">
        <v>1633</v>
      </c>
      <c r="O350" s="32" t="s">
        <v>1634</v>
      </c>
      <c r="P350" s="34">
        <v>180</v>
      </c>
      <c r="Q350" s="34" t="s">
        <v>1635</v>
      </c>
      <c r="R350" s="32" t="s">
        <v>1636</v>
      </c>
      <c r="S350" s="34" t="s">
        <v>1637</v>
      </c>
      <c r="T350" s="32" t="s">
        <v>1638</v>
      </c>
      <c r="U350" s="24" t="s">
        <v>1639</v>
      </c>
      <c r="V350" s="36" t="s">
        <v>1640</v>
      </c>
      <c r="W350" s="36" t="s">
        <v>1641</v>
      </c>
      <c r="X350" s="33" t="s">
        <v>1642</v>
      </c>
      <c r="Y350" s="32" t="s">
        <v>1643</v>
      </c>
      <c r="Z350" s="34">
        <v>2023</v>
      </c>
      <c r="AA350" s="34">
        <v>2023</v>
      </c>
      <c r="AB350" s="34">
        <v>1</v>
      </c>
      <c r="AC350" s="34">
        <v>1</v>
      </c>
      <c r="AD350" s="34">
        <v>4502038</v>
      </c>
      <c r="AE350" s="32" t="s">
        <v>1644</v>
      </c>
      <c r="AF350" s="34">
        <v>450203800</v>
      </c>
      <c r="AG350" s="32" t="s">
        <v>1645</v>
      </c>
      <c r="AH350" s="24" t="s">
        <v>1639</v>
      </c>
      <c r="AI350" s="34">
        <v>3</v>
      </c>
      <c r="AJ350" s="22" t="s">
        <v>1653</v>
      </c>
      <c r="AK350" s="34" t="s">
        <v>99</v>
      </c>
      <c r="AL350" s="32" t="s">
        <v>90</v>
      </c>
      <c r="AM350" s="34">
        <v>123224</v>
      </c>
      <c r="AN350" s="32" t="s">
        <v>1649</v>
      </c>
      <c r="AO350" s="32"/>
      <c r="AP350" s="22" t="s">
        <v>92</v>
      </c>
      <c r="AQ350" s="34" t="s">
        <v>1443</v>
      </c>
      <c r="AR350" s="32" t="s">
        <v>902</v>
      </c>
      <c r="AS350" s="32" t="s">
        <v>1654</v>
      </c>
      <c r="AT350" s="28">
        <v>17000000</v>
      </c>
      <c r="AU350" s="1"/>
      <c r="AV350" s="29"/>
      <c r="AW350" s="30">
        <f>SUMIF('No tocar'!A:A,AS350,'No tocar'!B:B)</f>
        <v>17000000</v>
      </c>
      <c r="AX350" s="30">
        <f t="shared" si="0"/>
        <v>17000000</v>
      </c>
      <c r="AY350" s="30">
        <f>SUMIF('No tocar'!A:A,AS350,'No tocar'!D:D)</f>
        <v>0</v>
      </c>
      <c r="AZ350" s="30"/>
      <c r="BA350" s="30" t="str">
        <f t="shared" si="1"/>
        <v/>
      </c>
      <c r="BB350" s="31" t="str">
        <f t="shared" si="2"/>
        <v/>
      </c>
      <c r="BC350" s="29"/>
      <c r="BD350" s="29"/>
      <c r="BE350" s="29"/>
      <c r="BF350" s="29"/>
      <c r="BG350" s="29"/>
      <c r="BH350" s="29"/>
      <c r="BI350" s="29"/>
      <c r="BJ350" s="29"/>
      <c r="BK350" s="29"/>
      <c r="BL350" s="29"/>
      <c r="BM350" s="29"/>
      <c r="BN350" s="29"/>
      <c r="BO350" s="29"/>
      <c r="BP350" s="29"/>
      <c r="BQ350" s="29"/>
      <c r="BR350" s="29"/>
      <c r="BS350" s="29"/>
      <c r="BT350" s="29"/>
      <c r="BU350" s="29"/>
      <c r="BV350" s="29"/>
    </row>
    <row r="351" spans="1:74" ht="14.25" customHeight="1">
      <c r="A351" s="32" t="s">
        <v>1507</v>
      </c>
      <c r="B351" s="32" t="s">
        <v>1508</v>
      </c>
      <c r="C351" s="32" t="s">
        <v>915</v>
      </c>
      <c r="D351" s="33">
        <v>45</v>
      </c>
      <c r="E351" s="32" t="s">
        <v>70</v>
      </c>
      <c r="F351" s="34">
        <v>4502</v>
      </c>
      <c r="G351" s="32" t="s">
        <v>1629</v>
      </c>
      <c r="H351" s="34" t="s">
        <v>1630</v>
      </c>
      <c r="I351" s="32" t="s">
        <v>1511</v>
      </c>
      <c r="J351" s="34">
        <v>2</v>
      </c>
      <c r="K351" s="32" t="s">
        <v>1544</v>
      </c>
      <c r="L351" s="33" t="s">
        <v>1631</v>
      </c>
      <c r="M351" s="32" t="s">
        <v>1632</v>
      </c>
      <c r="N351" s="34" t="s">
        <v>1633</v>
      </c>
      <c r="O351" s="32" t="s">
        <v>1634</v>
      </c>
      <c r="P351" s="34">
        <v>180</v>
      </c>
      <c r="Q351" s="34" t="s">
        <v>1635</v>
      </c>
      <c r="R351" s="32" t="s">
        <v>1636</v>
      </c>
      <c r="S351" s="34" t="s">
        <v>1637</v>
      </c>
      <c r="T351" s="32" t="s">
        <v>1638</v>
      </c>
      <c r="U351" s="24" t="s">
        <v>1639</v>
      </c>
      <c r="V351" s="36" t="s">
        <v>1640</v>
      </c>
      <c r="W351" s="36" t="s">
        <v>1641</v>
      </c>
      <c r="X351" s="33" t="s">
        <v>1642</v>
      </c>
      <c r="Y351" s="32" t="s">
        <v>1643</v>
      </c>
      <c r="Z351" s="34">
        <v>2023</v>
      </c>
      <c r="AA351" s="34">
        <v>2023</v>
      </c>
      <c r="AB351" s="34">
        <v>1</v>
      </c>
      <c r="AC351" s="34">
        <v>1</v>
      </c>
      <c r="AD351" s="34">
        <v>4502038</v>
      </c>
      <c r="AE351" s="32" t="s">
        <v>1644</v>
      </c>
      <c r="AF351" s="34">
        <v>450203800</v>
      </c>
      <c r="AG351" s="32" t="s">
        <v>1645</v>
      </c>
      <c r="AH351" s="24" t="s">
        <v>1639</v>
      </c>
      <c r="AI351" s="34">
        <v>3</v>
      </c>
      <c r="AJ351" s="22" t="s">
        <v>1653</v>
      </c>
      <c r="AK351" s="34" t="s">
        <v>99</v>
      </c>
      <c r="AL351" s="32" t="s">
        <v>166</v>
      </c>
      <c r="AM351" s="34">
        <v>133803</v>
      </c>
      <c r="AN351" s="32" t="s">
        <v>167</v>
      </c>
      <c r="AO351" s="32"/>
      <c r="AP351" s="22" t="s">
        <v>92</v>
      </c>
      <c r="AQ351" s="34" t="s">
        <v>1443</v>
      </c>
      <c r="AR351" s="32" t="s">
        <v>902</v>
      </c>
      <c r="AS351" s="32" t="s">
        <v>1655</v>
      </c>
      <c r="AT351" s="28">
        <v>214520762.78</v>
      </c>
      <c r="AU351" s="1" t="s">
        <v>142</v>
      </c>
      <c r="AV351" s="29"/>
      <c r="AW351" s="30">
        <f>SUMIF('No tocar'!A:A,AS351,'No tocar'!B:B)</f>
        <v>0</v>
      </c>
      <c r="AX351" s="30">
        <f t="shared" si="0"/>
        <v>214520762.78</v>
      </c>
      <c r="AY351" s="30">
        <f>SUMIF('No tocar'!A:A,AS351,'No tocar'!D:D)</f>
        <v>0</v>
      </c>
      <c r="AZ351" s="30"/>
      <c r="BA351" s="30" t="str">
        <f t="shared" si="1"/>
        <v/>
      </c>
      <c r="BB351" s="31" t="str">
        <f t="shared" si="2"/>
        <v/>
      </c>
      <c r="BC351" s="29"/>
      <c r="BD351" s="29"/>
      <c r="BE351" s="29"/>
      <c r="BF351" s="29"/>
      <c r="BG351" s="29"/>
      <c r="BH351" s="29"/>
      <c r="BI351" s="29"/>
      <c r="BJ351" s="29"/>
      <c r="BK351" s="29"/>
      <c r="BL351" s="29"/>
      <c r="BM351" s="29"/>
      <c r="BN351" s="29"/>
      <c r="BO351" s="29"/>
      <c r="BP351" s="29"/>
      <c r="BQ351" s="29"/>
      <c r="BR351" s="29"/>
      <c r="BS351" s="29"/>
      <c r="BT351" s="29"/>
      <c r="BU351" s="29"/>
      <c r="BV351" s="29"/>
    </row>
    <row r="352" spans="1:74" ht="14.25" customHeight="1">
      <c r="A352" s="32" t="s">
        <v>1507</v>
      </c>
      <c r="B352" s="32" t="s">
        <v>1508</v>
      </c>
      <c r="C352" s="32" t="s">
        <v>915</v>
      </c>
      <c r="D352" s="33">
        <v>45</v>
      </c>
      <c r="E352" s="32" t="s">
        <v>70</v>
      </c>
      <c r="F352" s="34">
        <v>4502</v>
      </c>
      <c r="G352" s="32" t="s">
        <v>1629</v>
      </c>
      <c r="H352" s="34" t="s">
        <v>1630</v>
      </c>
      <c r="I352" s="32" t="s">
        <v>1511</v>
      </c>
      <c r="J352" s="34">
        <v>2</v>
      </c>
      <c r="K352" s="32" t="s">
        <v>1544</v>
      </c>
      <c r="L352" s="33" t="s">
        <v>1631</v>
      </c>
      <c r="M352" s="32" t="s">
        <v>1632</v>
      </c>
      <c r="N352" s="34" t="s">
        <v>1633</v>
      </c>
      <c r="O352" s="32" t="s">
        <v>1634</v>
      </c>
      <c r="P352" s="34">
        <v>180</v>
      </c>
      <c r="Q352" s="34" t="s">
        <v>1635</v>
      </c>
      <c r="R352" s="32" t="s">
        <v>1636</v>
      </c>
      <c r="S352" s="34" t="s">
        <v>1637</v>
      </c>
      <c r="T352" s="32" t="s">
        <v>1638</v>
      </c>
      <c r="U352" s="24" t="s">
        <v>1639</v>
      </c>
      <c r="V352" s="36" t="s">
        <v>1640</v>
      </c>
      <c r="W352" s="36" t="s">
        <v>1641</v>
      </c>
      <c r="X352" s="33" t="s">
        <v>1642</v>
      </c>
      <c r="Y352" s="32" t="s">
        <v>1643</v>
      </c>
      <c r="Z352" s="34">
        <v>2023</v>
      </c>
      <c r="AA352" s="34">
        <v>2023</v>
      </c>
      <c r="AB352" s="34">
        <v>1</v>
      </c>
      <c r="AC352" s="34">
        <v>1</v>
      </c>
      <c r="AD352" s="34">
        <v>4502038</v>
      </c>
      <c r="AE352" s="32" t="s">
        <v>1644</v>
      </c>
      <c r="AF352" s="34">
        <v>450203800</v>
      </c>
      <c r="AG352" s="32" t="s">
        <v>1645</v>
      </c>
      <c r="AH352" s="24" t="s">
        <v>1639</v>
      </c>
      <c r="AI352" s="34">
        <v>4</v>
      </c>
      <c r="AJ352" s="22" t="s">
        <v>1656</v>
      </c>
      <c r="AK352" s="34" t="s">
        <v>99</v>
      </c>
      <c r="AL352" s="32" t="s">
        <v>90</v>
      </c>
      <c r="AM352" s="34">
        <v>123224</v>
      </c>
      <c r="AN352" s="32" t="s">
        <v>1649</v>
      </c>
      <c r="AO352" s="32"/>
      <c r="AP352" s="32" t="s">
        <v>144</v>
      </c>
      <c r="AQ352" s="34" t="s">
        <v>1657</v>
      </c>
      <c r="AR352" s="32" t="s">
        <v>1658</v>
      </c>
      <c r="AS352" s="32" t="s">
        <v>1659</v>
      </c>
      <c r="AT352" s="28">
        <v>4624672.2</v>
      </c>
      <c r="AU352" s="1"/>
      <c r="AV352" s="29"/>
      <c r="AW352" s="30">
        <f>SUMIF('No tocar'!A:A,AS352,'No tocar'!B:B)</f>
        <v>4624672.2</v>
      </c>
      <c r="AX352" s="30">
        <f t="shared" si="0"/>
        <v>4624672.2</v>
      </c>
      <c r="AY352" s="30">
        <f>SUMIF('No tocar'!A:A,AS352,'No tocar'!D:D)</f>
        <v>0</v>
      </c>
      <c r="AZ352" s="30"/>
      <c r="BA352" s="30" t="str">
        <f t="shared" si="1"/>
        <v/>
      </c>
      <c r="BB352" s="31" t="str">
        <f t="shared" si="2"/>
        <v/>
      </c>
      <c r="BC352" s="29"/>
      <c r="BD352" s="29"/>
      <c r="BE352" s="29"/>
      <c r="BF352" s="29"/>
      <c r="BG352" s="29"/>
      <c r="BH352" s="29"/>
      <c r="BI352" s="29"/>
      <c r="BJ352" s="29"/>
      <c r="BK352" s="29"/>
      <c r="BL352" s="29"/>
      <c r="BM352" s="29"/>
      <c r="BN352" s="29"/>
      <c r="BO352" s="29"/>
      <c r="BP352" s="29"/>
      <c r="BQ352" s="29"/>
      <c r="BR352" s="29"/>
      <c r="BS352" s="29"/>
      <c r="BT352" s="29"/>
      <c r="BU352" s="29"/>
      <c r="BV352" s="29"/>
    </row>
    <row r="353" spans="1:74" ht="14.25" customHeight="1">
      <c r="A353" s="32" t="s">
        <v>1507</v>
      </c>
      <c r="B353" s="32" t="s">
        <v>1508</v>
      </c>
      <c r="C353" s="32" t="s">
        <v>915</v>
      </c>
      <c r="D353" s="33">
        <v>45</v>
      </c>
      <c r="E353" s="32" t="s">
        <v>70</v>
      </c>
      <c r="F353" s="34">
        <v>4502</v>
      </c>
      <c r="G353" s="32" t="s">
        <v>1629</v>
      </c>
      <c r="H353" s="34" t="s">
        <v>1660</v>
      </c>
      <c r="I353" s="32" t="s">
        <v>1661</v>
      </c>
      <c r="J353" s="34">
        <v>2</v>
      </c>
      <c r="K353" s="32" t="s">
        <v>1544</v>
      </c>
      <c r="L353" s="33" t="s">
        <v>1631</v>
      </c>
      <c r="M353" s="32" t="s">
        <v>1632</v>
      </c>
      <c r="N353" s="34" t="s">
        <v>1633</v>
      </c>
      <c r="O353" s="32" t="s">
        <v>1634</v>
      </c>
      <c r="P353" s="34">
        <v>180</v>
      </c>
      <c r="Q353" s="34" t="s">
        <v>1662</v>
      </c>
      <c r="R353" s="32" t="s">
        <v>1663</v>
      </c>
      <c r="S353" s="34" t="s">
        <v>1664</v>
      </c>
      <c r="T353" s="32" t="s">
        <v>1665</v>
      </c>
      <c r="U353" s="24">
        <v>300</v>
      </c>
      <c r="V353" s="36" t="s">
        <v>1640</v>
      </c>
      <c r="W353" s="36" t="s">
        <v>1641</v>
      </c>
      <c r="X353" s="33" t="s">
        <v>1642</v>
      </c>
      <c r="Y353" s="32" t="s">
        <v>1643</v>
      </c>
      <c r="Z353" s="34">
        <v>2023</v>
      </c>
      <c r="AA353" s="34">
        <v>2023</v>
      </c>
      <c r="AB353" s="34">
        <v>1</v>
      </c>
      <c r="AC353" s="34">
        <v>2</v>
      </c>
      <c r="AD353" s="34">
        <v>4502033</v>
      </c>
      <c r="AE353" s="32" t="s">
        <v>330</v>
      </c>
      <c r="AF353" s="34">
        <v>450203301</v>
      </c>
      <c r="AG353" s="32" t="s">
        <v>1666</v>
      </c>
      <c r="AH353" s="24">
        <v>300</v>
      </c>
      <c r="AI353" s="34">
        <v>5</v>
      </c>
      <c r="AJ353" s="22" t="s">
        <v>1667</v>
      </c>
      <c r="AK353" s="34" t="s">
        <v>99</v>
      </c>
      <c r="AL353" s="32" t="s">
        <v>166</v>
      </c>
      <c r="AM353" s="34">
        <v>124303</v>
      </c>
      <c r="AN353" s="32" t="s">
        <v>169</v>
      </c>
      <c r="AO353" s="32"/>
      <c r="AP353" s="22" t="s">
        <v>105</v>
      </c>
      <c r="AQ353" s="34" t="s">
        <v>1668</v>
      </c>
      <c r="AR353" s="32" t="s">
        <v>1669</v>
      </c>
      <c r="AS353" s="32" t="s">
        <v>1670</v>
      </c>
      <c r="AT353" s="28">
        <v>7000000</v>
      </c>
      <c r="AU353" s="1"/>
      <c r="AV353" s="29"/>
      <c r="AW353" s="30">
        <f>SUMIF('No tocar'!A:A,AS353,'No tocar'!B:B)</f>
        <v>7000000</v>
      </c>
      <c r="AX353" s="30">
        <f t="shared" si="0"/>
        <v>7000000</v>
      </c>
      <c r="AY353" s="30">
        <f>SUMIF('No tocar'!A:A,AS353,'No tocar'!D:D)</f>
        <v>0</v>
      </c>
      <c r="AZ353" s="30"/>
      <c r="BA353" s="30" t="str">
        <f t="shared" si="1"/>
        <v/>
      </c>
      <c r="BB353" s="31" t="str">
        <f t="shared" si="2"/>
        <v/>
      </c>
      <c r="BC353" s="29"/>
      <c r="BD353" s="29"/>
      <c r="BE353" s="29"/>
      <c r="BF353" s="29"/>
      <c r="BG353" s="29"/>
      <c r="BH353" s="29"/>
      <c r="BI353" s="29"/>
      <c r="BJ353" s="29"/>
      <c r="BK353" s="29"/>
      <c r="BL353" s="29"/>
      <c r="BM353" s="29"/>
      <c r="BN353" s="29"/>
      <c r="BO353" s="29"/>
      <c r="BP353" s="29"/>
      <c r="BQ353" s="29"/>
      <c r="BR353" s="29"/>
      <c r="BS353" s="29"/>
      <c r="BT353" s="29"/>
      <c r="BU353" s="29"/>
      <c r="BV353" s="29"/>
    </row>
    <row r="354" spans="1:74" ht="14.25" customHeight="1">
      <c r="A354" s="32" t="s">
        <v>1507</v>
      </c>
      <c r="B354" s="32" t="s">
        <v>1508</v>
      </c>
      <c r="C354" s="32" t="s">
        <v>915</v>
      </c>
      <c r="D354" s="33">
        <v>45</v>
      </c>
      <c r="E354" s="32" t="s">
        <v>70</v>
      </c>
      <c r="F354" s="34">
        <v>4502</v>
      </c>
      <c r="G354" s="32" t="s">
        <v>1629</v>
      </c>
      <c r="H354" s="34" t="s">
        <v>1660</v>
      </c>
      <c r="I354" s="32" t="s">
        <v>1661</v>
      </c>
      <c r="J354" s="34">
        <v>2</v>
      </c>
      <c r="K354" s="32" t="s">
        <v>1544</v>
      </c>
      <c r="L354" s="33" t="s">
        <v>1631</v>
      </c>
      <c r="M354" s="32" t="s">
        <v>1632</v>
      </c>
      <c r="N354" s="34" t="s">
        <v>1633</v>
      </c>
      <c r="O354" s="32" t="s">
        <v>1634</v>
      </c>
      <c r="P354" s="34">
        <v>180</v>
      </c>
      <c r="Q354" s="34" t="s">
        <v>1662</v>
      </c>
      <c r="R354" s="32" t="s">
        <v>1663</v>
      </c>
      <c r="S354" s="34" t="s">
        <v>1664</v>
      </c>
      <c r="T354" s="32" t="s">
        <v>1665</v>
      </c>
      <c r="U354" s="24">
        <v>300</v>
      </c>
      <c r="V354" s="36" t="s">
        <v>1640</v>
      </c>
      <c r="W354" s="36" t="s">
        <v>1641</v>
      </c>
      <c r="X354" s="33" t="s">
        <v>1642</v>
      </c>
      <c r="Y354" s="32" t="s">
        <v>1643</v>
      </c>
      <c r="Z354" s="34">
        <v>2023</v>
      </c>
      <c r="AA354" s="34">
        <v>2023</v>
      </c>
      <c r="AB354" s="34">
        <v>1</v>
      </c>
      <c r="AC354" s="34">
        <v>2</v>
      </c>
      <c r="AD354" s="34">
        <v>4502033</v>
      </c>
      <c r="AE354" s="32" t="s">
        <v>330</v>
      </c>
      <c r="AF354" s="34">
        <v>450203301</v>
      </c>
      <c r="AG354" s="32" t="s">
        <v>1666</v>
      </c>
      <c r="AH354" s="24">
        <v>300</v>
      </c>
      <c r="AI354" s="34">
        <v>6</v>
      </c>
      <c r="AJ354" s="22" t="s">
        <v>1671</v>
      </c>
      <c r="AK354" s="34" t="s">
        <v>89</v>
      </c>
      <c r="AL354" s="32" t="s">
        <v>166</v>
      </c>
      <c r="AM354" s="34">
        <v>124303</v>
      </c>
      <c r="AN354" s="32" t="s">
        <v>169</v>
      </c>
      <c r="AO354" s="32"/>
      <c r="AP354" s="22" t="s">
        <v>105</v>
      </c>
      <c r="AQ354" s="34" t="s">
        <v>1668</v>
      </c>
      <c r="AR354" s="32" t="s">
        <v>1669</v>
      </c>
      <c r="AS354" s="32" t="s">
        <v>1672</v>
      </c>
      <c r="AT354" s="28">
        <v>42000000</v>
      </c>
      <c r="AU354" s="1"/>
      <c r="AV354" s="29"/>
      <c r="AW354" s="30">
        <f>SUMIF('No tocar'!A:A,AS354,'No tocar'!B:B)</f>
        <v>42000000</v>
      </c>
      <c r="AX354" s="30">
        <f t="shared" si="0"/>
        <v>42000000</v>
      </c>
      <c r="AY354" s="30">
        <f>SUMIF('No tocar'!A:A,AS354,'No tocar'!D:D)</f>
        <v>0</v>
      </c>
      <c r="AZ354" s="30"/>
      <c r="BA354" s="30" t="str">
        <f t="shared" si="1"/>
        <v/>
      </c>
      <c r="BB354" s="31" t="str">
        <f t="shared" si="2"/>
        <v/>
      </c>
      <c r="BC354" s="29"/>
      <c r="BD354" s="29"/>
      <c r="BE354" s="29"/>
      <c r="BF354" s="29"/>
      <c r="BG354" s="29"/>
      <c r="BH354" s="29"/>
      <c r="BI354" s="29"/>
      <c r="BJ354" s="29"/>
      <c r="BK354" s="29"/>
      <c r="BL354" s="29"/>
      <c r="BM354" s="29"/>
      <c r="BN354" s="29"/>
      <c r="BO354" s="29"/>
      <c r="BP354" s="29"/>
      <c r="BQ354" s="29"/>
      <c r="BR354" s="29"/>
      <c r="BS354" s="29"/>
      <c r="BT354" s="29"/>
      <c r="BU354" s="29"/>
      <c r="BV354" s="29"/>
    </row>
    <row r="355" spans="1:74" ht="14.25" customHeight="1">
      <c r="A355" s="32" t="s">
        <v>1507</v>
      </c>
      <c r="B355" s="32" t="s">
        <v>1508</v>
      </c>
      <c r="C355" s="32" t="s">
        <v>915</v>
      </c>
      <c r="D355" s="33">
        <v>45</v>
      </c>
      <c r="E355" s="32" t="s">
        <v>70</v>
      </c>
      <c r="F355" s="34">
        <v>4502</v>
      </c>
      <c r="G355" s="32" t="s">
        <v>1629</v>
      </c>
      <c r="H355" s="34" t="s">
        <v>1630</v>
      </c>
      <c r="I355" s="32" t="s">
        <v>1511</v>
      </c>
      <c r="J355" s="34">
        <v>2</v>
      </c>
      <c r="K355" s="32" t="s">
        <v>1544</v>
      </c>
      <c r="L355" s="33" t="s">
        <v>1631</v>
      </c>
      <c r="M355" s="32" t="s">
        <v>1632</v>
      </c>
      <c r="N355" s="34" t="s">
        <v>1633</v>
      </c>
      <c r="O355" s="32" t="s">
        <v>1634</v>
      </c>
      <c r="P355" s="34">
        <v>180</v>
      </c>
      <c r="Q355" s="34" t="s">
        <v>1673</v>
      </c>
      <c r="R355" s="32" t="s">
        <v>1674</v>
      </c>
      <c r="S355" s="34" t="s">
        <v>1675</v>
      </c>
      <c r="T355" s="32" t="s">
        <v>1676</v>
      </c>
      <c r="U355" s="24">
        <v>3</v>
      </c>
      <c r="V355" s="36" t="s">
        <v>1640</v>
      </c>
      <c r="W355" s="36" t="s">
        <v>1641</v>
      </c>
      <c r="X355" s="33" t="s">
        <v>1642</v>
      </c>
      <c r="Y355" s="32" t="s">
        <v>1643</v>
      </c>
      <c r="Z355" s="34">
        <v>2023</v>
      </c>
      <c r="AA355" s="34">
        <v>2023</v>
      </c>
      <c r="AB355" s="34">
        <v>1</v>
      </c>
      <c r="AC355" s="34">
        <v>3</v>
      </c>
      <c r="AD355" s="34">
        <v>4502010</v>
      </c>
      <c r="AE355" s="32" t="s">
        <v>1677</v>
      </c>
      <c r="AF355" s="34">
        <v>450201000</v>
      </c>
      <c r="AG355" s="32" t="s">
        <v>1678</v>
      </c>
      <c r="AH355" s="24">
        <v>3</v>
      </c>
      <c r="AI355" s="34">
        <v>7</v>
      </c>
      <c r="AJ355" s="22" t="s">
        <v>1679</v>
      </c>
      <c r="AK355" s="34" t="s">
        <v>89</v>
      </c>
      <c r="AL355" s="32" t="s">
        <v>166</v>
      </c>
      <c r="AM355" s="34">
        <v>124303</v>
      </c>
      <c r="AN355" s="32" t="s">
        <v>169</v>
      </c>
      <c r="AO355" s="32"/>
      <c r="AP355" s="22" t="s">
        <v>92</v>
      </c>
      <c r="AQ355" s="34" t="s">
        <v>1668</v>
      </c>
      <c r="AR355" s="32" t="s">
        <v>1669</v>
      </c>
      <c r="AS355" s="32" t="s">
        <v>1680</v>
      </c>
      <c r="AT355" s="28">
        <v>254500000</v>
      </c>
      <c r="AU355" s="1"/>
      <c r="AV355" s="29"/>
      <c r="AW355" s="30">
        <f>SUMIF('No tocar'!A:A,AS355,'No tocar'!B:B)</f>
        <v>254500000</v>
      </c>
      <c r="AX355" s="30">
        <f t="shared" si="0"/>
        <v>254500000</v>
      </c>
      <c r="AY355" s="30">
        <f>SUMIF('No tocar'!A:A,AS355,'No tocar'!D:D)</f>
        <v>249200000</v>
      </c>
      <c r="AZ355" s="30"/>
      <c r="BA355" s="30" t="str">
        <f t="shared" si="1"/>
        <v/>
      </c>
      <c r="BB355" s="31" t="str">
        <f t="shared" si="2"/>
        <v/>
      </c>
      <c r="BC355" s="29"/>
      <c r="BD355" s="29"/>
      <c r="BE355" s="29"/>
      <c r="BF355" s="29"/>
      <c r="BG355" s="29"/>
      <c r="BH355" s="29"/>
      <c r="BI355" s="29"/>
      <c r="BJ355" s="29"/>
      <c r="BK355" s="29"/>
      <c r="BL355" s="29"/>
      <c r="BM355" s="29"/>
      <c r="BN355" s="29"/>
      <c r="BO355" s="29"/>
      <c r="BP355" s="29"/>
      <c r="BQ355" s="29"/>
      <c r="BR355" s="29"/>
      <c r="BS355" s="29"/>
      <c r="BT355" s="29"/>
      <c r="BU355" s="29"/>
      <c r="BV355" s="29"/>
    </row>
    <row r="356" spans="1:74" ht="14.25" customHeight="1">
      <c r="A356" s="32" t="s">
        <v>1507</v>
      </c>
      <c r="B356" s="32" t="s">
        <v>1508</v>
      </c>
      <c r="C356" s="32" t="s">
        <v>915</v>
      </c>
      <c r="D356" s="33">
        <v>45</v>
      </c>
      <c r="E356" s="32" t="s">
        <v>70</v>
      </c>
      <c r="F356" s="34">
        <v>4502</v>
      </c>
      <c r="G356" s="32" t="s">
        <v>1629</v>
      </c>
      <c r="H356" s="34" t="s">
        <v>1510</v>
      </c>
      <c r="I356" s="32" t="s">
        <v>1511</v>
      </c>
      <c r="J356" s="34">
        <v>2</v>
      </c>
      <c r="K356" s="32" t="s">
        <v>1544</v>
      </c>
      <c r="L356" s="33" t="s">
        <v>1631</v>
      </c>
      <c r="M356" s="32" t="s">
        <v>1632</v>
      </c>
      <c r="N356" s="34" t="s">
        <v>1633</v>
      </c>
      <c r="O356" s="32" t="s">
        <v>1634</v>
      </c>
      <c r="P356" s="34">
        <v>180</v>
      </c>
      <c r="Q356" s="34" t="s">
        <v>1673</v>
      </c>
      <c r="R356" s="32" t="s">
        <v>1674</v>
      </c>
      <c r="S356" s="34" t="s">
        <v>1675</v>
      </c>
      <c r="T356" s="32" t="s">
        <v>1676</v>
      </c>
      <c r="U356" s="24">
        <v>3</v>
      </c>
      <c r="V356" s="36" t="s">
        <v>1640</v>
      </c>
      <c r="W356" s="36" t="s">
        <v>1641</v>
      </c>
      <c r="X356" s="33" t="s">
        <v>1642</v>
      </c>
      <c r="Y356" s="32" t="s">
        <v>1643</v>
      </c>
      <c r="Z356" s="34">
        <v>2023</v>
      </c>
      <c r="AA356" s="34">
        <v>2023</v>
      </c>
      <c r="AB356" s="34">
        <v>1</v>
      </c>
      <c r="AC356" s="34">
        <v>3</v>
      </c>
      <c r="AD356" s="34">
        <v>4502010</v>
      </c>
      <c r="AE356" s="32" t="s">
        <v>1677</v>
      </c>
      <c r="AF356" s="34">
        <v>450201000</v>
      </c>
      <c r="AG356" s="32" t="s">
        <v>1678</v>
      </c>
      <c r="AH356" s="24">
        <v>3</v>
      </c>
      <c r="AI356" s="34">
        <v>8</v>
      </c>
      <c r="AJ356" s="22" t="s">
        <v>1681</v>
      </c>
      <c r="AK356" s="34" t="s">
        <v>99</v>
      </c>
      <c r="AL356" s="32" t="s">
        <v>90</v>
      </c>
      <c r="AM356" s="34">
        <v>123206</v>
      </c>
      <c r="AN356" s="32" t="s">
        <v>1682</v>
      </c>
      <c r="AO356" s="32"/>
      <c r="AP356" s="32" t="s">
        <v>108</v>
      </c>
      <c r="AQ356" s="34" t="s">
        <v>109</v>
      </c>
      <c r="AR356" s="32" t="s">
        <v>110</v>
      </c>
      <c r="AS356" s="32" t="s">
        <v>1683</v>
      </c>
      <c r="AT356" s="28">
        <v>5842578</v>
      </c>
      <c r="AU356" s="1"/>
      <c r="AV356" s="29"/>
      <c r="AW356" s="30">
        <f>SUMIF('No tocar'!A:A,AS356,'No tocar'!B:B)</f>
        <v>5842578</v>
      </c>
      <c r="AX356" s="30">
        <f t="shared" si="0"/>
        <v>5842578</v>
      </c>
      <c r="AY356" s="30">
        <f>SUMIF('No tocar'!A:A,AS356,'No tocar'!D:D)</f>
        <v>0</v>
      </c>
      <c r="AZ356" s="30"/>
      <c r="BA356" s="30" t="str">
        <f t="shared" si="1"/>
        <v/>
      </c>
      <c r="BB356" s="31" t="str">
        <f t="shared" si="2"/>
        <v/>
      </c>
      <c r="BC356" s="29"/>
      <c r="BD356" s="29"/>
      <c r="BE356" s="29"/>
      <c r="BF356" s="29"/>
      <c r="BG356" s="29"/>
      <c r="BH356" s="29"/>
      <c r="BI356" s="29"/>
      <c r="BJ356" s="29"/>
      <c r="BK356" s="29"/>
      <c r="BL356" s="29"/>
      <c r="BM356" s="29"/>
      <c r="BN356" s="29"/>
      <c r="BO356" s="29"/>
      <c r="BP356" s="29"/>
      <c r="BQ356" s="29"/>
      <c r="BR356" s="29"/>
      <c r="BS356" s="29"/>
      <c r="BT356" s="29"/>
      <c r="BU356" s="29"/>
      <c r="BV356" s="29"/>
    </row>
    <row r="357" spans="1:74" ht="14.25" customHeight="1">
      <c r="A357" s="32" t="s">
        <v>1507</v>
      </c>
      <c r="B357" s="32" t="s">
        <v>1508</v>
      </c>
      <c r="C357" s="32" t="s">
        <v>915</v>
      </c>
      <c r="D357" s="33">
        <v>45</v>
      </c>
      <c r="E357" s="32" t="s">
        <v>70</v>
      </c>
      <c r="F357" s="34">
        <v>4502</v>
      </c>
      <c r="G357" s="32" t="s">
        <v>1629</v>
      </c>
      <c r="H357" s="34" t="s">
        <v>1584</v>
      </c>
      <c r="I357" s="32" t="s">
        <v>1585</v>
      </c>
      <c r="J357" s="34">
        <v>2</v>
      </c>
      <c r="K357" s="32" t="s">
        <v>1544</v>
      </c>
      <c r="L357" s="33" t="s">
        <v>1631</v>
      </c>
      <c r="M357" s="32" t="s">
        <v>1632</v>
      </c>
      <c r="N357" s="34" t="s">
        <v>1633</v>
      </c>
      <c r="O357" s="32" t="s">
        <v>1634</v>
      </c>
      <c r="P357" s="34">
        <v>180</v>
      </c>
      <c r="Q357" s="34" t="s">
        <v>1635</v>
      </c>
      <c r="R357" s="32" t="s">
        <v>1636</v>
      </c>
      <c r="S357" s="34" t="s">
        <v>1684</v>
      </c>
      <c r="T357" s="32" t="s">
        <v>1685</v>
      </c>
      <c r="U357" s="24" t="s">
        <v>1686</v>
      </c>
      <c r="V357" s="36" t="s">
        <v>1640</v>
      </c>
      <c r="W357" s="36" t="s">
        <v>1641</v>
      </c>
      <c r="X357" s="33" t="s">
        <v>1642</v>
      </c>
      <c r="Y357" s="32" t="s">
        <v>1643</v>
      </c>
      <c r="Z357" s="34">
        <v>2023</v>
      </c>
      <c r="AA357" s="34">
        <v>2023</v>
      </c>
      <c r="AB357" s="34">
        <v>1</v>
      </c>
      <c r="AC357" s="34">
        <v>4</v>
      </c>
      <c r="AD357" s="34">
        <v>4502001</v>
      </c>
      <c r="AE357" s="32" t="s">
        <v>1687</v>
      </c>
      <c r="AF357" s="34">
        <v>450200100</v>
      </c>
      <c r="AG357" s="32" t="s">
        <v>1688</v>
      </c>
      <c r="AH357" s="24" t="s">
        <v>1686</v>
      </c>
      <c r="AI357" s="34">
        <v>9</v>
      </c>
      <c r="AJ357" s="22" t="s">
        <v>1689</v>
      </c>
      <c r="AK357" s="34" t="s">
        <v>89</v>
      </c>
      <c r="AL357" s="32" t="s">
        <v>90</v>
      </c>
      <c r="AM357" s="34">
        <v>121000</v>
      </c>
      <c r="AN357" s="32" t="s">
        <v>91</v>
      </c>
      <c r="AO357" s="32"/>
      <c r="AP357" s="22" t="s">
        <v>92</v>
      </c>
      <c r="AQ357" s="34" t="s">
        <v>1668</v>
      </c>
      <c r="AR357" s="32" t="s">
        <v>1669</v>
      </c>
      <c r="AS357" s="32" t="s">
        <v>1690</v>
      </c>
      <c r="AT357" s="28">
        <v>0</v>
      </c>
      <c r="AU357" s="1" t="s">
        <v>463</v>
      </c>
      <c r="AV357" s="29"/>
      <c r="AW357" s="30">
        <f>SUMIF('No tocar'!A:A,AS357,'No tocar'!B:B)</f>
        <v>5000000</v>
      </c>
      <c r="AX357" s="30">
        <f t="shared" si="0"/>
        <v>0</v>
      </c>
      <c r="AY357" s="30">
        <f>SUMIF('No tocar'!A:A,AS357,'No tocar'!D:D)</f>
        <v>0</v>
      </c>
      <c r="AZ357" s="30"/>
      <c r="BA357" s="30" t="str">
        <f t="shared" si="1"/>
        <v/>
      </c>
      <c r="BB357" s="31" t="str">
        <f t="shared" si="2"/>
        <v/>
      </c>
      <c r="BC357" s="29"/>
      <c r="BD357" s="29"/>
      <c r="BE357" s="29"/>
      <c r="BF357" s="29"/>
      <c r="BG357" s="29"/>
      <c r="BH357" s="29"/>
      <c r="BI357" s="29"/>
      <c r="BJ357" s="29"/>
      <c r="BK357" s="29"/>
      <c r="BL357" s="29"/>
      <c r="BM357" s="29"/>
      <c r="BN357" s="29"/>
      <c r="BO357" s="29"/>
      <c r="BP357" s="29"/>
      <c r="BQ357" s="29"/>
      <c r="BR357" s="29"/>
      <c r="BS357" s="29"/>
      <c r="BT357" s="29"/>
      <c r="BU357" s="29"/>
      <c r="BV357" s="29"/>
    </row>
    <row r="358" spans="1:74" ht="14.25" customHeight="1">
      <c r="A358" s="56" t="s">
        <v>1507</v>
      </c>
      <c r="B358" s="56" t="s">
        <v>1508</v>
      </c>
      <c r="C358" s="56" t="s">
        <v>915</v>
      </c>
      <c r="D358" s="57">
        <v>45</v>
      </c>
      <c r="E358" s="56" t="s">
        <v>70</v>
      </c>
      <c r="F358" s="58">
        <v>4502</v>
      </c>
      <c r="G358" s="56" t="s">
        <v>1629</v>
      </c>
      <c r="H358" s="58" t="s">
        <v>1584</v>
      </c>
      <c r="I358" s="56" t="s">
        <v>1585</v>
      </c>
      <c r="J358" s="58">
        <v>2</v>
      </c>
      <c r="K358" s="56" t="s">
        <v>1544</v>
      </c>
      <c r="L358" s="57" t="s">
        <v>1631</v>
      </c>
      <c r="M358" s="56" t="s">
        <v>1632</v>
      </c>
      <c r="N358" s="58" t="s">
        <v>1633</v>
      </c>
      <c r="O358" s="56" t="s">
        <v>1634</v>
      </c>
      <c r="P358" s="58">
        <v>180</v>
      </c>
      <c r="Q358" s="58" t="s">
        <v>1635</v>
      </c>
      <c r="R358" s="56" t="s">
        <v>1636</v>
      </c>
      <c r="S358" s="58" t="s">
        <v>1684</v>
      </c>
      <c r="T358" s="56" t="s">
        <v>1685</v>
      </c>
      <c r="U358" s="59" t="s">
        <v>1686</v>
      </c>
      <c r="V358" s="60" t="s">
        <v>1640</v>
      </c>
      <c r="W358" s="60" t="s">
        <v>1641</v>
      </c>
      <c r="X358" s="57" t="s">
        <v>1642</v>
      </c>
      <c r="Y358" s="56" t="s">
        <v>1643</v>
      </c>
      <c r="Z358" s="58">
        <v>2023</v>
      </c>
      <c r="AA358" s="58">
        <v>2023</v>
      </c>
      <c r="AB358" s="58">
        <v>1</v>
      </c>
      <c r="AC358" s="58">
        <v>4</v>
      </c>
      <c r="AD358" s="58">
        <v>4502001</v>
      </c>
      <c r="AE358" s="56" t="s">
        <v>1687</v>
      </c>
      <c r="AF358" s="58">
        <v>450200100</v>
      </c>
      <c r="AG358" s="56" t="s">
        <v>1688</v>
      </c>
      <c r="AH358" s="59" t="s">
        <v>1686</v>
      </c>
      <c r="AI358" s="58">
        <v>10</v>
      </c>
      <c r="AJ358" s="61" t="s">
        <v>1691</v>
      </c>
      <c r="AK358" s="58" t="s">
        <v>99</v>
      </c>
      <c r="AL358" s="56" t="s">
        <v>90</v>
      </c>
      <c r="AM358" s="58">
        <v>123206</v>
      </c>
      <c r="AN358" s="56" t="s">
        <v>1682</v>
      </c>
      <c r="AO358" s="56"/>
      <c r="AP358" s="61" t="s">
        <v>176</v>
      </c>
      <c r="AQ358" s="58" t="s">
        <v>1527</v>
      </c>
      <c r="AR358" s="56" t="s">
        <v>1528</v>
      </c>
      <c r="AS358" s="56" t="s">
        <v>1692</v>
      </c>
      <c r="AT358" s="62">
        <v>35847021.75</v>
      </c>
      <c r="AU358" s="59"/>
      <c r="AV358" s="63"/>
      <c r="AW358" s="64">
        <f>SUMIF('No tocar'!A:A,AS358,'No tocar'!B:B)</f>
        <v>35847021.75</v>
      </c>
      <c r="AX358" s="64">
        <f t="shared" si="0"/>
        <v>35847021.75</v>
      </c>
      <c r="AY358" s="64">
        <f>SUMIF('No tocar'!A:A,AS358,'No tocar'!D:D)</f>
        <v>0</v>
      </c>
      <c r="AZ358" s="64"/>
      <c r="BA358" s="64" t="str">
        <f t="shared" si="1"/>
        <v/>
      </c>
      <c r="BB358" s="65" t="str">
        <f t="shared" si="2"/>
        <v/>
      </c>
      <c r="BC358" s="63"/>
      <c r="BD358" s="63"/>
      <c r="BE358" s="63"/>
      <c r="BF358" s="63"/>
      <c r="BG358" s="63"/>
      <c r="BH358" s="63"/>
      <c r="BI358" s="63"/>
      <c r="BJ358" s="63"/>
      <c r="BK358" s="63"/>
      <c r="BL358" s="63"/>
      <c r="BM358" s="63"/>
      <c r="BN358" s="63"/>
      <c r="BO358" s="63"/>
      <c r="BP358" s="63"/>
      <c r="BQ358" s="63"/>
      <c r="BR358" s="63"/>
      <c r="BS358" s="63"/>
      <c r="BT358" s="63"/>
      <c r="BU358" s="63"/>
      <c r="BV358" s="63"/>
    </row>
    <row r="359" spans="1:74" ht="14.25" customHeight="1">
      <c r="A359" s="32" t="s">
        <v>1507</v>
      </c>
      <c r="B359" s="32" t="s">
        <v>1508</v>
      </c>
      <c r="C359" s="32" t="s">
        <v>915</v>
      </c>
      <c r="D359" s="33">
        <v>45</v>
      </c>
      <c r="E359" s="32" t="s">
        <v>70</v>
      </c>
      <c r="F359" s="34">
        <v>4501</v>
      </c>
      <c r="G359" s="32" t="s">
        <v>1509</v>
      </c>
      <c r="H359" s="34" t="s">
        <v>1510</v>
      </c>
      <c r="I359" s="32" t="s">
        <v>1693</v>
      </c>
      <c r="J359" s="34">
        <v>2</v>
      </c>
      <c r="K359" s="32" t="s">
        <v>1544</v>
      </c>
      <c r="L359" s="33" t="s">
        <v>1694</v>
      </c>
      <c r="M359" s="32" t="s">
        <v>1695</v>
      </c>
      <c r="N359" s="34" t="s">
        <v>1696</v>
      </c>
      <c r="O359" s="32" t="s">
        <v>1697</v>
      </c>
      <c r="P359" s="34" t="s">
        <v>1698</v>
      </c>
      <c r="Q359" s="34" t="s">
        <v>1699</v>
      </c>
      <c r="R359" s="32" t="s">
        <v>1700</v>
      </c>
      <c r="S359" s="34" t="s">
        <v>1701</v>
      </c>
      <c r="T359" s="32" t="s">
        <v>1702</v>
      </c>
      <c r="U359" s="24">
        <v>17</v>
      </c>
      <c r="V359" s="36" t="s">
        <v>1703</v>
      </c>
      <c r="W359" s="36" t="s">
        <v>1704</v>
      </c>
      <c r="X359" s="33" t="s">
        <v>1705</v>
      </c>
      <c r="Y359" s="32" t="s">
        <v>1706</v>
      </c>
      <c r="Z359" s="34">
        <v>2023</v>
      </c>
      <c r="AA359" s="34">
        <v>2023</v>
      </c>
      <c r="AB359" s="34">
        <v>1</v>
      </c>
      <c r="AC359" s="34">
        <v>1</v>
      </c>
      <c r="AD359" s="34">
        <v>4501048</v>
      </c>
      <c r="AE359" s="32" t="s">
        <v>1707</v>
      </c>
      <c r="AF359" s="34">
        <v>450104800</v>
      </c>
      <c r="AG359" s="32" t="s">
        <v>1708</v>
      </c>
      <c r="AH359" s="24">
        <v>17</v>
      </c>
      <c r="AI359" s="34">
        <v>1</v>
      </c>
      <c r="AJ359" s="22" t="s">
        <v>1709</v>
      </c>
      <c r="AK359" s="34" t="s">
        <v>89</v>
      </c>
      <c r="AL359" s="32" t="s">
        <v>90</v>
      </c>
      <c r="AM359" s="34">
        <v>121000</v>
      </c>
      <c r="AN359" s="32" t="s">
        <v>91</v>
      </c>
      <c r="AO359" s="32"/>
      <c r="AP359" s="22" t="s">
        <v>176</v>
      </c>
      <c r="AQ359" s="34" t="s">
        <v>1710</v>
      </c>
      <c r="AR359" s="32" t="s">
        <v>1711</v>
      </c>
      <c r="AS359" s="32" t="s">
        <v>1712</v>
      </c>
      <c r="AT359" s="28">
        <v>1000000</v>
      </c>
      <c r="AU359" s="1"/>
      <c r="AV359" s="29"/>
      <c r="AW359" s="30">
        <f>SUMIF('No tocar'!A:A,AS359,'No tocar'!B:B)</f>
        <v>1000000</v>
      </c>
      <c r="AX359" s="30">
        <f t="shared" si="0"/>
        <v>1000000</v>
      </c>
      <c r="AY359" s="30">
        <f>SUMIF('No tocar'!A:A,AS359,'No tocar'!D:D)</f>
        <v>0</v>
      </c>
      <c r="AZ359" s="30"/>
      <c r="BA359" s="30" t="str">
        <f t="shared" si="1"/>
        <v/>
      </c>
      <c r="BB359" s="31" t="str">
        <f t="shared" si="2"/>
        <v/>
      </c>
      <c r="BC359" s="29"/>
      <c r="BD359" s="29"/>
      <c r="BE359" s="29"/>
      <c r="BF359" s="29"/>
      <c r="BG359" s="29"/>
      <c r="BH359" s="29"/>
      <c r="BI359" s="29"/>
      <c r="BJ359" s="29"/>
      <c r="BK359" s="29"/>
      <c r="BL359" s="29"/>
      <c r="BM359" s="29"/>
      <c r="BN359" s="29"/>
      <c r="BO359" s="29"/>
      <c r="BP359" s="29"/>
      <c r="BQ359" s="29"/>
      <c r="BR359" s="29"/>
      <c r="BS359" s="29"/>
      <c r="BT359" s="29"/>
      <c r="BU359" s="29"/>
      <c r="BV359" s="29"/>
    </row>
    <row r="360" spans="1:74" ht="14.25" customHeight="1">
      <c r="A360" s="32" t="s">
        <v>1507</v>
      </c>
      <c r="B360" s="32" t="s">
        <v>1508</v>
      </c>
      <c r="C360" s="32" t="s">
        <v>915</v>
      </c>
      <c r="D360" s="33">
        <v>45</v>
      </c>
      <c r="E360" s="32" t="s">
        <v>70</v>
      </c>
      <c r="F360" s="34">
        <v>4501</v>
      </c>
      <c r="G360" s="32" t="s">
        <v>1509</v>
      </c>
      <c r="H360" s="34" t="s">
        <v>1510</v>
      </c>
      <c r="I360" s="32" t="s">
        <v>1693</v>
      </c>
      <c r="J360" s="34">
        <v>2</v>
      </c>
      <c r="K360" s="32" t="s">
        <v>1544</v>
      </c>
      <c r="L360" s="33" t="s">
        <v>1694</v>
      </c>
      <c r="M360" s="32" t="s">
        <v>1695</v>
      </c>
      <c r="N360" s="34" t="s">
        <v>1696</v>
      </c>
      <c r="O360" s="32" t="s">
        <v>1697</v>
      </c>
      <c r="P360" s="34" t="s">
        <v>1698</v>
      </c>
      <c r="Q360" s="34" t="s">
        <v>1699</v>
      </c>
      <c r="R360" s="32" t="s">
        <v>1700</v>
      </c>
      <c r="S360" s="34" t="s">
        <v>1701</v>
      </c>
      <c r="T360" s="32" t="s">
        <v>1702</v>
      </c>
      <c r="U360" s="24">
        <v>17</v>
      </c>
      <c r="V360" s="36" t="s">
        <v>1703</v>
      </c>
      <c r="W360" s="36" t="s">
        <v>1704</v>
      </c>
      <c r="X360" s="33" t="s">
        <v>1705</v>
      </c>
      <c r="Y360" s="32" t="s">
        <v>1706</v>
      </c>
      <c r="Z360" s="34">
        <v>2023</v>
      </c>
      <c r="AA360" s="34">
        <v>2023</v>
      </c>
      <c r="AB360" s="34">
        <v>1</v>
      </c>
      <c r="AC360" s="34">
        <v>1</v>
      </c>
      <c r="AD360" s="34">
        <v>4501048</v>
      </c>
      <c r="AE360" s="32" t="s">
        <v>1707</v>
      </c>
      <c r="AF360" s="34">
        <v>450104800</v>
      </c>
      <c r="AG360" s="32" t="s">
        <v>1708</v>
      </c>
      <c r="AH360" s="24">
        <v>17</v>
      </c>
      <c r="AI360" s="34">
        <v>2</v>
      </c>
      <c r="AJ360" s="22" t="s">
        <v>1713</v>
      </c>
      <c r="AK360" s="34" t="s">
        <v>99</v>
      </c>
      <c r="AL360" s="32" t="s">
        <v>90</v>
      </c>
      <c r="AM360" s="34">
        <v>121000</v>
      </c>
      <c r="AN360" s="32" t="s">
        <v>91</v>
      </c>
      <c r="AO360" s="32"/>
      <c r="AP360" s="22" t="s">
        <v>176</v>
      </c>
      <c r="AQ360" s="34"/>
      <c r="AR360" s="32"/>
      <c r="AS360" s="32" t="s">
        <v>1714</v>
      </c>
      <c r="AT360" s="28">
        <v>1000000</v>
      </c>
      <c r="AU360" s="1"/>
      <c r="AV360" s="29"/>
      <c r="AW360" s="30">
        <f>SUMIF('No tocar'!A:A,AS360,'No tocar'!B:B)</f>
        <v>1000000</v>
      </c>
      <c r="AX360" s="30">
        <f t="shared" si="0"/>
        <v>1000000</v>
      </c>
      <c r="AY360" s="30">
        <f>SUMIF('No tocar'!A:A,AS360,'No tocar'!D:D)</f>
        <v>0</v>
      </c>
      <c r="AZ360" s="30"/>
      <c r="BA360" s="30" t="str">
        <f t="shared" si="1"/>
        <v/>
      </c>
      <c r="BB360" s="31" t="str">
        <f t="shared" si="2"/>
        <v/>
      </c>
      <c r="BC360" s="29"/>
      <c r="BD360" s="29"/>
      <c r="BE360" s="29"/>
      <c r="BF360" s="29"/>
      <c r="BG360" s="29"/>
      <c r="BH360" s="29"/>
      <c r="BI360" s="29"/>
      <c r="BJ360" s="29"/>
      <c r="BK360" s="29"/>
      <c r="BL360" s="29"/>
      <c r="BM360" s="29"/>
      <c r="BN360" s="29"/>
      <c r="BO360" s="29"/>
      <c r="BP360" s="29"/>
      <c r="BQ360" s="29"/>
      <c r="BR360" s="29"/>
      <c r="BS360" s="29"/>
      <c r="BT360" s="29"/>
      <c r="BU360" s="29"/>
      <c r="BV360" s="29"/>
    </row>
    <row r="361" spans="1:74" ht="14.25" customHeight="1">
      <c r="A361" s="32" t="s">
        <v>1507</v>
      </c>
      <c r="B361" s="32" t="s">
        <v>1508</v>
      </c>
      <c r="C361" s="32" t="s">
        <v>915</v>
      </c>
      <c r="D361" s="33">
        <v>45</v>
      </c>
      <c r="E361" s="32" t="s">
        <v>70</v>
      </c>
      <c r="F361" s="34">
        <v>4501</v>
      </c>
      <c r="G361" s="32" t="s">
        <v>1509</v>
      </c>
      <c r="H361" s="34" t="s">
        <v>1510</v>
      </c>
      <c r="I361" s="32" t="s">
        <v>1693</v>
      </c>
      <c r="J361" s="34">
        <v>2</v>
      </c>
      <c r="K361" s="32" t="s">
        <v>1544</v>
      </c>
      <c r="L361" s="33" t="s">
        <v>1694</v>
      </c>
      <c r="M361" s="32" t="s">
        <v>1695</v>
      </c>
      <c r="N361" s="34" t="s">
        <v>1696</v>
      </c>
      <c r="O361" s="32" t="s">
        <v>1697</v>
      </c>
      <c r="P361" s="34" t="s">
        <v>1698</v>
      </c>
      <c r="Q361" s="34" t="s">
        <v>1715</v>
      </c>
      <c r="R361" s="32" t="s">
        <v>1716</v>
      </c>
      <c r="S361" s="34" t="s">
        <v>1717</v>
      </c>
      <c r="T361" s="32" t="s">
        <v>1718</v>
      </c>
      <c r="U361" s="24" t="s">
        <v>1698</v>
      </c>
      <c r="V361" s="36" t="s">
        <v>1703</v>
      </c>
      <c r="W361" s="36" t="s">
        <v>1704</v>
      </c>
      <c r="X361" s="33" t="s">
        <v>1705</v>
      </c>
      <c r="Y361" s="32" t="s">
        <v>1706</v>
      </c>
      <c r="Z361" s="34">
        <v>2023</v>
      </c>
      <c r="AA361" s="34">
        <v>2023</v>
      </c>
      <c r="AB361" s="34">
        <v>1</v>
      </c>
      <c r="AC361" s="34">
        <v>2</v>
      </c>
      <c r="AD361" s="34">
        <v>4501026</v>
      </c>
      <c r="AE361" s="32" t="s">
        <v>1719</v>
      </c>
      <c r="AF361" s="34">
        <v>450102602</v>
      </c>
      <c r="AG361" s="32" t="s">
        <v>1720</v>
      </c>
      <c r="AH361" s="24" t="s">
        <v>1698</v>
      </c>
      <c r="AI361" s="34">
        <v>3</v>
      </c>
      <c r="AJ361" s="22" t="s">
        <v>1721</v>
      </c>
      <c r="AK361" s="34" t="s">
        <v>89</v>
      </c>
      <c r="AL361" s="32" t="s">
        <v>90</v>
      </c>
      <c r="AM361" s="34">
        <v>123206</v>
      </c>
      <c r="AN361" s="32" t="s">
        <v>1682</v>
      </c>
      <c r="AO361" s="32"/>
      <c r="AP361" s="32" t="s">
        <v>615</v>
      </c>
      <c r="AQ361" s="34" t="s">
        <v>1527</v>
      </c>
      <c r="AR361" s="32" t="s">
        <v>1528</v>
      </c>
      <c r="AS361" s="32" t="s">
        <v>1722</v>
      </c>
      <c r="AT361" s="28">
        <v>12000000</v>
      </c>
      <c r="AU361" s="1"/>
      <c r="AV361" s="29"/>
      <c r="AW361" s="30">
        <f>SUMIF('No tocar'!A:A,AS361,'No tocar'!B:B)</f>
        <v>12000000</v>
      </c>
      <c r="AX361" s="30">
        <f t="shared" si="0"/>
        <v>12000000</v>
      </c>
      <c r="AY361" s="30">
        <f>SUMIF('No tocar'!A:A,AS361,'No tocar'!D:D)</f>
        <v>0</v>
      </c>
      <c r="AZ361" s="30"/>
      <c r="BA361" s="30" t="str">
        <f t="shared" si="1"/>
        <v/>
      </c>
      <c r="BB361" s="31" t="str">
        <f t="shared" si="2"/>
        <v/>
      </c>
      <c r="BC361" s="29"/>
      <c r="BD361" s="29"/>
      <c r="BE361" s="29"/>
      <c r="BF361" s="29"/>
      <c r="BG361" s="29"/>
      <c r="BH361" s="29"/>
      <c r="BI361" s="29"/>
      <c r="BJ361" s="29"/>
      <c r="BK361" s="29"/>
      <c r="BL361" s="29"/>
      <c r="BM361" s="29"/>
      <c r="BN361" s="29"/>
      <c r="BO361" s="29"/>
      <c r="BP361" s="29"/>
      <c r="BQ361" s="29"/>
      <c r="BR361" s="29"/>
      <c r="BS361" s="29"/>
      <c r="BT361" s="29"/>
      <c r="BU361" s="29"/>
      <c r="BV361" s="29"/>
    </row>
    <row r="362" spans="1:74" ht="14.25" customHeight="1">
      <c r="A362" s="32" t="s">
        <v>1507</v>
      </c>
      <c r="B362" s="32" t="s">
        <v>1508</v>
      </c>
      <c r="C362" s="32" t="s">
        <v>915</v>
      </c>
      <c r="D362" s="33">
        <v>45</v>
      </c>
      <c r="E362" s="32" t="s">
        <v>70</v>
      </c>
      <c r="F362" s="34">
        <v>4501</v>
      </c>
      <c r="G362" s="32" t="s">
        <v>1509</v>
      </c>
      <c r="H362" s="34" t="s">
        <v>1510</v>
      </c>
      <c r="I362" s="32" t="s">
        <v>1693</v>
      </c>
      <c r="J362" s="34">
        <v>2</v>
      </c>
      <c r="K362" s="32" t="s">
        <v>1544</v>
      </c>
      <c r="L362" s="33" t="s">
        <v>1694</v>
      </c>
      <c r="M362" s="32" t="s">
        <v>1695</v>
      </c>
      <c r="N362" s="34" t="s">
        <v>1696</v>
      </c>
      <c r="O362" s="32" t="s">
        <v>1697</v>
      </c>
      <c r="P362" s="34" t="s">
        <v>1698</v>
      </c>
      <c r="Q362" s="34" t="s">
        <v>1715</v>
      </c>
      <c r="R362" s="32" t="s">
        <v>1716</v>
      </c>
      <c r="S362" s="34" t="s">
        <v>1717</v>
      </c>
      <c r="T362" s="32" t="s">
        <v>1718</v>
      </c>
      <c r="U362" s="24" t="s">
        <v>1698</v>
      </c>
      <c r="V362" s="36" t="s">
        <v>1703</v>
      </c>
      <c r="W362" s="36" t="s">
        <v>1704</v>
      </c>
      <c r="X362" s="33" t="s">
        <v>1705</v>
      </c>
      <c r="Y362" s="32" t="s">
        <v>1706</v>
      </c>
      <c r="Z362" s="34">
        <v>2023</v>
      </c>
      <c r="AA362" s="34">
        <v>2023</v>
      </c>
      <c r="AB362" s="34">
        <v>1</v>
      </c>
      <c r="AC362" s="34">
        <v>2</v>
      </c>
      <c r="AD362" s="34">
        <v>4501026</v>
      </c>
      <c r="AE362" s="32" t="s">
        <v>1719</v>
      </c>
      <c r="AF362" s="34">
        <v>450102602</v>
      </c>
      <c r="AG362" s="32" t="s">
        <v>1720</v>
      </c>
      <c r="AH362" s="24" t="s">
        <v>1698</v>
      </c>
      <c r="AI362" s="34">
        <v>4</v>
      </c>
      <c r="AJ362" s="22" t="s">
        <v>1723</v>
      </c>
      <c r="AK362" s="34" t="s">
        <v>99</v>
      </c>
      <c r="AL362" s="32" t="s">
        <v>90</v>
      </c>
      <c r="AM362" s="34">
        <v>123224</v>
      </c>
      <c r="AN362" s="32" t="s">
        <v>1649</v>
      </c>
      <c r="AO362" s="32"/>
      <c r="AP362" s="22" t="s">
        <v>105</v>
      </c>
      <c r="AQ362" s="34" t="s">
        <v>1724</v>
      </c>
      <c r="AR362" s="32" t="s">
        <v>1725</v>
      </c>
      <c r="AS362" s="32" t="s">
        <v>1726</v>
      </c>
      <c r="AT362" s="28">
        <v>17000000</v>
      </c>
      <c r="AU362" s="1"/>
      <c r="AV362" s="29"/>
      <c r="AW362" s="30">
        <f>SUMIF('No tocar'!A:A,AS362,'No tocar'!B:B)</f>
        <v>17000000</v>
      </c>
      <c r="AX362" s="30">
        <f t="shared" si="0"/>
        <v>17000000</v>
      </c>
      <c r="AY362" s="30">
        <f>SUMIF('No tocar'!A:A,AS362,'No tocar'!D:D)</f>
        <v>0</v>
      </c>
      <c r="AZ362" s="30"/>
      <c r="BA362" s="30" t="str">
        <f t="shared" si="1"/>
        <v/>
      </c>
      <c r="BB362" s="31" t="str">
        <f t="shared" si="2"/>
        <v/>
      </c>
      <c r="BC362" s="29"/>
      <c r="BD362" s="29"/>
      <c r="BE362" s="29"/>
      <c r="BF362" s="29"/>
      <c r="BG362" s="29"/>
      <c r="BH362" s="29"/>
      <c r="BI362" s="29"/>
      <c r="BJ362" s="29"/>
      <c r="BK362" s="29"/>
      <c r="BL362" s="29"/>
      <c r="BM362" s="29"/>
      <c r="BN362" s="29"/>
      <c r="BO362" s="29"/>
      <c r="BP362" s="29"/>
      <c r="BQ362" s="29"/>
      <c r="BR362" s="29"/>
      <c r="BS362" s="29"/>
      <c r="BT362" s="29"/>
      <c r="BU362" s="29"/>
      <c r="BV362" s="29"/>
    </row>
    <row r="363" spans="1:74" ht="14.25" customHeight="1">
      <c r="A363" s="32" t="s">
        <v>1507</v>
      </c>
      <c r="B363" s="32" t="s">
        <v>1508</v>
      </c>
      <c r="C363" s="32" t="s">
        <v>915</v>
      </c>
      <c r="D363" s="33">
        <v>45</v>
      </c>
      <c r="E363" s="32" t="s">
        <v>70</v>
      </c>
      <c r="F363" s="34">
        <v>4501</v>
      </c>
      <c r="G363" s="32" t="s">
        <v>1509</v>
      </c>
      <c r="H363" s="34" t="s">
        <v>1510</v>
      </c>
      <c r="I363" s="32" t="s">
        <v>1693</v>
      </c>
      <c r="J363" s="34">
        <v>2</v>
      </c>
      <c r="K363" s="32" t="s">
        <v>1544</v>
      </c>
      <c r="L363" s="33" t="s">
        <v>1694</v>
      </c>
      <c r="M363" s="32" t="s">
        <v>1695</v>
      </c>
      <c r="N363" s="34" t="s">
        <v>1696</v>
      </c>
      <c r="O363" s="32" t="s">
        <v>1697</v>
      </c>
      <c r="P363" s="34" t="s">
        <v>1698</v>
      </c>
      <c r="Q363" s="34" t="s">
        <v>1715</v>
      </c>
      <c r="R363" s="32" t="s">
        <v>1716</v>
      </c>
      <c r="S363" s="34" t="s">
        <v>1727</v>
      </c>
      <c r="T363" s="32" t="s">
        <v>1728</v>
      </c>
      <c r="U363" s="24">
        <v>0.28000000000000003</v>
      </c>
      <c r="V363" s="36" t="s">
        <v>1703</v>
      </c>
      <c r="W363" s="36" t="s">
        <v>1704</v>
      </c>
      <c r="X363" s="33" t="s">
        <v>1705</v>
      </c>
      <c r="Y363" s="32" t="s">
        <v>1706</v>
      </c>
      <c r="Z363" s="34">
        <v>2023</v>
      </c>
      <c r="AA363" s="34">
        <v>2023</v>
      </c>
      <c r="AB363" s="34">
        <v>1</v>
      </c>
      <c r="AC363" s="34">
        <v>3</v>
      </c>
      <c r="AD363" s="34">
        <v>4501004</v>
      </c>
      <c r="AE363" s="32" t="s">
        <v>1524</v>
      </c>
      <c r="AF363" s="34">
        <v>450104903</v>
      </c>
      <c r="AG363" s="32" t="s">
        <v>1729</v>
      </c>
      <c r="AH363" s="24">
        <v>0.28000000000000003</v>
      </c>
      <c r="AI363" s="34">
        <v>5</v>
      </c>
      <c r="AJ363" s="22" t="s">
        <v>1730</v>
      </c>
      <c r="AK363" s="34" t="s">
        <v>89</v>
      </c>
      <c r="AL363" s="32" t="s">
        <v>90</v>
      </c>
      <c r="AM363" s="34">
        <v>121000</v>
      </c>
      <c r="AN363" s="32" t="s">
        <v>91</v>
      </c>
      <c r="AO363" s="32"/>
      <c r="AP363" s="32" t="s">
        <v>144</v>
      </c>
      <c r="AQ363" s="34"/>
      <c r="AR363" s="32"/>
      <c r="AS363" s="32" t="s">
        <v>1731</v>
      </c>
      <c r="AT363" s="28">
        <v>1000000</v>
      </c>
      <c r="AU363" s="1"/>
      <c r="AV363" s="29"/>
      <c r="AW363" s="30">
        <f>SUMIF('No tocar'!A:A,AS363,'No tocar'!B:B)</f>
        <v>1000000</v>
      </c>
      <c r="AX363" s="30">
        <f t="shared" si="0"/>
        <v>1000000</v>
      </c>
      <c r="AY363" s="30">
        <f>SUMIF('No tocar'!A:A,AS363,'No tocar'!D:D)</f>
        <v>0</v>
      </c>
      <c r="AZ363" s="30"/>
      <c r="BA363" s="30" t="str">
        <f t="shared" si="1"/>
        <v/>
      </c>
      <c r="BB363" s="31" t="str">
        <f t="shared" si="2"/>
        <v/>
      </c>
      <c r="BC363" s="29"/>
      <c r="BD363" s="29"/>
      <c r="BE363" s="29"/>
      <c r="BF363" s="29"/>
      <c r="BG363" s="29"/>
      <c r="BH363" s="29"/>
      <c r="BI363" s="29"/>
      <c r="BJ363" s="29"/>
      <c r="BK363" s="29"/>
      <c r="BL363" s="29"/>
      <c r="BM363" s="29"/>
      <c r="BN363" s="29"/>
      <c r="BO363" s="29"/>
      <c r="BP363" s="29"/>
      <c r="BQ363" s="29"/>
      <c r="BR363" s="29"/>
      <c r="BS363" s="29"/>
      <c r="BT363" s="29"/>
      <c r="BU363" s="29"/>
      <c r="BV363" s="29"/>
    </row>
    <row r="364" spans="1:74" ht="14.25" customHeight="1">
      <c r="A364" s="32" t="s">
        <v>1507</v>
      </c>
      <c r="B364" s="32" t="s">
        <v>1508</v>
      </c>
      <c r="C364" s="32" t="s">
        <v>915</v>
      </c>
      <c r="D364" s="33">
        <v>45</v>
      </c>
      <c r="E364" s="32" t="s">
        <v>70</v>
      </c>
      <c r="F364" s="34">
        <v>4501</v>
      </c>
      <c r="G364" s="32" t="s">
        <v>1509</v>
      </c>
      <c r="H364" s="34" t="s">
        <v>1510</v>
      </c>
      <c r="I364" s="32" t="s">
        <v>1693</v>
      </c>
      <c r="J364" s="34">
        <v>2</v>
      </c>
      <c r="K364" s="32" t="s">
        <v>1544</v>
      </c>
      <c r="L364" s="33" t="s">
        <v>1694</v>
      </c>
      <c r="M364" s="32" t="s">
        <v>1695</v>
      </c>
      <c r="N364" s="34" t="s">
        <v>1696</v>
      </c>
      <c r="O364" s="32" t="s">
        <v>1697</v>
      </c>
      <c r="P364" s="34" t="s">
        <v>1698</v>
      </c>
      <c r="Q364" s="34" t="s">
        <v>1715</v>
      </c>
      <c r="R364" s="32" t="s">
        <v>1716</v>
      </c>
      <c r="S364" s="34" t="s">
        <v>1727</v>
      </c>
      <c r="T364" s="32" t="s">
        <v>1728</v>
      </c>
      <c r="U364" s="24">
        <v>0.28000000000000003</v>
      </c>
      <c r="V364" s="36" t="s">
        <v>1703</v>
      </c>
      <c r="W364" s="36" t="s">
        <v>1704</v>
      </c>
      <c r="X364" s="33" t="s">
        <v>1705</v>
      </c>
      <c r="Y364" s="32" t="s">
        <v>1706</v>
      </c>
      <c r="Z364" s="34">
        <v>2023</v>
      </c>
      <c r="AA364" s="34">
        <v>2023</v>
      </c>
      <c r="AB364" s="34">
        <v>1</v>
      </c>
      <c r="AC364" s="34">
        <v>3</v>
      </c>
      <c r="AD364" s="34">
        <v>4501004</v>
      </c>
      <c r="AE364" s="32" t="s">
        <v>1524</v>
      </c>
      <c r="AF364" s="34">
        <v>450104903</v>
      </c>
      <c r="AG364" s="32" t="s">
        <v>1729</v>
      </c>
      <c r="AH364" s="24">
        <v>0.28000000000000003</v>
      </c>
      <c r="AI364" s="34">
        <v>6</v>
      </c>
      <c r="AJ364" s="22" t="s">
        <v>1732</v>
      </c>
      <c r="AK364" s="34" t="s">
        <v>99</v>
      </c>
      <c r="AL364" s="32" t="s">
        <v>90</v>
      </c>
      <c r="AM364" s="34">
        <v>121000</v>
      </c>
      <c r="AN364" s="32" t="s">
        <v>91</v>
      </c>
      <c r="AO364" s="32"/>
      <c r="AP364" s="22" t="s">
        <v>105</v>
      </c>
      <c r="AQ364" s="34"/>
      <c r="AR364" s="32"/>
      <c r="AS364" s="32" t="s">
        <v>1733</v>
      </c>
      <c r="AT364" s="28">
        <v>1000000</v>
      </c>
      <c r="AU364" s="1"/>
      <c r="AV364" s="29"/>
      <c r="AW364" s="30">
        <f>SUMIF('No tocar'!A:A,AS364,'No tocar'!B:B)</f>
        <v>1000000</v>
      </c>
      <c r="AX364" s="30">
        <f t="shared" si="0"/>
        <v>1000000</v>
      </c>
      <c r="AY364" s="30">
        <f>SUMIF('No tocar'!A:A,AS364,'No tocar'!D:D)</f>
        <v>0</v>
      </c>
      <c r="AZ364" s="30"/>
      <c r="BA364" s="30" t="str">
        <f t="shared" si="1"/>
        <v/>
      </c>
      <c r="BB364" s="31" t="str">
        <f t="shared" si="2"/>
        <v/>
      </c>
      <c r="BC364" s="29"/>
      <c r="BD364" s="29"/>
      <c r="BE364" s="29"/>
      <c r="BF364" s="29"/>
      <c r="BG364" s="29"/>
      <c r="BH364" s="29"/>
      <c r="BI364" s="29"/>
      <c r="BJ364" s="29"/>
      <c r="BK364" s="29"/>
      <c r="BL364" s="29"/>
      <c r="BM364" s="29"/>
      <c r="BN364" s="29"/>
      <c r="BO364" s="29"/>
      <c r="BP364" s="29"/>
      <c r="BQ364" s="29"/>
      <c r="BR364" s="29"/>
      <c r="BS364" s="29"/>
      <c r="BT364" s="29"/>
      <c r="BU364" s="29"/>
      <c r="BV364" s="29"/>
    </row>
    <row r="365" spans="1:74" ht="14.25" customHeight="1">
      <c r="A365" s="32" t="s">
        <v>1507</v>
      </c>
      <c r="B365" s="32" t="s">
        <v>1508</v>
      </c>
      <c r="C365" s="32" t="s">
        <v>915</v>
      </c>
      <c r="D365" s="33">
        <v>45</v>
      </c>
      <c r="E365" s="32" t="s">
        <v>70</v>
      </c>
      <c r="F365" s="34">
        <v>4501</v>
      </c>
      <c r="G365" s="32" t="s">
        <v>1509</v>
      </c>
      <c r="H365" s="34" t="s">
        <v>1510</v>
      </c>
      <c r="I365" s="32" t="s">
        <v>1693</v>
      </c>
      <c r="J365" s="34">
        <v>2</v>
      </c>
      <c r="K365" s="32" t="s">
        <v>1544</v>
      </c>
      <c r="L365" s="33" t="s">
        <v>1694</v>
      </c>
      <c r="M365" s="32" t="s">
        <v>1695</v>
      </c>
      <c r="N365" s="34" t="s">
        <v>1696</v>
      </c>
      <c r="O365" s="32" t="s">
        <v>1697</v>
      </c>
      <c r="P365" s="34" t="s">
        <v>1698</v>
      </c>
      <c r="Q365" s="34" t="s">
        <v>1699</v>
      </c>
      <c r="R365" s="32" t="s">
        <v>1700</v>
      </c>
      <c r="S365" s="34" t="s">
        <v>1734</v>
      </c>
      <c r="T365" s="32" t="s">
        <v>1735</v>
      </c>
      <c r="U365" s="24">
        <v>3</v>
      </c>
      <c r="V365" s="36" t="s">
        <v>1703</v>
      </c>
      <c r="W365" s="36" t="s">
        <v>1704</v>
      </c>
      <c r="X365" s="33" t="s">
        <v>1705</v>
      </c>
      <c r="Y365" s="32" t="s">
        <v>1706</v>
      </c>
      <c r="Z365" s="34">
        <v>2023</v>
      </c>
      <c r="AA365" s="34">
        <v>2023</v>
      </c>
      <c r="AB365" s="34">
        <v>1</v>
      </c>
      <c r="AC365" s="34">
        <v>3</v>
      </c>
      <c r="AD365" s="34">
        <v>4501004</v>
      </c>
      <c r="AE365" s="32" t="s">
        <v>1524</v>
      </c>
      <c r="AF365" s="34">
        <v>450100400</v>
      </c>
      <c r="AG365" s="32" t="s">
        <v>1736</v>
      </c>
      <c r="AH365" s="24">
        <v>3</v>
      </c>
      <c r="AI365" s="34">
        <v>7</v>
      </c>
      <c r="AJ365" s="22" t="s">
        <v>1737</v>
      </c>
      <c r="AK365" s="34" t="s">
        <v>99</v>
      </c>
      <c r="AL365" s="32" t="s">
        <v>90</v>
      </c>
      <c r="AM365" s="34">
        <v>121000</v>
      </c>
      <c r="AN365" s="32" t="s">
        <v>91</v>
      </c>
      <c r="AO365" s="32"/>
      <c r="AP365" s="32" t="s">
        <v>108</v>
      </c>
      <c r="AQ365" s="34" t="s">
        <v>1738</v>
      </c>
      <c r="AR365" s="32" t="s">
        <v>1739</v>
      </c>
      <c r="AS365" s="32" t="s">
        <v>1740</v>
      </c>
      <c r="AT365" s="28">
        <v>1000000</v>
      </c>
      <c r="AU365" s="1"/>
      <c r="AV365" s="29"/>
      <c r="AW365" s="30">
        <f>SUMIF('No tocar'!A:A,AS365,'No tocar'!B:B)</f>
        <v>1000000</v>
      </c>
      <c r="AX365" s="30">
        <f t="shared" si="0"/>
        <v>1000000</v>
      </c>
      <c r="AY365" s="30">
        <f>SUMIF('No tocar'!A:A,AS365,'No tocar'!D:D)</f>
        <v>0</v>
      </c>
      <c r="AZ365" s="30"/>
      <c r="BA365" s="30" t="str">
        <f t="shared" si="1"/>
        <v/>
      </c>
      <c r="BB365" s="31" t="str">
        <f t="shared" si="2"/>
        <v/>
      </c>
      <c r="BC365" s="29"/>
      <c r="BD365" s="29"/>
      <c r="BE365" s="29"/>
      <c r="BF365" s="29"/>
      <c r="BG365" s="29"/>
      <c r="BH365" s="29"/>
      <c r="BI365" s="29"/>
      <c r="BJ365" s="29"/>
      <c r="BK365" s="29"/>
      <c r="BL365" s="29"/>
      <c r="BM365" s="29"/>
      <c r="BN365" s="29"/>
      <c r="BO365" s="29"/>
      <c r="BP365" s="29"/>
      <c r="BQ365" s="29"/>
      <c r="BR365" s="29"/>
      <c r="BS365" s="29"/>
      <c r="BT365" s="29"/>
      <c r="BU365" s="29"/>
      <c r="BV365" s="29"/>
    </row>
    <row r="366" spans="1:74" ht="14.25" customHeight="1">
      <c r="A366" s="32" t="s">
        <v>1507</v>
      </c>
      <c r="B366" s="32" t="s">
        <v>1508</v>
      </c>
      <c r="C366" s="32" t="s">
        <v>915</v>
      </c>
      <c r="D366" s="33">
        <v>45</v>
      </c>
      <c r="E366" s="32" t="s">
        <v>70</v>
      </c>
      <c r="F366" s="34">
        <v>4501</v>
      </c>
      <c r="G366" s="32" t="s">
        <v>1509</v>
      </c>
      <c r="H366" s="34" t="s">
        <v>1510</v>
      </c>
      <c r="I366" s="32" t="s">
        <v>1693</v>
      </c>
      <c r="J366" s="34">
        <v>2</v>
      </c>
      <c r="K366" s="32" t="s">
        <v>1544</v>
      </c>
      <c r="L366" s="33" t="s">
        <v>1694</v>
      </c>
      <c r="M366" s="32" t="s">
        <v>1695</v>
      </c>
      <c r="N366" s="34" t="s">
        <v>1696</v>
      </c>
      <c r="O366" s="32" t="s">
        <v>1697</v>
      </c>
      <c r="P366" s="34" t="s">
        <v>1698</v>
      </c>
      <c r="Q366" s="34" t="s">
        <v>1699</v>
      </c>
      <c r="R366" s="32" t="s">
        <v>1700</v>
      </c>
      <c r="S366" s="34" t="s">
        <v>1734</v>
      </c>
      <c r="T366" s="32" t="s">
        <v>1735</v>
      </c>
      <c r="U366" s="24">
        <v>3</v>
      </c>
      <c r="V366" s="36" t="s">
        <v>1703</v>
      </c>
      <c r="W366" s="36" t="s">
        <v>1704</v>
      </c>
      <c r="X366" s="33" t="s">
        <v>1705</v>
      </c>
      <c r="Y366" s="32" t="s">
        <v>1706</v>
      </c>
      <c r="Z366" s="34">
        <v>2023</v>
      </c>
      <c r="AA366" s="34">
        <v>2023</v>
      </c>
      <c r="AB366" s="34">
        <v>1</v>
      </c>
      <c r="AC366" s="34">
        <v>3</v>
      </c>
      <c r="AD366" s="34">
        <v>4501004</v>
      </c>
      <c r="AE366" s="32" t="s">
        <v>1524</v>
      </c>
      <c r="AF366" s="34">
        <v>450100400</v>
      </c>
      <c r="AG366" s="32" t="s">
        <v>1736</v>
      </c>
      <c r="AH366" s="24">
        <v>3</v>
      </c>
      <c r="AI366" s="34">
        <v>8</v>
      </c>
      <c r="AJ366" s="22" t="s">
        <v>1741</v>
      </c>
      <c r="AK366" s="34" t="s">
        <v>89</v>
      </c>
      <c r="AL366" s="32" t="s">
        <v>90</v>
      </c>
      <c r="AM366" s="34">
        <v>121000</v>
      </c>
      <c r="AN366" s="32" t="s">
        <v>91</v>
      </c>
      <c r="AO366" s="32"/>
      <c r="AP366" s="32" t="s">
        <v>108</v>
      </c>
      <c r="AQ366" s="34" t="s">
        <v>1027</v>
      </c>
      <c r="AR366" s="32" t="s">
        <v>1028</v>
      </c>
      <c r="AS366" s="32" t="s">
        <v>1742</v>
      </c>
      <c r="AT366" s="28">
        <v>1000000</v>
      </c>
      <c r="AU366" s="1"/>
      <c r="AV366" s="29"/>
      <c r="AW366" s="30">
        <f>SUMIF('No tocar'!A:A,AS366,'No tocar'!B:B)</f>
        <v>1000000</v>
      </c>
      <c r="AX366" s="30">
        <f t="shared" si="0"/>
        <v>1000000</v>
      </c>
      <c r="AY366" s="30">
        <f>SUMIF('No tocar'!A:A,AS366,'No tocar'!D:D)</f>
        <v>0</v>
      </c>
      <c r="AZ366" s="30"/>
      <c r="BA366" s="30" t="str">
        <f t="shared" si="1"/>
        <v/>
      </c>
      <c r="BB366" s="31" t="str">
        <f t="shared" si="2"/>
        <v/>
      </c>
      <c r="BC366" s="29"/>
      <c r="BD366" s="29"/>
      <c r="BE366" s="29"/>
      <c r="BF366" s="29"/>
      <c r="BG366" s="29"/>
      <c r="BH366" s="29"/>
      <c r="BI366" s="29"/>
      <c r="BJ366" s="29"/>
      <c r="BK366" s="29"/>
      <c r="BL366" s="29"/>
      <c r="BM366" s="29"/>
      <c r="BN366" s="29"/>
      <c r="BO366" s="29"/>
      <c r="BP366" s="29"/>
      <c r="BQ366" s="29"/>
      <c r="BR366" s="29"/>
      <c r="BS366" s="29"/>
      <c r="BT366" s="29"/>
      <c r="BU366" s="29"/>
      <c r="BV366" s="29"/>
    </row>
    <row r="367" spans="1:74" ht="14.25" customHeight="1">
      <c r="A367" s="32" t="s">
        <v>1507</v>
      </c>
      <c r="B367" s="32" t="s">
        <v>1508</v>
      </c>
      <c r="C367" s="32" t="s">
        <v>915</v>
      </c>
      <c r="D367" s="33">
        <v>41</v>
      </c>
      <c r="E367" s="32" t="s">
        <v>1743</v>
      </c>
      <c r="F367" s="34">
        <v>4101</v>
      </c>
      <c r="G367" s="32" t="s">
        <v>1744</v>
      </c>
      <c r="H367" s="34" t="s">
        <v>1660</v>
      </c>
      <c r="I367" s="32" t="s">
        <v>1661</v>
      </c>
      <c r="J367" s="34">
        <v>2</v>
      </c>
      <c r="K367" s="32" t="s">
        <v>1544</v>
      </c>
      <c r="L367" s="33" t="s">
        <v>1745</v>
      </c>
      <c r="M367" s="32" t="s">
        <v>1746</v>
      </c>
      <c r="N367" s="34" t="s">
        <v>1747</v>
      </c>
      <c r="O367" s="32" t="s">
        <v>1748</v>
      </c>
      <c r="P367" s="34">
        <v>2400</v>
      </c>
      <c r="Q367" s="34" t="s">
        <v>1749</v>
      </c>
      <c r="R367" s="32" t="s">
        <v>1750</v>
      </c>
      <c r="S367" s="34" t="s">
        <v>1751</v>
      </c>
      <c r="T367" s="32" t="s">
        <v>1752</v>
      </c>
      <c r="U367" s="24" t="s">
        <v>1613</v>
      </c>
      <c r="V367" s="36" t="s">
        <v>1753</v>
      </c>
      <c r="W367" s="36" t="s">
        <v>1754</v>
      </c>
      <c r="X367" s="33" t="s">
        <v>1755</v>
      </c>
      <c r="Y367" s="32" t="s">
        <v>1756</v>
      </c>
      <c r="Z367" s="34">
        <v>2023</v>
      </c>
      <c r="AA367" s="34">
        <v>2023</v>
      </c>
      <c r="AB367" s="34">
        <v>1</v>
      </c>
      <c r="AC367" s="34">
        <v>1</v>
      </c>
      <c r="AD367" s="34">
        <v>4101014</v>
      </c>
      <c r="AE367" s="32" t="s">
        <v>1757</v>
      </c>
      <c r="AF367" s="34">
        <v>410101400</v>
      </c>
      <c r="AG367" s="32" t="s">
        <v>1758</v>
      </c>
      <c r="AH367" s="24" t="s">
        <v>1613</v>
      </c>
      <c r="AI367" s="34">
        <v>1</v>
      </c>
      <c r="AJ367" s="22" t="s">
        <v>1759</v>
      </c>
      <c r="AK367" s="34" t="s">
        <v>99</v>
      </c>
      <c r="AL367" s="32" t="s">
        <v>90</v>
      </c>
      <c r="AM367" s="34">
        <v>121000</v>
      </c>
      <c r="AN367" s="32" t="s">
        <v>91</v>
      </c>
      <c r="AO367" s="32"/>
      <c r="AP367" s="32" t="s">
        <v>153</v>
      </c>
      <c r="AQ367" s="34" t="s">
        <v>1527</v>
      </c>
      <c r="AR367" s="32" t="s">
        <v>1528</v>
      </c>
      <c r="AS367" s="32" t="s">
        <v>1760</v>
      </c>
      <c r="AT367" s="28">
        <v>0</v>
      </c>
      <c r="AU367" s="1" t="s">
        <v>463</v>
      </c>
      <c r="AV367" s="29"/>
      <c r="AW367" s="30">
        <f>SUMIF('No tocar'!A:A,AS367,'No tocar'!B:B)</f>
        <v>2000000</v>
      </c>
      <c r="AX367" s="30">
        <f t="shared" si="0"/>
        <v>0</v>
      </c>
      <c r="AY367" s="30">
        <f>SUMIF('No tocar'!A:A,AS367,'No tocar'!D:D)</f>
        <v>0</v>
      </c>
      <c r="AZ367" s="30"/>
      <c r="BA367" s="30" t="str">
        <f t="shared" si="1"/>
        <v/>
      </c>
      <c r="BB367" s="31" t="str">
        <f t="shared" si="2"/>
        <v/>
      </c>
      <c r="BC367" s="29"/>
      <c r="BD367" s="29"/>
      <c r="BE367" s="29"/>
      <c r="BF367" s="29"/>
      <c r="BG367" s="29"/>
      <c r="BH367" s="29"/>
      <c r="BI367" s="29"/>
      <c r="BJ367" s="29"/>
      <c r="BK367" s="29"/>
      <c r="BL367" s="29"/>
      <c r="BM367" s="29"/>
      <c r="BN367" s="29"/>
      <c r="BO367" s="29"/>
      <c r="BP367" s="29"/>
      <c r="BQ367" s="29"/>
      <c r="BR367" s="29"/>
      <c r="BS367" s="29"/>
      <c r="BT367" s="29"/>
      <c r="BU367" s="29"/>
      <c r="BV367" s="29"/>
    </row>
    <row r="368" spans="1:74" ht="14.25" customHeight="1">
      <c r="A368" s="32" t="s">
        <v>1507</v>
      </c>
      <c r="B368" s="32" t="s">
        <v>1508</v>
      </c>
      <c r="C368" s="32" t="s">
        <v>915</v>
      </c>
      <c r="D368" s="33">
        <v>41</v>
      </c>
      <c r="E368" s="32" t="s">
        <v>1743</v>
      </c>
      <c r="F368" s="34">
        <v>4101</v>
      </c>
      <c r="G368" s="32" t="s">
        <v>1744</v>
      </c>
      <c r="H368" s="34" t="s">
        <v>1660</v>
      </c>
      <c r="I368" s="32" t="s">
        <v>1661</v>
      </c>
      <c r="J368" s="34">
        <v>2</v>
      </c>
      <c r="K368" s="32" t="s">
        <v>1544</v>
      </c>
      <c r="L368" s="33" t="s">
        <v>1745</v>
      </c>
      <c r="M368" s="32" t="s">
        <v>1746</v>
      </c>
      <c r="N368" s="34" t="s">
        <v>1747</v>
      </c>
      <c r="O368" s="32" t="s">
        <v>1748</v>
      </c>
      <c r="P368" s="34">
        <v>2400</v>
      </c>
      <c r="Q368" s="34" t="s">
        <v>1749</v>
      </c>
      <c r="R368" s="32" t="s">
        <v>1750</v>
      </c>
      <c r="S368" s="34" t="s">
        <v>1751</v>
      </c>
      <c r="T368" s="32" t="s">
        <v>1752</v>
      </c>
      <c r="U368" s="24" t="s">
        <v>1613</v>
      </c>
      <c r="V368" s="36" t="s">
        <v>1753</v>
      </c>
      <c r="W368" s="36" t="s">
        <v>1754</v>
      </c>
      <c r="X368" s="33" t="s">
        <v>1755</v>
      </c>
      <c r="Y368" s="32" t="s">
        <v>1756</v>
      </c>
      <c r="Z368" s="34">
        <v>2023</v>
      </c>
      <c r="AA368" s="34">
        <v>2023</v>
      </c>
      <c r="AB368" s="34">
        <v>1</v>
      </c>
      <c r="AC368" s="34">
        <v>1</v>
      </c>
      <c r="AD368" s="34">
        <v>4101014</v>
      </c>
      <c r="AE368" s="32" t="s">
        <v>1757</v>
      </c>
      <c r="AF368" s="34">
        <v>410101400</v>
      </c>
      <c r="AG368" s="32" t="s">
        <v>1758</v>
      </c>
      <c r="AH368" s="24" t="s">
        <v>1613</v>
      </c>
      <c r="AI368" s="34">
        <v>1</v>
      </c>
      <c r="AJ368" s="22" t="s">
        <v>1759</v>
      </c>
      <c r="AK368" s="34" t="s">
        <v>99</v>
      </c>
      <c r="AL368" s="32" t="s">
        <v>90</v>
      </c>
      <c r="AM368" s="34">
        <v>123318</v>
      </c>
      <c r="AN368" s="32" t="s">
        <v>941</v>
      </c>
      <c r="AO368" s="32"/>
      <c r="AP368" s="32" t="s">
        <v>153</v>
      </c>
      <c r="AQ368" s="34" t="s">
        <v>1527</v>
      </c>
      <c r="AR368" s="32" t="s">
        <v>1528</v>
      </c>
      <c r="AS368" s="32" t="s">
        <v>1761</v>
      </c>
      <c r="AT368" s="28">
        <v>34500000</v>
      </c>
      <c r="AU368" s="1"/>
      <c r="AV368" s="29"/>
      <c r="AW368" s="30">
        <f>SUMIF('No tocar'!A:A,AS368,'No tocar'!B:B)</f>
        <v>0</v>
      </c>
      <c r="AX368" s="30">
        <f t="shared" si="0"/>
        <v>34500000</v>
      </c>
      <c r="AY368" s="30">
        <f>SUMIF('No tocar'!A:A,AS368,'No tocar'!D:D)</f>
        <v>9000000</v>
      </c>
      <c r="AZ368" s="30"/>
      <c r="BA368" s="30" t="str">
        <f t="shared" si="1"/>
        <v/>
      </c>
      <c r="BB368" s="31" t="str">
        <f t="shared" si="2"/>
        <v/>
      </c>
      <c r="BC368" s="29"/>
      <c r="BD368" s="29"/>
      <c r="BE368" s="29"/>
      <c r="BF368" s="29"/>
      <c r="BG368" s="29"/>
      <c r="BH368" s="29"/>
      <c r="BI368" s="29"/>
      <c r="BJ368" s="29"/>
      <c r="BK368" s="29"/>
      <c r="BL368" s="29"/>
      <c r="BM368" s="29"/>
      <c r="BN368" s="29"/>
      <c r="BO368" s="29"/>
      <c r="BP368" s="29"/>
      <c r="BQ368" s="29"/>
      <c r="BR368" s="29"/>
      <c r="BS368" s="29"/>
      <c r="BT368" s="29"/>
      <c r="BU368" s="29"/>
      <c r="BV368" s="29"/>
    </row>
    <row r="369" spans="1:74" ht="14.25" customHeight="1">
      <c r="A369" s="32" t="s">
        <v>1507</v>
      </c>
      <c r="B369" s="32" t="s">
        <v>1508</v>
      </c>
      <c r="C369" s="32" t="s">
        <v>915</v>
      </c>
      <c r="D369" s="33">
        <v>41</v>
      </c>
      <c r="E369" s="32" t="s">
        <v>1743</v>
      </c>
      <c r="F369" s="34">
        <v>4101</v>
      </c>
      <c r="G369" s="32" t="s">
        <v>1744</v>
      </c>
      <c r="H369" s="34" t="s">
        <v>1660</v>
      </c>
      <c r="I369" s="32" t="s">
        <v>1661</v>
      </c>
      <c r="J369" s="34">
        <v>2</v>
      </c>
      <c r="K369" s="32" t="s">
        <v>1544</v>
      </c>
      <c r="L369" s="33" t="s">
        <v>1745</v>
      </c>
      <c r="M369" s="32" t="s">
        <v>1746</v>
      </c>
      <c r="N369" s="34" t="s">
        <v>1747</v>
      </c>
      <c r="O369" s="32" t="s">
        <v>1748</v>
      </c>
      <c r="P369" s="34">
        <v>2400</v>
      </c>
      <c r="Q369" s="34" t="s">
        <v>1749</v>
      </c>
      <c r="R369" s="32" t="s">
        <v>1750</v>
      </c>
      <c r="S369" s="34" t="s">
        <v>1751</v>
      </c>
      <c r="T369" s="32" t="s">
        <v>1752</v>
      </c>
      <c r="U369" s="24" t="s">
        <v>1613</v>
      </c>
      <c r="V369" s="36" t="s">
        <v>1753</v>
      </c>
      <c r="W369" s="36" t="s">
        <v>1754</v>
      </c>
      <c r="X369" s="33" t="s">
        <v>1755</v>
      </c>
      <c r="Y369" s="32" t="s">
        <v>1756</v>
      </c>
      <c r="Z369" s="34">
        <v>2023</v>
      </c>
      <c r="AA369" s="34">
        <v>2023</v>
      </c>
      <c r="AB369" s="34">
        <v>1</v>
      </c>
      <c r="AC369" s="34">
        <v>1</v>
      </c>
      <c r="AD369" s="34">
        <v>4101014</v>
      </c>
      <c r="AE369" s="32" t="s">
        <v>1757</v>
      </c>
      <c r="AF369" s="34">
        <v>410101400</v>
      </c>
      <c r="AG369" s="32" t="s">
        <v>1758</v>
      </c>
      <c r="AH369" s="24" t="s">
        <v>1613</v>
      </c>
      <c r="AI369" s="34">
        <v>2</v>
      </c>
      <c r="AJ369" s="22" t="s">
        <v>1762</v>
      </c>
      <c r="AK369" s="34" t="s">
        <v>89</v>
      </c>
      <c r="AL369" s="32" t="s">
        <v>90</v>
      </c>
      <c r="AM369" s="34">
        <v>121000</v>
      </c>
      <c r="AN369" s="32" t="s">
        <v>91</v>
      </c>
      <c r="AO369" s="32"/>
      <c r="AP369" s="32" t="s">
        <v>153</v>
      </c>
      <c r="AQ369" s="34" t="s">
        <v>93</v>
      </c>
      <c r="AR369" s="32" t="s">
        <v>94</v>
      </c>
      <c r="AS369" s="32" t="s">
        <v>1763</v>
      </c>
      <c r="AT369" s="28">
        <v>5400000</v>
      </c>
      <c r="AU369" s="1" t="s">
        <v>463</v>
      </c>
      <c r="AV369" s="29"/>
      <c r="AW369" s="30">
        <f>SUMIF('No tocar'!A:A,AS369,'No tocar'!B:B)</f>
        <v>17800000</v>
      </c>
      <c r="AX369" s="30">
        <f t="shared" si="0"/>
        <v>5400000</v>
      </c>
      <c r="AY369" s="30">
        <f>SUMIF('No tocar'!A:A,AS369,'No tocar'!D:D)</f>
        <v>5400000</v>
      </c>
      <c r="AZ369" s="30"/>
      <c r="BA369" s="30" t="str">
        <f t="shared" si="1"/>
        <v/>
      </c>
      <c r="BB369" s="31" t="str">
        <f t="shared" si="2"/>
        <v/>
      </c>
      <c r="BC369" s="29"/>
      <c r="BD369" s="29"/>
      <c r="BE369" s="29"/>
      <c r="BF369" s="29"/>
      <c r="BG369" s="29"/>
      <c r="BH369" s="29"/>
      <c r="BI369" s="29"/>
      <c r="BJ369" s="29"/>
      <c r="BK369" s="29"/>
      <c r="BL369" s="29"/>
      <c r="BM369" s="29"/>
      <c r="BN369" s="29"/>
      <c r="BO369" s="29"/>
      <c r="BP369" s="29"/>
      <c r="BQ369" s="29"/>
      <c r="BR369" s="29"/>
      <c r="BS369" s="29"/>
      <c r="BT369" s="29"/>
      <c r="BU369" s="29"/>
      <c r="BV369" s="29"/>
    </row>
    <row r="370" spans="1:74" ht="14.25" customHeight="1">
      <c r="A370" s="32" t="s">
        <v>1507</v>
      </c>
      <c r="B370" s="32" t="s">
        <v>1508</v>
      </c>
      <c r="C370" s="32" t="s">
        <v>915</v>
      </c>
      <c r="D370" s="33">
        <v>41</v>
      </c>
      <c r="E370" s="32" t="s">
        <v>1743</v>
      </c>
      <c r="F370" s="34">
        <v>4101</v>
      </c>
      <c r="G370" s="32" t="s">
        <v>1744</v>
      </c>
      <c r="H370" s="34" t="s">
        <v>1660</v>
      </c>
      <c r="I370" s="32" t="s">
        <v>1661</v>
      </c>
      <c r="J370" s="34">
        <v>2</v>
      </c>
      <c r="K370" s="32" t="s">
        <v>1544</v>
      </c>
      <c r="L370" s="33" t="s">
        <v>1745</v>
      </c>
      <c r="M370" s="32" t="s">
        <v>1746</v>
      </c>
      <c r="N370" s="34" t="s">
        <v>1747</v>
      </c>
      <c r="O370" s="32" t="s">
        <v>1748</v>
      </c>
      <c r="P370" s="34">
        <v>2400</v>
      </c>
      <c r="Q370" s="34" t="s">
        <v>1749</v>
      </c>
      <c r="R370" s="32" t="s">
        <v>1750</v>
      </c>
      <c r="S370" s="34" t="s">
        <v>1764</v>
      </c>
      <c r="T370" s="32" t="s">
        <v>1765</v>
      </c>
      <c r="U370" s="24">
        <v>147</v>
      </c>
      <c r="V370" s="36" t="s">
        <v>1753</v>
      </c>
      <c r="W370" s="36" t="s">
        <v>1754</v>
      </c>
      <c r="X370" s="33" t="s">
        <v>1755</v>
      </c>
      <c r="Y370" s="32" t="s">
        <v>1756</v>
      </c>
      <c r="Z370" s="34">
        <v>2023</v>
      </c>
      <c r="AA370" s="34">
        <v>2023</v>
      </c>
      <c r="AB370" s="34">
        <v>1</v>
      </c>
      <c r="AC370" s="34">
        <v>2</v>
      </c>
      <c r="AD370" s="34">
        <v>4101025</v>
      </c>
      <c r="AE370" s="32" t="s">
        <v>1766</v>
      </c>
      <c r="AF370" s="34">
        <v>410102500</v>
      </c>
      <c r="AG370" s="32" t="s">
        <v>1767</v>
      </c>
      <c r="AH370" s="24">
        <v>147</v>
      </c>
      <c r="AI370" s="34">
        <v>3</v>
      </c>
      <c r="AJ370" s="22" t="s">
        <v>1768</v>
      </c>
      <c r="AK370" s="34" t="s">
        <v>89</v>
      </c>
      <c r="AL370" s="32" t="s">
        <v>90</v>
      </c>
      <c r="AM370" s="34">
        <v>121000</v>
      </c>
      <c r="AN370" s="32" t="s">
        <v>91</v>
      </c>
      <c r="AO370" s="32"/>
      <c r="AP370" s="66" t="s">
        <v>1769</v>
      </c>
      <c r="AQ370" s="34" t="s">
        <v>1668</v>
      </c>
      <c r="AR370" s="32" t="s">
        <v>1669</v>
      </c>
      <c r="AS370" s="32" t="s">
        <v>1770</v>
      </c>
      <c r="AT370" s="28">
        <v>35000000</v>
      </c>
      <c r="AU370" s="1"/>
      <c r="AV370" s="29"/>
      <c r="AW370" s="30">
        <f>SUMIF('No tocar'!A:A,AS370,'No tocar'!B:B)</f>
        <v>35000000</v>
      </c>
      <c r="AX370" s="30">
        <f t="shared" si="0"/>
        <v>35000000</v>
      </c>
      <c r="AY370" s="30">
        <f>SUMIF('No tocar'!A:A,AS370,'No tocar'!D:D)</f>
        <v>34908582</v>
      </c>
      <c r="AZ370" s="30"/>
      <c r="BA370" s="30" t="str">
        <f t="shared" si="1"/>
        <v/>
      </c>
      <c r="BB370" s="31" t="str">
        <f t="shared" si="2"/>
        <v/>
      </c>
      <c r="BC370" s="29"/>
      <c r="BD370" s="29"/>
      <c r="BE370" s="29"/>
      <c r="BF370" s="29"/>
      <c r="BG370" s="29"/>
      <c r="BH370" s="29"/>
      <c r="BI370" s="29"/>
      <c r="BJ370" s="29"/>
      <c r="BK370" s="29"/>
      <c r="BL370" s="29"/>
      <c r="BM370" s="29"/>
      <c r="BN370" s="29"/>
      <c r="BO370" s="29"/>
      <c r="BP370" s="29"/>
      <c r="BQ370" s="29"/>
      <c r="BR370" s="29"/>
      <c r="BS370" s="29"/>
      <c r="BT370" s="29"/>
      <c r="BU370" s="29"/>
      <c r="BV370" s="29"/>
    </row>
    <row r="371" spans="1:74" ht="14.25" customHeight="1">
      <c r="A371" s="32" t="s">
        <v>1507</v>
      </c>
      <c r="B371" s="32" t="s">
        <v>1508</v>
      </c>
      <c r="C371" s="32" t="s">
        <v>915</v>
      </c>
      <c r="D371" s="33">
        <v>41</v>
      </c>
      <c r="E371" s="32" t="s">
        <v>1743</v>
      </c>
      <c r="F371" s="34">
        <v>4101</v>
      </c>
      <c r="G371" s="32" t="s">
        <v>1744</v>
      </c>
      <c r="H371" s="34" t="s">
        <v>1660</v>
      </c>
      <c r="I371" s="32" t="s">
        <v>1661</v>
      </c>
      <c r="J371" s="34">
        <v>2</v>
      </c>
      <c r="K371" s="32" t="s">
        <v>1544</v>
      </c>
      <c r="L371" s="33" t="s">
        <v>1745</v>
      </c>
      <c r="M371" s="32" t="s">
        <v>1746</v>
      </c>
      <c r="N371" s="34" t="s">
        <v>1747</v>
      </c>
      <c r="O371" s="32" t="s">
        <v>1748</v>
      </c>
      <c r="P371" s="34">
        <v>2400</v>
      </c>
      <c r="Q371" s="34" t="s">
        <v>1749</v>
      </c>
      <c r="R371" s="32" t="s">
        <v>1750</v>
      </c>
      <c r="S371" s="34" t="s">
        <v>1764</v>
      </c>
      <c r="T371" s="32" t="s">
        <v>1765</v>
      </c>
      <c r="U371" s="24">
        <v>147</v>
      </c>
      <c r="V371" s="36" t="s">
        <v>1753</v>
      </c>
      <c r="W371" s="36" t="s">
        <v>1754</v>
      </c>
      <c r="X371" s="33" t="s">
        <v>1755</v>
      </c>
      <c r="Y371" s="32" t="s">
        <v>1756</v>
      </c>
      <c r="Z371" s="34">
        <v>2023</v>
      </c>
      <c r="AA371" s="34">
        <v>2023</v>
      </c>
      <c r="AB371" s="34">
        <v>1</v>
      </c>
      <c r="AC371" s="34">
        <v>2</v>
      </c>
      <c r="AD371" s="34">
        <v>4101025</v>
      </c>
      <c r="AE371" s="32" t="s">
        <v>1766</v>
      </c>
      <c r="AF371" s="34">
        <v>410102500</v>
      </c>
      <c r="AG371" s="32" t="s">
        <v>1767</v>
      </c>
      <c r="AH371" s="24">
        <v>147</v>
      </c>
      <c r="AI371" s="34">
        <v>3</v>
      </c>
      <c r="AJ371" s="22" t="s">
        <v>1768</v>
      </c>
      <c r="AK371" s="34" t="s">
        <v>89</v>
      </c>
      <c r="AL371" s="32" t="s">
        <v>90</v>
      </c>
      <c r="AM371" s="34">
        <v>123318</v>
      </c>
      <c r="AN371" s="32" t="s">
        <v>941</v>
      </c>
      <c r="AO371" s="32"/>
      <c r="AP371" s="54" t="s">
        <v>1769</v>
      </c>
      <c r="AQ371" s="34" t="s">
        <v>1668</v>
      </c>
      <c r="AR371" s="32" t="s">
        <v>1669</v>
      </c>
      <c r="AS371" s="32" t="s">
        <v>1771</v>
      </c>
      <c r="AT371" s="28">
        <v>17000000</v>
      </c>
      <c r="AU371" s="1"/>
      <c r="AV371" s="29"/>
      <c r="AW371" s="30">
        <f>SUMIF('No tocar'!A:A,AS371,'No tocar'!B:B)</f>
        <v>0</v>
      </c>
      <c r="AX371" s="30">
        <f t="shared" si="0"/>
        <v>17000000</v>
      </c>
      <c r="AY371" s="30">
        <f>SUMIF('No tocar'!A:A,AS371,'No tocar'!D:D)</f>
        <v>0</v>
      </c>
      <c r="AZ371" s="30"/>
      <c r="BA371" s="30" t="str">
        <f t="shared" si="1"/>
        <v/>
      </c>
      <c r="BB371" s="31" t="str">
        <f t="shared" si="2"/>
        <v/>
      </c>
      <c r="BC371" s="29"/>
      <c r="BD371" s="29"/>
      <c r="BE371" s="29"/>
      <c r="BF371" s="29"/>
      <c r="BG371" s="29"/>
      <c r="BH371" s="29"/>
      <c r="BI371" s="29"/>
      <c r="BJ371" s="29"/>
      <c r="BK371" s="29"/>
      <c r="BL371" s="29"/>
      <c r="BM371" s="29"/>
      <c r="BN371" s="29"/>
      <c r="BO371" s="29"/>
      <c r="BP371" s="29"/>
      <c r="BQ371" s="29"/>
      <c r="BR371" s="29"/>
      <c r="BS371" s="29"/>
      <c r="BT371" s="29"/>
      <c r="BU371" s="29"/>
      <c r="BV371" s="29"/>
    </row>
    <row r="372" spans="1:74" ht="14.25" customHeight="1">
      <c r="A372" s="32" t="s">
        <v>1507</v>
      </c>
      <c r="B372" s="32" t="s">
        <v>1508</v>
      </c>
      <c r="C372" s="32" t="s">
        <v>915</v>
      </c>
      <c r="D372" s="33">
        <v>41</v>
      </c>
      <c r="E372" s="32" t="s">
        <v>1743</v>
      </c>
      <c r="F372" s="34">
        <v>4101</v>
      </c>
      <c r="G372" s="32" t="s">
        <v>1744</v>
      </c>
      <c r="H372" s="34" t="s">
        <v>1660</v>
      </c>
      <c r="I372" s="32" t="s">
        <v>1661</v>
      </c>
      <c r="J372" s="34">
        <v>2</v>
      </c>
      <c r="K372" s="32" t="s">
        <v>1544</v>
      </c>
      <c r="L372" s="33" t="s">
        <v>1745</v>
      </c>
      <c r="M372" s="32" t="s">
        <v>1746</v>
      </c>
      <c r="N372" s="34" t="s">
        <v>1747</v>
      </c>
      <c r="O372" s="32" t="s">
        <v>1748</v>
      </c>
      <c r="P372" s="34">
        <v>2400</v>
      </c>
      <c r="Q372" s="34" t="s">
        <v>1749</v>
      </c>
      <c r="R372" s="32" t="s">
        <v>1750</v>
      </c>
      <c r="S372" s="34" t="s">
        <v>1764</v>
      </c>
      <c r="T372" s="32" t="s">
        <v>1765</v>
      </c>
      <c r="U372" s="24">
        <v>147</v>
      </c>
      <c r="V372" s="36" t="s">
        <v>1753</v>
      </c>
      <c r="W372" s="36" t="s">
        <v>1754</v>
      </c>
      <c r="X372" s="33" t="s">
        <v>1755</v>
      </c>
      <c r="Y372" s="32" t="s">
        <v>1756</v>
      </c>
      <c r="Z372" s="34">
        <v>2023</v>
      </c>
      <c r="AA372" s="34">
        <v>2023</v>
      </c>
      <c r="AB372" s="34">
        <v>1</v>
      </c>
      <c r="AC372" s="34">
        <v>2</v>
      </c>
      <c r="AD372" s="34">
        <v>4101025</v>
      </c>
      <c r="AE372" s="32" t="s">
        <v>1766</v>
      </c>
      <c r="AF372" s="34">
        <v>410102500</v>
      </c>
      <c r="AG372" s="32" t="s">
        <v>1767</v>
      </c>
      <c r="AH372" s="24">
        <v>147</v>
      </c>
      <c r="AI372" s="34">
        <v>4</v>
      </c>
      <c r="AJ372" s="22" t="s">
        <v>1772</v>
      </c>
      <c r="AK372" s="34" t="s">
        <v>99</v>
      </c>
      <c r="AL372" s="32" t="s">
        <v>90</v>
      </c>
      <c r="AM372" s="34">
        <v>121000</v>
      </c>
      <c r="AN372" s="32" t="s">
        <v>91</v>
      </c>
      <c r="AO372" s="32"/>
      <c r="AP372" s="54" t="s">
        <v>1773</v>
      </c>
      <c r="AQ372" s="34" t="s">
        <v>1527</v>
      </c>
      <c r="AR372" s="32" t="s">
        <v>1528</v>
      </c>
      <c r="AS372" s="32" t="s">
        <v>1774</v>
      </c>
      <c r="AT372" s="28">
        <v>15000000</v>
      </c>
      <c r="AU372" s="1" t="s">
        <v>463</v>
      </c>
      <c r="AV372" s="29"/>
      <c r="AW372" s="30">
        <f>SUMIF('No tocar'!A:A,AS372,'No tocar'!B:B)</f>
        <v>21000000</v>
      </c>
      <c r="AX372" s="30">
        <f t="shared" si="0"/>
        <v>15000000</v>
      </c>
      <c r="AY372" s="30">
        <f>SUMIF('No tocar'!A:A,AS372,'No tocar'!D:D)</f>
        <v>14560000</v>
      </c>
      <c r="AZ372" s="30"/>
      <c r="BA372" s="30" t="str">
        <f t="shared" si="1"/>
        <v/>
      </c>
      <c r="BB372" s="31" t="str">
        <f t="shared" si="2"/>
        <v/>
      </c>
      <c r="BC372" s="29"/>
      <c r="BD372" s="29"/>
      <c r="BE372" s="29"/>
      <c r="BF372" s="29"/>
      <c r="BG372" s="29"/>
      <c r="BH372" s="29"/>
      <c r="BI372" s="29"/>
      <c r="BJ372" s="29"/>
      <c r="BK372" s="29"/>
      <c r="BL372" s="29"/>
      <c r="BM372" s="29"/>
      <c r="BN372" s="29"/>
      <c r="BO372" s="29"/>
      <c r="BP372" s="29"/>
      <c r="BQ372" s="29"/>
      <c r="BR372" s="29"/>
      <c r="BS372" s="29"/>
      <c r="BT372" s="29"/>
      <c r="BU372" s="29"/>
      <c r="BV372" s="29"/>
    </row>
    <row r="373" spans="1:74" ht="14.25" customHeight="1">
      <c r="A373" s="32" t="s">
        <v>1507</v>
      </c>
      <c r="B373" s="32" t="s">
        <v>1508</v>
      </c>
      <c r="C373" s="32" t="s">
        <v>915</v>
      </c>
      <c r="D373" s="33">
        <v>41</v>
      </c>
      <c r="E373" s="32" t="s">
        <v>1743</v>
      </c>
      <c r="F373" s="34">
        <v>4101</v>
      </c>
      <c r="G373" s="32" t="s">
        <v>1744</v>
      </c>
      <c r="H373" s="34" t="s">
        <v>1660</v>
      </c>
      <c r="I373" s="32" t="s">
        <v>1661</v>
      </c>
      <c r="J373" s="34">
        <v>2</v>
      </c>
      <c r="K373" s="32" t="s">
        <v>1544</v>
      </c>
      <c r="L373" s="33" t="s">
        <v>1745</v>
      </c>
      <c r="M373" s="32" t="s">
        <v>1746</v>
      </c>
      <c r="N373" s="34" t="s">
        <v>1747</v>
      </c>
      <c r="O373" s="32" t="s">
        <v>1748</v>
      </c>
      <c r="P373" s="34">
        <v>2400</v>
      </c>
      <c r="Q373" s="34" t="s">
        <v>1749</v>
      </c>
      <c r="R373" s="32" t="s">
        <v>1750</v>
      </c>
      <c r="S373" s="34" t="s">
        <v>1764</v>
      </c>
      <c r="T373" s="32" t="s">
        <v>1765</v>
      </c>
      <c r="U373" s="24">
        <v>147</v>
      </c>
      <c r="V373" s="36" t="s">
        <v>1753</v>
      </c>
      <c r="W373" s="36" t="s">
        <v>1754</v>
      </c>
      <c r="X373" s="33" t="s">
        <v>1755</v>
      </c>
      <c r="Y373" s="32" t="s">
        <v>1756</v>
      </c>
      <c r="Z373" s="34">
        <v>2023</v>
      </c>
      <c r="AA373" s="34">
        <v>2023</v>
      </c>
      <c r="AB373" s="34">
        <v>1</v>
      </c>
      <c r="AC373" s="34">
        <v>2</v>
      </c>
      <c r="AD373" s="34">
        <v>4101025</v>
      </c>
      <c r="AE373" s="32" t="s">
        <v>1766</v>
      </c>
      <c r="AF373" s="34">
        <v>410102500</v>
      </c>
      <c r="AG373" s="32" t="s">
        <v>1767</v>
      </c>
      <c r="AH373" s="24">
        <v>147</v>
      </c>
      <c r="AI373" s="34">
        <v>4</v>
      </c>
      <c r="AJ373" s="22" t="s">
        <v>1772</v>
      </c>
      <c r="AK373" s="34" t="s">
        <v>99</v>
      </c>
      <c r="AL373" s="32" t="s">
        <v>90</v>
      </c>
      <c r="AM373" s="34">
        <v>123318</v>
      </c>
      <c r="AN373" s="32" t="s">
        <v>941</v>
      </c>
      <c r="AO373" s="32"/>
      <c r="AP373" s="54" t="s">
        <v>1773</v>
      </c>
      <c r="AQ373" s="34" t="s">
        <v>1527</v>
      </c>
      <c r="AR373" s="32" t="s">
        <v>1528</v>
      </c>
      <c r="AS373" s="32" t="s">
        <v>1775</v>
      </c>
      <c r="AT373" s="28">
        <v>25000000</v>
      </c>
      <c r="AU373" s="1"/>
      <c r="AV373" s="29"/>
      <c r="AW373" s="30">
        <f>SUMIF('No tocar'!A:A,AS373,'No tocar'!B:B)</f>
        <v>0</v>
      </c>
      <c r="AX373" s="30">
        <f t="shared" si="0"/>
        <v>25000000</v>
      </c>
      <c r="AY373" s="30">
        <f>SUMIF('No tocar'!A:A,AS373,'No tocar'!D:D)</f>
        <v>5234312</v>
      </c>
      <c r="AZ373" s="30"/>
      <c r="BA373" s="30" t="str">
        <f t="shared" si="1"/>
        <v/>
      </c>
      <c r="BB373" s="31" t="str">
        <f t="shared" si="2"/>
        <v/>
      </c>
      <c r="BC373" s="29"/>
      <c r="BD373" s="29"/>
      <c r="BE373" s="29"/>
      <c r="BF373" s="29"/>
      <c r="BG373" s="29"/>
      <c r="BH373" s="29"/>
      <c r="BI373" s="29"/>
      <c r="BJ373" s="29"/>
      <c r="BK373" s="29"/>
      <c r="BL373" s="29"/>
      <c r="BM373" s="29"/>
      <c r="BN373" s="29"/>
      <c r="BO373" s="29"/>
      <c r="BP373" s="29"/>
      <c r="BQ373" s="29"/>
      <c r="BR373" s="29"/>
      <c r="BS373" s="29"/>
      <c r="BT373" s="29"/>
      <c r="BU373" s="29"/>
      <c r="BV373" s="29"/>
    </row>
    <row r="374" spans="1:74" ht="14.25" customHeight="1">
      <c r="A374" s="32" t="s">
        <v>1507</v>
      </c>
      <c r="B374" s="32" t="s">
        <v>1508</v>
      </c>
      <c r="C374" s="32" t="s">
        <v>915</v>
      </c>
      <c r="D374" s="33">
        <v>41</v>
      </c>
      <c r="E374" s="32" t="s">
        <v>1743</v>
      </c>
      <c r="F374" s="34">
        <v>4101</v>
      </c>
      <c r="G374" s="32" t="s">
        <v>1744</v>
      </c>
      <c r="H374" s="34" t="s">
        <v>1304</v>
      </c>
      <c r="I374" s="32" t="s">
        <v>1776</v>
      </c>
      <c r="J374" s="34">
        <v>2</v>
      </c>
      <c r="K374" s="32" t="s">
        <v>1544</v>
      </c>
      <c r="L374" s="33" t="s">
        <v>1745</v>
      </c>
      <c r="M374" s="32" t="s">
        <v>1746</v>
      </c>
      <c r="N374" s="34" t="s">
        <v>1747</v>
      </c>
      <c r="O374" s="32" t="s">
        <v>1748</v>
      </c>
      <c r="P374" s="34">
        <v>2400</v>
      </c>
      <c r="Q374" s="34" t="s">
        <v>1777</v>
      </c>
      <c r="R374" s="32" t="s">
        <v>1778</v>
      </c>
      <c r="S374" s="34" t="s">
        <v>1779</v>
      </c>
      <c r="T374" s="32" t="s">
        <v>1780</v>
      </c>
      <c r="U374" s="24" t="s">
        <v>1781</v>
      </c>
      <c r="V374" s="36" t="s">
        <v>1753</v>
      </c>
      <c r="W374" s="36" t="s">
        <v>1754</v>
      </c>
      <c r="X374" s="33" t="s">
        <v>1755</v>
      </c>
      <c r="Y374" s="32" t="s">
        <v>1756</v>
      </c>
      <c r="Z374" s="34">
        <v>2023</v>
      </c>
      <c r="AA374" s="34">
        <v>2023</v>
      </c>
      <c r="AB374" s="34">
        <v>1</v>
      </c>
      <c r="AC374" s="34">
        <v>3</v>
      </c>
      <c r="AD374" s="34">
        <v>4101103</v>
      </c>
      <c r="AE374" s="32" t="s">
        <v>1782</v>
      </c>
      <c r="AF374" s="34">
        <v>410110300</v>
      </c>
      <c r="AG374" s="32" t="s">
        <v>195</v>
      </c>
      <c r="AH374" s="24" t="s">
        <v>1781</v>
      </c>
      <c r="AI374" s="34">
        <v>5</v>
      </c>
      <c r="AJ374" s="22" t="s">
        <v>1783</v>
      </c>
      <c r="AK374" s="34" t="s">
        <v>99</v>
      </c>
      <c r="AL374" s="32" t="s">
        <v>90</v>
      </c>
      <c r="AM374" s="34">
        <v>121000</v>
      </c>
      <c r="AN374" s="32" t="s">
        <v>91</v>
      </c>
      <c r="AO374" s="32"/>
      <c r="AP374" s="22" t="s">
        <v>92</v>
      </c>
      <c r="AQ374" s="34" t="s">
        <v>1527</v>
      </c>
      <c r="AR374" s="32" t="s">
        <v>1528</v>
      </c>
      <c r="AS374" s="32" t="s">
        <v>1784</v>
      </c>
      <c r="AT374" s="28">
        <v>0</v>
      </c>
      <c r="AU374" s="1" t="s">
        <v>463</v>
      </c>
      <c r="AV374" s="29"/>
      <c r="AW374" s="30">
        <f>SUMIF('No tocar'!A:A,AS374,'No tocar'!B:B)</f>
        <v>28000000</v>
      </c>
      <c r="AX374" s="30">
        <f t="shared" si="0"/>
        <v>0</v>
      </c>
      <c r="AY374" s="30">
        <f>SUMIF('No tocar'!A:A,AS374,'No tocar'!D:D)</f>
        <v>0</v>
      </c>
      <c r="AZ374" s="30"/>
      <c r="BA374" s="30" t="str">
        <f t="shared" si="1"/>
        <v/>
      </c>
      <c r="BB374" s="31" t="str">
        <f t="shared" si="2"/>
        <v/>
      </c>
      <c r="BC374" s="29"/>
      <c r="BD374" s="29"/>
      <c r="BE374" s="29"/>
      <c r="BF374" s="29"/>
      <c r="BG374" s="29"/>
      <c r="BH374" s="29"/>
      <c r="BI374" s="29"/>
      <c r="BJ374" s="29"/>
      <c r="BK374" s="29"/>
      <c r="BL374" s="29"/>
      <c r="BM374" s="29"/>
      <c r="BN374" s="29"/>
      <c r="BO374" s="29"/>
      <c r="BP374" s="29"/>
      <c r="BQ374" s="29"/>
      <c r="BR374" s="29"/>
      <c r="BS374" s="29"/>
      <c r="BT374" s="29"/>
      <c r="BU374" s="29"/>
      <c r="BV374" s="29"/>
    </row>
    <row r="375" spans="1:74" ht="14.25" customHeight="1">
      <c r="A375" s="32" t="s">
        <v>1507</v>
      </c>
      <c r="B375" s="32" t="s">
        <v>1508</v>
      </c>
      <c r="C375" s="32" t="s">
        <v>915</v>
      </c>
      <c r="D375" s="33">
        <v>41</v>
      </c>
      <c r="E375" s="32" t="s">
        <v>1743</v>
      </c>
      <c r="F375" s="34">
        <v>4101</v>
      </c>
      <c r="G375" s="32" t="s">
        <v>1744</v>
      </c>
      <c r="H375" s="34" t="s">
        <v>1304</v>
      </c>
      <c r="I375" s="32" t="s">
        <v>1776</v>
      </c>
      <c r="J375" s="34">
        <v>2</v>
      </c>
      <c r="K375" s="32" t="s">
        <v>1544</v>
      </c>
      <c r="L375" s="33" t="s">
        <v>1745</v>
      </c>
      <c r="M375" s="32" t="s">
        <v>1746</v>
      </c>
      <c r="N375" s="34" t="s">
        <v>1747</v>
      </c>
      <c r="O375" s="32" t="s">
        <v>1748</v>
      </c>
      <c r="P375" s="34">
        <v>2400</v>
      </c>
      <c r="Q375" s="34" t="s">
        <v>1777</v>
      </c>
      <c r="R375" s="32" t="s">
        <v>1778</v>
      </c>
      <c r="S375" s="34" t="s">
        <v>1779</v>
      </c>
      <c r="T375" s="32" t="s">
        <v>1780</v>
      </c>
      <c r="U375" s="24" t="s">
        <v>1781</v>
      </c>
      <c r="V375" s="36" t="s">
        <v>1753</v>
      </c>
      <c r="W375" s="36" t="s">
        <v>1754</v>
      </c>
      <c r="X375" s="33" t="s">
        <v>1755</v>
      </c>
      <c r="Y375" s="32" t="s">
        <v>1756</v>
      </c>
      <c r="Z375" s="34">
        <v>2023</v>
      </c>
      <c r="AA375" s="34">
        <v>2023</v>
      </c>
      <c r="AB375" s="34">
        <v>1</v>
      </c>
      <c r="AC375" s="34">
        <v>3</v>
      </c>
      <c r="AD375" s="34">
        <v>4101103</v>
      </c>
      <c r="AE375" s="32" t="s">
        <v>1782</v>
      </c>
      <c r="AF375" s="34">
        <v>410110300</v>
      </c>
      <c r="AG375" s="32" t="s">
        <v>195</v>
      </c>
      <c r="AH375" s="24" t="s">
        <v>1781</v>
      </c>
      <c r="AI375" s="34">
        <v>5</v>
      </c>
      <c r="AJ375" s="22" t="s">
        <v>1783</v>
      </c>
      <c r="AK375" s="34" t="s">
        <v>99</v>
      </c>
      <c r="AL375" s="32" t="s">
        <v>90</v>
      </c>
      <c r="AM375" s="34">
        <v>123318</v>
      </c>
      <c r="AN375" s="32" t="s">
        <v>941</v>
      </c>
      <c r="AO375" s="32"/>
      <c r="AP375" s="22" t="s">
        <v>92</v>
      </c>
      <c r="AQ375" s="34" t="s">
        <v>1527</v>
      </c>
      <c r="AR375" s="32" t="s">
        <v>1528</v>
      </c>
      <c r="AS375" s="32" t="s">
        <v>1785</v>
      </c>
      <c r="AT375" s="28">
        <v>26400000</v>
      </c>
      <c r="AU375" s="1"/>
      <c r="AV375" s="29"/>
      <c r="AW375" s="30">
        <f>SUMIF('No tocar'!A:A,AS375,'No tocar'!B:B)</f>
        <v>0</v>
      </c>
      <c r="AX375" s="30">
        <f t="shared" si="0"/>
        <v>26400000</v>
      </c>
      <c r="AY375" s="30">
        <f>SUMIF('No tocar'!A:A,AS375,'No tocar'!D:D)</f>
        <v>16500000</v>
      </c>
      <c r="AZ375" s="30"/>
      <c r="BA375" s="30" t="str">
        <f t="shared" si="1"/>
        <v/>
      </c>
      <c r="BB375" s="31" t="str">
        <f t="shared" si="2"/>
        <v/>
      </c>
      <c r="BC375" s="29"/>
      <c r="BD375" s="29"/>
      <c r="BE375" s="29"/>
      <c r="BF375" s="29"/>
      <c r="BG375" s="29"/>
      <c r="BH375" s="29"/>
      <c r="BI375" s="29"/>
      <c r="BJ375" s="29"/>
      <c r="BK375" s="29"/>
      <c r="BL375" s="29"/>
      <c r="BM375" s="29"/>
      <c r="BN375" s="29"/>
      <c r="BO375" s="29"/>
      <c r="BP375" s="29"/>
      <c r="BQ375" s="29"/>
      <c r="BR375" s="29"/>
      <c r="BS375" s="29"/>
      <c r="BT375" s="29"/>
      <c r="BU375" s="29"/>
      <c r="BV375" s="29"/>
    </row>
    <row r="376" spans="1:74" ht="14.25" customHeight="1">
      <c r="A376" s="32" t="s">
        <v>1507</v>
      </c>
      <c r="B376" s="32" t="s">
        <v>1508</v>
      </c>
      <c r="C376" s="32" t="s">
        <v>915</v>
      </c>
      <c r="D376" s="33">
        <v>41</v>
      </c>
      <c r="E376" s="32" t="s">
        <v>1743</v>
      </c>
      <c r="F376" s="34">
        <v>4101</v>
      </c>
      <c r="G376" s="32" t="s">
        <v>1744</v>
      </c>
      <c r="H376" s="34" t="s">
        <v>1304</v>
      </c>
      <c r="I376" s="32" t="s">
        <v>1776</v>
      </c>
      <c r="J376" s="34">
        <v>2</v>
      </c>
      <c r="K376" s="32" t="s">
        <v>1544</v>
      </c>
      <c r="L376" s="33" t="s">
        <v>1745</v>
      </c>
      <c r="M376" s="32" t="s">
        <v>1746</v>
      </c>
      <c r="N376" s="34" t="s">
        <v>1747</v>
      </c>
      <c r="O376" s="32" t="s">
        <v>1748</v>
      </c>
      <c r="P376" s="34">
        <v>2400</v>
      </c>
      <c r="Q376" s="34" t="s">
        <v>1777</v>
      </c>
      <c r="R376" s="32" t="s">
        <v>1778</v>
      </c>
      <c r="S376" s="34" t="s">
        <v>1779</v>
      </c>
      <c r="T376" s="32" t="s">
        <v>1780</v>
      </c>
      <c r="U376" s="24" t="s">
        <v>1781</v>
      </c>
      <c r="V376" s="36" t="s">
        <v>1753</v>
      </c>
      <c r="W376" s="36" t="s">
        <v>1754</v>
      </c>
      <c r="X376" s="33" t="s">
        <v>1755</v>
      </c>
      <c r="Y376" s="32" t="s">
        <v>1756</v>
      </c>
      <c r="Z376" s="34">
        <v>2023</v>
      </c>
      <c r="AA376" s="34">
        <v>2023</v>
      </c>
      <c r="AB376" s="34">
        <v>1</v>
      </c>
      <c r="AC376" s="34">
        <v>3</v>
      </c>
      <c r="AD376" s="34">
        <v>4101103</v>
      </c>
      <c r="AE376" s="32" t="s">
        <v>1782</v>
      </c>
      <c r="AF376" s="34">
        <v>410110300</v>
      </c>
      <c r="AG376" s="32" t="s">
        <v>195</v>
      </c>
      <c r="AH376" s="24" t="s">
        <v>1781</v>
      </c>
      <c r="AI376" s="34">
        <v>6</v>
      </c>
      <c r="AJ376" s="22" t="s">
        <v>1786</v>
      </c>
      <c r="AK376" s="34" t="s">
        <v>89</v>
      </c>
      <c r="AL376" s="32" t="s">
        <v>90</v>
      </c>
      <c r="AM376" s="34">
        <v>121000</v>
      </c>
      <c r="AN376" s="32" t="s">
        <v>91</v>
      </c>
      <c r="AO376" s="32"/>
      <c r="AP376" s="22" t="s">
        <v>92</v>
      </c>
      <c r="AQ376" s="34" t="s">
        <v>1527</v>
      </c>
      <c r="AR376" s="32" t="s">
        <v>1528</v>
      </c>
      <c r="AS376" s="32" t="s">
        <v>1787</v>
      </c>
      <c r="AT376" s="28">
        <v>9000000</v>
      </c>
      <c r="AU376" s="1" t="s">
        <v>463</v>
      </c>
      <c r="AV376" s="29"/>
      <c r="AW376" s="30">
        <f>SUMIF('No tocar'!A:A,AS376,'No tocar'!B:B)</f>
        <v>26000000</v>
      </c>
      <c r="AX376" s="30">
        <f t="shared" si="0"/>
        <v>9000000</v>
      </c>
      <c r="AY376" s="30">
        <f>SUMIF('No tocar'!A:A,AS376,'No tocar'!D:D)</f>
        <v>9000000</v>
      </c>
      <c r="AZ376" s="30"/>
      <c r="BA376" s="30" t="str">
        <f t="shared" si="1"/>
        <v/>
      </c>
      <c r="BB376" s="31" t="str">
        <f t="shared" si="2"/>
        <v/>
      </c>
      <c r="BC376" s="29"/>
      <c r="BD376" s="29"/>
      <c r="BE376" s="29"/>
      <c r="BF376" s="29"/>
      <c r="BG376" s="29"/>
      <c r="BH376" s="29"/>
      <c r="BI376" s="29"/>
      <c r="BJ376" s="29"/>
      <c r="BK376" s="29"/>
      <c r="BL376" s="29"/>
      <c r="BM376" s="29"/>
      <c r="BN376" s="29"/>
      <c r="BO376" s="29"/>
      <c r="BP376" s="29"/>
      <c r="BQ376" s="29"/>
      <c r="BR376" s="29"/>
      <c r="BS376" s="29"/>
      <c r="BT376" s="29"/>
      <c r="BU376" s="29"/>
      <c r="BV376" s="29"/>
    </row>
    <row r="377" spans="1:74" ht="14.25" customHeight="1">
      <c r="A377" s="32" t="s">
        <v>1507</v>
      </c>
      <c r="B377" s="32" t="s">
        <v>1508</v>
      </c>
      <c r="C377" s="32" t="s">
        <v>915</v>
      </c>
      <c r="D377" s="33">
        <v>41</v>
      </c>
      <c r="E377" s="32" t="s">
        <v>1743</v>
      </c>
      <c r="F377" s="34">
        <v>4101</v>
      </c>
      <c r="G377" s="32" t="s">
        <v>1744</v>
      </c>
      <c r="H377" s="34" t="s">
        <v>1304</v>
      </c>
      <c r="I377" s="32" t="s">
        <v>1776</v>
      </c>
      <c r="J377" s="34">
        <v>2</v>
      </c>
      <c r="K377" s="32" t="s">
        <v>1544</v>
      </c>
      <c r="L377" s="33" t="s">
        <v>1745</v>
      </c>
      <c r="M377" s="32" t="s">
        <v>1746</v>
      </c>
      <c r="N377" s="34" t="s">
        <v>1747</v>
      </c>
      <c r="O377" s="32" t="s">
        <v>1748</v>
      </c>
      <c r="P377" s="34">
        <v>2400</v>
      </c>
      <c r="Q377" s="34" t="s">
        <v>1777</v>
      </c>
      <c r="R377" s="32" t="s">
        <v>1778</v>
      </c>
      <c r="S377" s="34" t="s">
        <v>1779</v>
      </c>
      <c r="T377" s="32" t="s">
        <v>1780</v>
      </c>
      <c r="U377" s="24" t="s">
        <v>1781</v>
      </c>
      <c r="V377" s="36" t="s">
        <v>1753</v>
      </c>
      <c r="W377" s="36" t="s">
        <v>1754</v>
      </c>
      <c r="X377" s="33" t="s">
        <v>1755</v>
      </c>
      <c r="Y377" s="32" t="s">
        <v>1756</v>
      </c>
      <c r="Z377" s="34">
        <v>2023</v>
      </c>
      <c r="AA377" s="34">
        <v>2023</v>
      </c>
      <c r="AB377" s="34">
        <v>1</v>
      </c>
      <c r="AC377" s="34">
        <v>3</v>
      </c>
      <c r="AD377" s="34">
        <v>4101103</v>
      </c>
      <c r="AE377" s="32" t="s">
        <v>1782</v>
      </c>
      <c r="AF377" s="34">
        <v>410110300</v>
      </c>
      <c r="AG377" s="32" t="s">
        <v>195</v>
      </c>
      <c r="AH377" s="24" t="s">
        <v>1781</v>
      </c>
      <c r="AI377" s="34">
        <v>6</v>
      </c>
      <c r="AJ377" s="22" t="s">
        <v>1786</v>
      </c>
      <c r="AK377" s="34" t="s">
        <v>89</v>
      </c>
      <c r="AL377" s="32" t="s">
        <v>90</v>
      </c>
      <c r="AM377" s="34">
        <v>123318</v>
      </c>
      <c r="AN377" s="32" t="s">
        <v>941</v>
      </c>
      <c r="AO377" s="32"/>
      <c r="AP377" s="22" t="s">
        <v>92</v>
      </c>
      <c r="AQ377" s="34" t="s">
        <v>1527</v>
      </c>
      <c r="AR377" s="32" t="s">
        <v>1528</v>
      </c>
      <c r="AS377" s="32" t="s">
        <v>1788</v>
      </c>
      <c r="AT377" s="28">
        <v>24000000</v>
      </c>
      <c r="AU377" s="1"/>
      <c r="AV377" s="29"/>
      <c r="AW377" s="30">
        <f>SUMIF('No tocar'!A:A,AS377,'No tocar'!B:B)</f>
        <v>0</v>
      </c>
      <c r="AX377" s="30">
        <f t="shared" si="0"/>
        <v>24000000</v>
      </c>
      <c r="AY377" s="30">
        <f>SUMIF('No tocar'!A:A,AS377,'No tocar'!D:D)</f>
        <v>15000000</v>
      </c>
      <c r="AZ377" s="30"/>
      <c r="BA377" s="30" t="str">
        <f t="shared" si="1"/>
        <v/>
      </c>
      <c r="BB377" s="31" t="str">
        <f t="shared" si="2"/>
        <v/>
      </c>
      <c r="BC377" s="29"/>
      <c r="BD377" s="29"/>
      <c r="BE377" s="29"/>
      <c r="BF377" s="29"/>
      <c r="BG377" s="29"/>
      <c r="BH377" s="29"/>
      <c r="BI377" s="29"/>
      <c r="BJ377" s="29"/>
      <c r="BK377" s="29"/>
      <c r="BL377" s="29"/>
      <c r="BM377" s="29"/>
      <c r="BN377" s="29"/>
      <c r="BO377" s="29"/>
      <c r="BP377" s="29"/>
      <c r="BQ377" s="29"/>
      <c r="BR377" s="29"/>
      <c r="BS377" s="29"/>
      <c r="BT377" s="29"/>
      <c r="BU377" s="29"/>
      <c r="BV377" s="29"/>
    </row>
    <row r="378" spans="1:74" ht="14.25" customHeight="1">
      <c r="A378" s="32" t="s">
        <v>1507</v>
      </c>
      <c r="B378" s="32" t="s">
        <v>1508</v>
      </c>
      <c r="C378" s="32" t="s">
        <v>915</v>
      </c>
      <c r="D378" s="33">
        <v>41</v>
      </c>
      <c r="E378" s="32" t="s">
        <v>1743</v>
      </c>
      <c r="F378" s="34">
        <v>4101</v>
      </c>
      <c r="G378" s="32" t="s">
        <v>1744</v>
      </c>
      <c r="H378" s="34" t="s">
        <v>1660</v>
      </c>
      <c r="I378" s="32" t="s">
        <v>1661</v>
      </c>
      <c r="J378" s="34">
        <v>2</v>
      </c>
      <c r="K378" s="32" t="s">
        <v>1544</v>
      </c>
      <c r="L378" s="33" t="s">
        <v>1745</v>
      </c>
      <c r="M378" s="32" t="s">
        <v>1746</v>
      </c>
      <c r="N378" s="34" t="s">
        <v>1747</v>
      </c>
      <c r="O378" s="32" t="s">
        <v>1748</v>
      </c>
      <c r="P378" s="34">
        <v>2400</v>
      </c>
      <c r="Q378" s="34" t="s">
        <v>1789</v>
      </c>
      <c r="R378" s="32" t="s">
        <v>1790</v>
      </c>
      <c r="S378" s="34" t="s">
        <v>1791</v>
      </c>
      <c r="T378" s="32" t="s">
        <v>1792</v>
      </c>
      <c r="U378" s="24" t="s">
        <v>1793</v>
      </c>
      <c r="V378" s="36" t="s">
        <v>1753</v>
      </c>
      <c r="W378" s="36" t="s">
        <v>1754</v>
      </c>
      <c r="X378" s="33" t="s">
        <v>1755</v>
      </c>
      <c r="Y378" s="32" t="s">
        <v>1756</v>
      </c>
      <c r="Z378" s="34">
        <v>2023</v>
      </c>
      <c r="AA378" s="34">
        <v>2023</v>
      </c>
      <c r="AB378" s="34">
        <v>1</v>
      </c>
      <c r="AC378" s="34">
        <v>4</v>
      </c>
      <c r="AD378" s="34">
        <v>4101038</v>
      </c>
      <c r="AE378" s="32" t="s">
        <v>1794</v>
      </c>
      <c r="AF378" s="34">
        <v>410103803</v>
      </c>
      <c r="AG378" s="32" t="s">
        <v>1795</v>
      </c>
      <c r="AH378" s="24" t="s">
        <v>1793</v>
      </c>
      <c r="AI378" s="34">
        <v>7</v>
      </c>
      <c r="AJ378" s="67" t="s">
        <v>1796</v>
      </c>
      <c r="AK378" s="34" t="s">
        <v>89</v>
      </c>
      <c r="AL378" s="32" t="s">
        <v>90</v>
      </c>
      <c r="AM378" s="34">
        <v>121000</v>
      </c>
      <c r="AN378" s="32" t="s">
        <v>91</v>
      </c>
      <c r="AO378" s="32"/>
      <c r="AP378" s="22" t="s">
        <v>105</v>
      </c>
      <c r="AQ378" s="34" t="s">
        <v>1527</v>
      </c>
      <c r="AR378" s="32" t="s">
        <v>1528</v>
      </c>
      <c r="AS378" s="32" t="s">
        <v>1797</v>
      </c>
      <c r="AT378" s="28">
        <v>13000000</v>
      </c>
      <c r="AU378" s="1"/>
      <c r="AV378" s="29"/>
      <c r="AW378" s="30">
        <f>SUMIF('No tocar'!A:A,AS378,'No tocar'!B:B)</f>
        <v>13000000</v>
      </c>
      <c r="AX378" s="30">
        <f t="shared" si="0"/>
        <v>13000000</v>
      </c>
      <c r="AY378" s="30">
        <f>SUMIF('No tocar'!A:A,AS378,'No tocar'!D:D)</f>
        <v>4875000</v>
      </c>
      <c r="AZ378" s="30"/>
      <c r="BA378" s="30" t="str">
        <f t="shared" si="1"/>
        <v/>
      </c>
      <c r="BB378" s="31" t="str">
        <f t="shared" si="2"/>
        <v/>
      </c>
      <c r="BC378" s="29"/>
      <c r="BD378" s="29"/>
      <c r="BE378" s="29"/>
      <c r="BF378" s="29"/>
      <c r="BG378" s="29"/>
      <c r="BH378" s="29"/>
      <c r="BI378" s="29"/>
      <c r="BJ378" s="29"/>
      <c r="BK378" s="29"/>
      <c r="BL378" s="29"/>
      <c r="BM378" s="29"/>
      <c r="BN378" s="29"/>
      <c r="BO378" s="29"/>
      <c r="BP378" s="29"/>
      <c r="BQ378" s="29"/>
      <c r="BR378" s="29"/>
      <c r="BS378" s="29"/>
      <c r="BT378" s="29"/>
      <c r="BU378" s="29"/>
      <c r="BV378" s="29"/>
    </row>
    <row r="379" spans="1:74" ht="14.25" customHeight="1">
      <c r="A379" s="32" t="s">
        <v>1507</v>
      </c>
      <c r="B379" s="32" t="s">
        <v>1508</v>
      </c>
      <c r="C379" s="32" t="s">
        <v>915</v>
      </c>
      <c r="D379" s="33">
        <v>41</v>
      </c>
      <c r="E379" s="32" t="s">
        <v>1743</v>
      </c>
      <c r="F379" s="34">
        <v>4101</v>
      </c>
      <c r="G379" s="32" t="s">
        <v>1744</v>
      </c>
      <c r="H379" s="34" t="s">
        <v>1660</v>
      </c>
      <c r="I379" s="32" t="s">
        <v>1661</v>
      </c>
      <c r="J379" s="34">
        <v>2</v>
      </c>
      <c r="K379" s="32" t="s">
        <v>1544</v>
      </c>
      <c r="L379" s="33" t="s">
        <v>1745</v>
      </c>
      <c r="M379" s="32" t="s">
        <v>1746</v>
      </c>
      <c r="N379" s="34" t="s">
        <v>1747</v>
      </c>
      <c r="O379" s="32" t="s">
        <v>1748</v>
      </c>
      <c r="P379" s="34">
        <v>2400</v>
      </c>
      <c r="Q379" s="34" t="s">
        <v>1789</v>
      </c>
      <c r="R379" s="32" t="s">
        <v>1790</v>
      </c>
      <c r="S379" s="34" t="s">
        <v>1791</v>
      </c>
      <c r="T379" s="32" t="s">
        <v>1792</v>
      </c>
      <c r="U379" s="24" t="s">
        <v>1793</v>
      </c>
      <c r="V379" s="36" t="s">
        <v>1753</v>
      </c>
      <c r="W379" s="36" t="s">
        <v>1754</v>
      </c>
      <c r="X379" s="33" t="s">
        <v>1755</v>
      </c>
      <c r="Y379" s="32" t="s">
        <v>1756</v>
      </c>
      <c r="Z379" s="34">
        <v>2023</v>
      </c>
      <c r="AA379" s="34">
        <v>2023</v>
      </c>
      <c r="AB379" s="34">
        <v>1</v>
      </c>
      <c r="AC379" s="34">
        <v>4</v>
      </c>
      <c r="AD379" s="34">
        <v>4101038</v>
      </c>
      <c r="AE379" s="32" t="s">
        <v>1794</v>
      </c>
      <c r="AF379" s="34">
        <v>410103803</v>
      </c>
      <c r="AG379" s="32" t="s">
        <v>1795</v>
      </c>
      <c r="AH379" s="24" t="s">
        <v>1793</v>
      </c>
      <c r="AI379" s="34">
        <v>7</v>
      </c>
      <c r="AJ379" s="67" t="s">
        <v>1796</v>
      </c>
      <c r="AK379" s="34" t="s">
        <v>89</v>
      </c>
      <c r="AL379" s="32" t="s">
        <v>90</v>
      </c>
      <c r="AM379" s="34">
        <v>123318</v>
      </c>
      <c r="AN379" s="32" t="s">
        <v>941</v>
      </c>
      <c r="AO379" s="32"/>
      <c r="AP379" s="22" t="s">
        <v>105</v>
      </c>
      <c r="AQ379" s="34" t="s">
        <v>1527</v>
      </c>
      <c r="AR379" s="32" t="s">
        <v>1528</v>
      </c>
      <c r="AS379" s="32" t="s">
        <v>1798</v>
      </c>
      <c r="AT379" s="28">
        <v>5000000</v>
      </c>
      <c r="AU379" s="1"/>
      <c r="AV379" s="29"/>
      <c r="AW379" s="30">
        <f>SUMIF('No tocar'!A:A,AS379,'No tocar'!B:B)</f>
        <v>0</v>
      </c>
      <c r="AX379" s="30">
        <f t="shared" si="0"/>
        <v>5000000</v>
      </c>
      <c r="AY379" s="30">
        <f>SUMIF('No tocar'!A:A,AS379,'No tocar'!D:D)</f>
        <v>0</v>
      </c>
      <c r="AZ379" s="30"/>
      <c r="BA379" s="30" t="str">
        <f t="shared" si="1"/>
        <v/>
      </c>
      <c r="BB379" s="31" t="str">
        <f t="shared" si="2"/>
        <v/>
      </c>
      <c r="BC379" s="29"/>
      <c r="BD379" s="29"/>
      <c r="BE379" s="29"/>
      <c r="BF379" s="29"/>
      <c r="BG379" s="29"/>
      <c r="BH379" s="29"/>
      <c r="BI379" s="29"/>
      <c r="BJ379" s="29"/>
      <c r="BK379" s="29"/>
      <c r="BL379" s="29"/>
      <c r="BM379" s="29"/>
      <c r="BN379" s="29"/>
      <c r="BO379" s="29"/>
      <c r="BP379" s="29"/>
      <c r="BQ379" s="29"/>
      <c r="BR379" s="29"/>
      <c r="BS379" s="29"/>
      <c r="BT379" s="29"/>
      <c r="BU379" s="29"/>
      <c r="BV379" s="29"/>
    </row>
    <row r="380" spans="1:74" ht="14.25" customHeight="1">
      <c r="A380" s="32" t="s">
        <v>1507</v>
      </c>
      <c r="B380" s="32" t="s">
        <v>1508</v>
      </c>
      <c r="C380" s="32" t="s">
        <v>915</v>
      </c>
      <c r="D380" s="33">
        <v>41</v>
      </c>
      <c r="E380" s="32" t="s">
        <v>1743</v>
      </c>
      <c r="F380" s="34">
        <v>4101</v>
      </c>
      <c r="G380" s="32" t="s">
        <v>1744</v>
      </c>
      <c r="H380" s="34" t="s">
        <v>1660</v>
      </c>
      <c r="I380" s="32" t="s">
        <v>1661</v>
      </c>
      <c r="J380" s="34">
        <v>2</v>
      </c>
      <c r="K380" s="32" t="s">
        <v>1544</v>
      </c>
      <c r="L380" s="33" t="s">
        <v>1745</v>
      </c>
      <c r="M380" s="32" t="s">
        <v>1746</v>
      </c>
      <c r="N380" s="34" t="s">
        <v>1747</v>
      </c>
      <c r="O380" s="32" t="s">
        <v>1748</v>
      </c>
      <c r="P380" s="34">
        <v>2400</v>
      </c>
      <c r="Q380" s="34" t="s">
        <v>1789</v>
      </c>
      <c r="R380" s="32" t="s">
        <v>1790</v>
      </c>
      <c r="S380" s="34" t="s">
        <v>1791</v>
      </c>
      <c r="T380" s="32" t="s">
        <v>1792</v>
      </c>
      <c r="U380" s="24" t="s">
        <v>1793</v>
      </c>
      <c r="V380" s="36" t="s">
        <v>1753</v>
      </c>
      <c r="W380" s="36" t="s">
        <v>1754</v>
      </c>
      <c r="X380" s="33" t="s">
        <v>1755</v>
      </c>
      <c r="Y380" s="32" t="s">
        <v>1756</v>
      </c>
      <c r="Z380" s="34">
        <v>2023</v>
      </c>
      <c r="AA380" s="34">
        <v>2023</v>
      </c>
      <c r="AB380" s="34">
        <v>1</v>
      </c>
      <c r="AC380" s="34">
        <v>4</v>
      </c>
      <c r="AD380" s="34">
        <v>4101038</v>
      </c>
      <c r="AE380" s="32" t="s">
        <v>1794</v>
      </c>
      <c r="AF380" s="34">
        <v>410103803</v>
      </c>
      <c r="AG380" s="32" t="s">
        <v>1795</v>
      </c>
      <c r="AH380" s="24" t="s">
        <v>1793</v>
      </c>
      <c r="AI380" s="34">
        <v>8</v>
      </c>
      <c r="AJ380" s="67" t="s">
        <v>1799</v>
      </c>
      <c r="AK380" s="34" t="s">
        <v>99</v>
      </c>
      <c r="AL380" s="32" t="s">
        <v>90</v>
      </c>
      <c r="AM380" s="34">
        <v>121000</v>
      </c>
      <c r="AN380" s="32" t="s">
        <v>91</v>
      </c>
      <c r="AO380" s="32"/>
      <c r="AP380" s="22" t="s">
        <v>105</v>
      </c>
      <c r="AQ380" s="34" t="s">
        <v>1527</v>
      </c>
      <c r="AR380" s="32" t="s">
        <v>1528</v>
      </c>
      <c r="AS380" s="32" t="s">
        <v>1800</v>
      </c>
      <c r="AT380" s="28">
        <v>8000000</v>
      </c>
      <c r="AU380" s="1"/>
      <c r="AV380" s="29"/>
      <c r="AW380" s="30">
        <f>SUMIF('No tocar'!A:A,AS380,'No tocar'!B:B)</f>
        <v>8000000</v>
      </c>
      <c r="AX380" s="30">
        <f t="shared" si="0"/>
        <v>8000000</v>
      </c>
      <c r="AY380" s="30">
        <f>SUMIF('No tocar'!A:A,AS380,'No tocar'!D:D)</f>
        <v>6202680</v>
      </c>
      <c r="AZ380" s="30"/>
      <c r="BA380" s="30" t="str">
        <f t="shared" si="1"/>
        <v/>
      </c>
      <c r="BB380" s="31" t="str">
        <f t="shared" si="2"/>
        <v/>
      </c>
      <c r="BC380" s="29"/>
      <c r="BD380" s="29"/>
      <c r="BE380" s="29"/>
      <c r="BF380" s="29"/>
      <c r="BG380" s="29"/>
      <c r="BH380" s="29"/>
      <c r="BI380" s="29"/>
      <c r="BJ380" s="29"/>
      <c r="BK380" s="29"/>
      <c r="BL380" s="29"/>
      <c r="BM380" s="29"/>
      <c r="BN380" s="29"/>
      <c r="BO380" s="29"/>
      <c r="BP380" s="29"/>
      <c r="BQ380" s="29"/>
      <c r="BR380" s="29"/>
      <c r="BS380" s="29"/>
      <c r="BT380" s="29"/>
      <c r="BU380" s="29"/>
      <c r="BV380" s="29"/>
    </row>
    <row r="381" spans="1:74" ht="14.25" customHeight="1">
      <c r="A381" s="32" t="s">
        <v>1507</v>
      </c>
      <c r="B381" s="32" t="s">
        <v>1508</v>
      </c>
      <c r="C381" s="32" t="s">
        <v>915</v>
      </c>
      <c r="D381" s="33">
        <v>41</v>
      </c>
      <c r="E381" s="32" t="s">
        <v>1743</v>
      </c>
      <c r="F381" s="34">
        <v>4101</v>
      </c>
      <c r="G381" s="32" t="s">
        <v>1744</v>
      </c>
      <c r="H381" s="34" t="s">
        <v>1660</v>
      </c>
      <c r="I381" s="32" t="s">
        <v>1661</v>
      </c>
      <c r="J381" s="34">
        <v>2</v>
      </c>
      <c r="K381" s="32" t="s">
        <v>1544</v>
      </c>
      <c r="L381" s="33" t="s">
        <v>1745</v>
      </c>
      <c r="M381" s="32" t="s">
        <v>1746</v>
      </c>
      <c r="N381" s="34" t="s">
        <v>1747</v>
      </c>
      <c r="O381" s="32" t="s">
        <v>1748</v>
      </c>
      <c r="P381" s="34">
        <v>2400</v>
      </c>
      <c r="Q381" s="34" t="s">
        <v>1789</v>
      </c>
      <c r="R381" s="32" t="s">
        <v>1790</v>
      </c>
      <c r="S381" s="34" t="s">
        <v>1791</v>
      </c>
      <c r="T381" s="32" t="s">
        <v>1792</v>
      </c>
      <c r="U381" s="24" t="s">
        <v>1793</v>
      </c>
      <c r="V381" s="36" t="s">
        <v>1753</v>
      </c>
      <c r="W381" s="36" t="s">
        <v>1754</v>
      </c>
      <c r="X381" s="33" t="s">
        <v>1755</v>
      </c>
      <c r="Y381" s="32" t="s">
        <v>1756</v>
      </c>
      <c r="Z381" s="34">
        <v>2023</v>
      </c>
      <c r="AA381" s="34">
        <v>2023</v>
      </c>
      <c r="AB381" s="34">
        <v>1</v>
      </c>
      <c r="AC381" s="34">
        <v>4</v>
      </c>
      <c r="AD381" s="34">
        <v>4101038</v>
      </c>
      <c r="AE381" s="32" t="s">
        <v>1794</v>
      </c>
      <c r="AF381" s="34">
        <v>410103803</v>
      </c>
      <c r="AG381" s="32" t="s">
        <v>1795</v>
      </c>
      <c r="AH381" s="24" t="s">
        <v>1793</v>
      </c>
      <c r="AI381" s="34">
        <v>8</v>
      </c>
      <c r="AJ381" s="67" t="s">
        <v>1799</v>
      </c>
      <c r="AK381" s="34" t="s">
        <v>99</v>
      </c>
      <c r="AL381" s="32" t="s">
        <v>90</v>
      </c>
      <c r="AM381" s="34">
        <v>123318</v>
      </c>
      <c r="AN381" s="32" t="s">
        <v>941</v>
      </c>
      <c r="AO381" s="32"/>
      <c r="AP381" s="22" t="s">
        <v>105</v>
      </c>
      <c r="AQ381" s="34" t="s">
        <v>1527</v>
      </c>
      <c r="AR381" s="32" t="s">
        <v>1528</v>
      </c>
      <c r="AS381" s="32" t="s">
        <v>1801</v>
      </c>
      <c r="AT381" s="28">
        <v>15000000</v>
      </c>
      <c r="AU381" s="1"/>
      <c r="AV381" s="29"/>
      <c r="AW381" s="30">
        <f>SUMIF('No tocar'!A:A,AS381,'No tocar'!B:B)</f>
        <v>0</v>
      </c>
      <c r="AX381" s="30">
        <f t="shared" si="0"/>
        <v>15000000</v>
      </c>
      <c r="AY381" s="30">
        <f>SUMIF('No tocar'!A:A,AS381,'No tocar'!D:D)</f>
        <v>9689167</v>
      </c>
      <c r="AZ381" s="30"/>
      <c r="BA381" s="30" t="str">
        <f t="shared" si="1"/>
        <v/>
      </c>
      <c r="BB381" s="31" t="str">
        <f t="shared" si="2"/>
        <v/>
      </c>
      <c r="BC381" s="29"/>
      <c r="BD381" s="29"/>
      <c r="BE381" s="29"/>
      <c r="BF381" s="29"/>
      <c r="BG381" s="29"/>
      <c r="BH381" s="29"/>
      <c r="BI381" s="29"/>
      <c r="BJ381" s="29"/>
      <c r="BK381" s="29"/>
      <c r="BL381" s="29"/>
      <c r="BM381" s="29"/>
      <c r="BN381" s="29"/>
      <c r="BO381" s="29"/>
      <c r="BP381" s="29"/>
      <c r="BQ381" s="29"/>
      <c r="BR381" s="29"/>
      <c r="BS381" s="29"/>
      <c r="BT381" s="29"/>
      <c r="BU381" s="29"/>
      <c r="BV381" s="29"/>
    </row>
    <row r="382" spans="1:74" ht="14.25" customHeight="1">
      <c r="A382" s="32" t="s">
        <v>1507</v>
      </c>
      <c r="B382" s="32" t="s">
        <v>1508</v>
      </c>
      <c r="C382" s="32" t="s">
        <v>915</v>
      </c>
      <c r="D382" s="33">
        <v>41</v>
      </c>
      <c r="E382" s="32" t="s">
        <v>1743</v>
      </c>
      <c r="F382" s="34">
        <v>4101</v>
      </c>
      <c r="G382" s="32" t="s">
        <v>1744</v>
      </c>
      <c r="H382" s="34" t="s">
        <v>1660</v>
      </c>
      <c r="I382" s="32" t="s">
        <v>1661</v>
      </c>
      <c r="J382" s="34">
        <v>2</v>
      </c>
      <c r="K382" s="32" t="s">
        <v>1544</v>
      </c>
      <c r="L382" s="33" t="s">
        <v>1745</v>
      </c>
      <c r="M382" s="32" t="s">
        <v>1746</v>
      </c>
      <c r="N382" s="34" t="s">
        <v>1747</v>
      </c>
      <c r="O382" s="32" t="s">
        <v>1748</v>
      </c>
      <c r="P382" s="34">
        <v>2400</v>
      </c>
      <c r="Q382" s="34" t="s">
        <v>1789</v>
      </c>
      <c r="R382" s="32" t="s">
        <v>1790</v>
      </c>
      <c r="S382" s="34" t="s">
        <v>1802</v>
      </c>
      <c r="T382" s="32" t="s">
        <v>1803</v>
      </c>
      <c r="U382" s="24">
        <v>160</v>
      </c>
      <c r="V382" s="36" t="s">
        <v>1753</v>
      </c>
      <c r="W382" s="36" t="s">
        <v>1754</v>
      </c>
      <c r="X382" s="33" t="s">
        <v>1755</v>
      </c>
      <c r="Y382" s="32" t="s">
        <v>1756</v>
      </c>
      <c r="Z382" s="34">
        <v>2023</v>
      </c>
      <c r="AA382" s="34">
        <v>2023</v>
      </c>
      <c r="AB382" s="34">
        <v>1</v>
      </c>
      <c r="AC382" s="34">
        <v>5</v>
      </c>
      <c r="AD382" s="34">
        <v>4101031</v>
      </c>
      <c r="AE382" s="32" t="s">
        <v>1804</v>
      </c>
      <c r="AF382" s="34">
        <v>410103110</v>
      </c>
      <c r="AG382" s="32" t="s">
        <v>1805</v>
      </c>
      <c r="AH382" s="24">
        <v>160</v>
      </c>
      <c r="AI382" s="34">
        <v>9</v>
      </c>
      <c r="AJ382" s="22" t="s">
        <v>1806</v>
      </c>
      <c r="AK382" s="34" t="s">
        <v>89</v>
      </c>
      <c r="AL382" s="32" t="s">
        <v>90</v>
      </c>
      <c r="AM382" s="34">
        <v>121000</v>
      </c>
      <c r="AN382" s="32" t="s">
        <v>91</v>
      </c>
      <c r="AO382" s="32"/>
      <c r="AP382" s="22" t="s">
        <v>92</v>
      </c>
      <c r="AQ382" s="34" t="s">
        <v>1527</v>
      </c>
      <c r="AR382" s="32" t="s">
        <v>1528</v>
      </c>
      <c r="AS382" s="32" t="s">
        <v>1807</v>
      </c>
      <c r="AT382" s="28">
        <v>9300000</v>
      </c>
      <c r="AU382" s="1" t="s">
        <v>463</v>
      </c>
      <c r="AV382" s="29"/>
      <c r="AW382" s="30">
        <f>SUMIF('No tocar'!A:A,AS382,'No tocar'!B:B)</f>
        <v>27000000</v>
      </c>
      <c r="AX382" s="30">
        <f t="shared" si="0"/>
        <v>9300000</v>
      </c>
      <c r="AY382" s="30">
        <f>SUMIF('No tocar'!A:A,AS382,'No tocar'!D:D)</f>
        <v>9300000</v>
      </c>
      <c r="AZ382" s="30"/>
      <c r="BA382" s="30" t="str">
        <f t="shared" si="1"/>
        <v/>
      </c>
      <c r="BB382" s="31" t="str">
        <f t="shared" si="2"/>
        <v/>
      </c>
      <c r="BC382" s="29"/>
      <c r="BD382" s="29"/>
      <c r="BE382" s="29"/>
      <c r="BF382" s="29"/>
      <c r="BG382" s="29"/>
      <c r="BH382" s="29"/>
      <c r="BI382" s="29"/>
      <c r="BJ382" s="29"/>
      <c r="BK382" s="29"/>
      <c r="BL382" s="29"/>
      <c r="BM382" s="29"/>
      <c r="BN382" s="29"/>
      <c r="BO382" s="29"/>
      <c r="BP382" s="29"/>
      <c r="BQ382" s="29"/>
      <c r="BR382" s="29"/>
      <c r="BS382" s="29"/>
      <c r="BT382" s="29"/>
      <c r="BU382" s="29"/>
      <c r="BV382" s="29"/>
    </row>
    <row r="383" spans="1:74" ht="14.25" customHeight="1">
      <c r="A383" s="32" t="s">
        <v>1507</v>
      </c>
      <c r="B383" s="32" t="s">
        <v>1508</v>
      </c>
      <c r="C383" s="32" t="s">
        <v>915</v>
      </c>
      <c r="D383" s="33">
        <v>41</v>
      </c>
      <c r="E383" s="32" t="s">
        <v>1743</v>
      </c>
      <c r="F383" s="34">
        <v>4101</v>
      </c>
      <c r="G383" s="32" t="s">
        <v>1744</v>
      </c>
      <c r="H383" s="34" t="s">
        <v>1660</v>
      </c>
      <c r="I383" s="32" t="s">
        <v>1661</v>
      </c>
      <c r="J383" s="34">
        <v>2</v>
      </c>
      <c r="K383" s="32" t="s">
        <v>1544</v>
      </c>
      <c r="L383" s="33" t="s">
        <v>1745</v>
      </c>
      <c r="M383" s="32" t="s">
        <v>1746</v>
      </c>
      <c r="N383" s="34" t="s">
        <v>1747</v>
      </c>
      <c r="O383" s="32" t="s">
        <v>1748</v>
      </c>
      <c r="P383" s="34">
        <v>2400</v>
      </c>
      <c r="Q383" s="34" t="s">
        <v>1789</v>
      </c>
      <c r="R383" s="32" t="s">
        <v>1790</v>
      </c>
      <c r="S383" s="34" t="s">
        <v>1802</v>
      </c>
      <c r="T383" s="32" t="s">
        <v>1803</v>
      </c>
      <c r="U383" s="24">
        <v>160</v>
      </c>
      <c r="V383" s="36" t="s">
        <v>1753</v>
      </c>
      <c r="W383" s="36" t="s">
        <v>1754</v>
      </c>
      <c r="X383" s="33" t="s">
        <v>1755</v>
      </c>
      <c r="Y383" s="32" t="s">
        <v>1756</v>
      </c>
      <c r="Z383" s="34">
        <v>2023</v>
      </c>
      <c r="AA383" s="34">
        <v>2023</v>
      </c>
      <c r="AB383" s="34">
        <v>1</v>
      </c>
      <c r="AC383" s="34">
        <v>5</v>
      </c>
      <c r="AD383" s="34">
        <v>4101031</v>
      </c>
      <c r="AE383" s="32" t="s">
        <v>1804</v>
      </c>
      <c r="AF383" s="34">
        <v>410103110</v>
      </c>
      <c r="AG383" s="32" t="s">
        <v>1805</v>
      </c>
      <c r="AH383" s="24">
        <v>160</v>
      </c>
      <c r="AI383" s="34">
        <v>9</v>
      </c>
      <c r="AJ383" s="22" t="s">
        <v>1806</v>
      </c>
      <c r="AK383" s="34" t="s">
        <v>89</v>
      </c>
      <c r="AL383" s="32" t="s">
        <v>90</v>
      </c>
      <c r="AM383" s="34">
        <v>123318</v>
      </c>
      <c r="AN383" s="32" t="s">
        <v>941</v>
      </c>
      <c r="AO383" s="32"/>
      <c r="AP383" s="22" t="s">
        <v>92</v>
      </c>
      <c r="AQ383" s="34" t="s">
        <v>1527</v>
      </c>
      <c r="AR383" s="32" t="s">
        <v>1528</v>
      </c>
      <c r="AS383" s="32" t="s">
        <v>1808</v>
      </c>
      <c r="AT383" s="28">
        <v>24800000</v>
      </c>
      <c r="AU383" s="1"/>
      <c r="AV383" s="29"/>
      <c r="AW383" s="30">
        <f>SUMIF('No tocar'!A:A,AS383,'No tocar'!B:B)</f>
        <v>0</v>
      </c>
      <c r="AX383" s="30">
        <f t="shared" si="0"/>
        <v>24800000</v>
      </c>
      <c r="AY383" s="30">
        <f>SUMIF('No tocar'!A:A,AS383,'No tocar'!D:D)</f>
        <v>15500000</v>
      </c>
      <c r="AZ383" s="30"/>
      <c r="BA383" s="30" t="str">
        <f t="shared" si="1"/>
        <v/>
      </c>
      <c r="BB383" s="31" t="str">
        <f t="shared" si="2"/>
        <v/>
      </c>
      <c r="BC383" s="29"/>
      <c r="BD383" s="29"/>
      <c r="BE383" s="29"/>
      <c r="BF383" s="29"/>
      <c r="BG383" s="29"/>
      <c r="BH383" s="29"/>
      <c r="BI383" s="29"/>
      <c r="BJ383" s="29"/>
      <c r="BK383" s="29"/>
      <c r="BL383" s="29"/>
      <c r="BM383" s="29"/>
      <c r="BN383" s="29"/>
      <c r="BO383" s="29"/>
      <c r="BP383" s="29"/>
      <c r="BQ383" s="29"/>
      <c r="BR383" s="29"/>
      <c r="BS383" s="29"/>
      <c r="BT383" s="29"/>
      <c r="BU383" s="29"/>
      <c r="BV383" s="29"/>
    </row>
    <row r="384" spans="1:74" ht="14.25" customHeight="1">
      <c r="A384" s="32" t="s">
        <v>1507</v>
      </c>
      <c r="B384" s="32" t="s">
        <v>1508</v>
      </c>
      <c r="C384" s="32" t="s">
        <v>915</v>
      </c>
      <c r="D384" s="33">
        <v>41</v>
      </c>
      <c r="E384" s="32" t="s">
        <v>1743</v>
      </c>
      <c r="F384" s="34">
        <v>4101</v>
      </c>
      <c r="G384" s="32" t="s">
        <v>1744</v>
      </c>
      <c r="H384" s="34" t="s">
        <v>1660</v>
      </c>
      <c r="I384" s="32" t="s">
        <v>1661</v>
      </c>
      <c r="J384" s="34">
        <v>2</v>
      </c>
      <c r="K384" s="32" t="s">
        <v>1544</v>
      </c>
      <c r="L384" s="33" t="s">
        <v>1745</v>
      </c>
      <c r="M384" s="32" t="s">
        <v>1746</v>
      </c>
      <c r="N384" s="34" t="s">
        <v>1747</v>
      </c>
      <c r="O384" s="32" t="s">
        <v>1748</v>
      </c>
      <c r="P384" s="34">
        <v>2400</v>
      </c>
      <c r="Q384" s="34" t="s">
        <v>1789</v>
      </c>
      <c r="R384" s="32" t="s">
        <v>1790</v>
      </c>
      <c r="S384" s="34" t="s">
        <v>1802</v>
      </c>
      <c r="T384" s="32" t="s">
        <v>1803</v>
      </c>
      <c r="U384" s="24">
        <v>160</v>
      </c>
      <c r="V384" s="36" t="s">
        <v>1753</v>
      </c>
      <c r="W384" s="36" t="s">
        <v>1754</v>
      </c>
      <c r="X384" s="33" t="s">
        <v>1755</v>
      </c>
      <c r="Y384" s="32" t="s">
        <v>1756</v>
      </c>
      <c r="Z384" s="34">
        <v>2023</v>
      </c>
      <c r="AA384" s="34">
        <v>2023</v>
      </c>
      <c r="AB384" s="34">
        <v>1</v>
      </c>
      <c r="AC384" s="34">
        <v>5</v>
      </c>
      <c r="AD384" s="34">
        <v>4101031</v>
      </c>
      <c r="AE384" s="32" t="s">
        <v>1804</v>
      </c>
      <c r="AF384" s="34">
        <v>410103110</v>
      </c>
      <c r="AG384" s="32" t="s">
        <v>1805</v>
      </c>
      <c r="AH384" s="24">
        <v>160</v>
      </c>
      <c r="AI384" s="34">
        <v>10</v>
      </c>
      <c r="AJ384" s="22" t="s">
        <v>1809</v>
      </c>
      <c r="AK384" s="34" t="s">
        <v>99</v>
      </c>
      <c r="AL384" s="32" t="s">
        <v>90</v>
      </c>
      <c r="AM384" s="34">
        <v>121000</v>
      </c>
      <c r="AN384" s="32" t="s">
        <v>91</v>
      </c>
      <c r="AO384" s="32"/>
      <c r="AP384" s="22" t="s">
        <v>92</v>
      </c>
      <c r="AQ384" s="34" t="s">
        <v>346</v>
      </c>
      <c r="AR384" s="32" t="s">
        <v>347</v>
      </c>
      <c r="AS384" s="32" t="s">
        <v>1810</v>
      </c>
      <c r="AT384" s="28">
        <v>11400000</v>
      </c>
      <c r="AU384" s="1" t="s">
        <v>463</v>
      </c>
      <c r="AV384" s="29"/>
      <c r="AW384" s="30">
        <f>SUMIF('No tocar'!A:A,AS384,'No tocar'!B:B)</f>
        <v>31000000</v>
      </c>
      <c r="AX384" s="30">
        <f t="shared" si="0"/>
        <v>11400000</v>
      </c>
      <c r="AY384" s="30">
        <f>SUMIF('No tocar'!A:A,AS384,'No tocar'!D:D)</f>
        <v>11400000</v>
      </c>
      <c r="AZ384" s="30"/>
      <c r="BA384" s="30" t="str">
        <f t="shared" si="1"/>
        <v/>
      </c>
      <c r="BB384" s="31" t="str">
        <f t="shared" si="2"/>
        <v/>
      </c>
      <c r="BC384" s="29"/>
      <c r="BD384" s="29"/>
      <c r="BE384" s="29"/>
      <c r="BF384" s="29"/>
      <c r="BG384" s="29"/>
      <c r="BH384" s="29"/>
      <c r="BI384" s="29"/>
      <c r="BJ384" s="29"/>
      <c r="BK384" s="29"/>
      <c r="BL384" s="29"/>
      <c r="BM384" s="29"/>
      <c r="BN384" s="29"/>
      <c r="BO384" s="29"/>
      <c r="BP384" s="29"/>
      <c r="BQ384" s="29"/>
      <c r="BR384" s="29"/>
      <c r="BS384" s="29"/>
      <c r="BT384" s="29"/>
      <c r="BU384" s="29"/>
      <c r="BV384" s="29"/>
    </row>
    <row r="385" spans="1:74" ht="14.25" customHeight="1">
      <c r="A385" s="32" t="s">
        <v>1507</v>
      </c>
      <c r="B385" s="32" t="s">
        <v>1508</v>
      </c>
      <c r="C385" s="32" t="s">
        <v>915</v>
      </c>
      <c r="D385" s="33">
        <v>41</v>
      </c>
      <c r="E385" s="32" t="s">
        <v>1743</v>
      </c>
      <c r="F385" s="34">
        <v>4101</v>
      </c>
      <c r="G385" s="32" t="s">
        <v>1744</v>
      </c>
      <c r="H385" s="34" t="s">
        <v>1660</v>
      </c>
      <c r="I385" s="32" t="s">
        <v>1661</v>
      </c>
      <c r="J385" s="34">
        <v>2</v>
      </c>
      <c r="K385" s="32" t="s">
        <v>1544</v>
      </c>
      <c r="L385" s="33" t="s">
        <v>1745</v>
      </c>
      <c r="M385" s="32" t="s">
        <v>1746</v>
      </c>
      <c r="N385" s="34" t="s">
        <v>1747</v>
      </c>
      <c r="O385" s="32" t="s">
        <v>1748</v>
      </c>
      <c r="P385" s="34">
        <v>2400</v>
      </c>
      <c r="Q385" s="34" t="s">
        <v>1789</v>
      </c>
      <c r="R385" s="32" t="s">
        <v>1790</v>
      </c>
      <c r="S385" s="34" t="s">
        <v>1802</v>
      </c>
      <c r="T385" s="32" t="s">
        <v>1803</v>
      </c>
      <c r="U385" s="24">
        <v>160</v>
      </c>
      <c r="V385" s="36" t="s">
        <v>1753</v>
      </c>
      <c r="W385" s="36" t="s">
        <v>1754</v>
      </c>
      <c r="X385" s="33" t="s">
        <v>1755</v>
      </c>
      <c r="Y385" s="32" t="s">
        <v>1756</v>
      </c>
      <c r="Z385" s="34">
        <v>2023</v>
      </c>
      <c r="AA385" s="34">
        <v>2023</v>
      </c>
      <c r="AB385" s="34">
        <v>1</v>
      </c>
      <c r="AC385" s="34">
        <v>5</v>
      </c>
      <c r="AD385" s="34">
        <v>4101031</v>
      </c>
      <c r="AE385" s="32" t="s">
        <v>1804</v>
      </c>
      <c r="AF385" s="34">
        <v>410103110</v>
      </c>
      <c r="AG385" s="32" t="s">
        <v>1805</v>
      </c>
      <c r="AH385" s="24">
        <v>160</v>
      </c>
      <c r="AI385" s="34">
        <v>10</v>
      </c>
      <c r="AJ385" s="22" t="s">
        <v>1809</v>
      </c>
      <c r="AK385" s="34" t="s">
        <v>99</v>
      </c>
      <c r="AL385" s="32" t="s">
        <v>90</v>
      </c>
      <c r="AM385" s="34">
        <v>123318</v>
      </c>
      <c r="AN385" s="32" t="s">
        <v>941</v>
      </c>
      <c r="AO385" s="32"/>
      <c r="AP385" s="22" t="s">
        <v>92</v>
      </c>
      <c r="AQ385" s="34" t="s">
        <v>346</v>
      </c>
      <c r="AR385" s="32" t="s">
        <v>347</v>
      </c>
      <c r="AS385" s="32" t="s">
        <v>1811</v>
      </c>
      <c r="AT385" s="28">
        <v>30400000</v>
      </c>
      <c r="AU385" s="1"/>
      <c r="AV385" s="29"/>
      <c r="AW385" s="30">
        <f>SUMIF('No tocar'!A:A,AS385,'No tocar'!B:B)</f>
        <v>0</v>
      </c>
      <c r="AX385" s="30">
        <f t="shared" si="0"/>
        <v>30400000</v>
      </c>
      <c r="AY385" s="30">
        <f>SUMIF('No tocar'!A:A,AS385,'No tocar'!D:D)</f>
        <v>19000000</v>
      </c>
      <c r="AZ385" s="30"/>
      <c r="BA385" s="30" t="str">
        <f t="shared" si="1"/>
        <v/>
      </c>
      <c r="BB385" s="31" t="str">
        <f t="shared" si="2"/>
        <v/>
      </c>
      <c r="BC385" s="29"/>
      <c r="BD385" s="29"/>
      <c r="BE385" s="29"/>
      <c r="BF385" s="29"/>
      <c r="BG385" s="29"/>
      <c r="BH385" s="29"/>
      <c r="BI385" s="29"/>
      <c r="BJ385" s="29"/>
      <c r="BK385" s="29"/>
      <c r="BL385" s="29"/>
      <c r="BM385" s="29"/>
      <c r="BN385" s="29"/>
      <c r="BO385" s="29"/>
      <c r="BP385" s="29"/>
      <c r="BQ385" s="29"/>
      <c r="BR385" s="29"/>
      <c r="BS385" s="29"/>
      <c r="BT385" s="29"/>
      <c r="BU385" s="29"/>
      <c r="BV385" s="29"/>
    </row>
    <row r="386" spans="1:74" ht="14.25" customHeight="1">
      <c r="A386" s="32" t="s">
        <v>1507</v>
      </c>
      <c r="B386" s="32" t="s">
        <v>1508</v>
      </c>
      <c r="C386" s="32" t="s">
        <v>915</v>
      </c>
      <c r="D386" s="33">
        <v>41</v>
      </c>
      <c r="E386" s="32" t="s">
        <v>1743</v>
      </c>
      <c r="F386" s="34">
        <v>4101</v>
      </c>
      <c r="G386" s="32" t="s">
        <v>1744</v>
      </c>
      <c r="H386" s="34" t="s">
        <v>1660</v>
      </c>
      <c r="I386" s="32" t="s">
        <v>1661</v>
      </c>
      <c r="J386" s="34">
        <v>2</v>
      </c>
      <c r="K386" s="32" t="s">
        <v>1544</v>
      </c>
      <c r="L386" s="33" t="s">
        <v>1745</v>
      </c>
      <c r="M386" s="32" t="s">
        <v>1746</v>
      </c>
      <c r="N386" s="34" t="s">
        <v>1747</v>
      </c>
      <c r="O386" s="32" t="s">
        <v>1748</v>
      </c>
      <c r="P386" s="34">
        <v>2400</v>
      </c>
      <c r="Q386" s="34" t="s">
        <v>1812</v>
      </c>
      <c r="R386" s="32" t="s">
        <v>1813</v>
      </c>
      <c r="S386" s="34" t="s">
        <v>1814</v>
      </c>
      <c r="T386" s="32" t="s">
        <v>1815</v>
      </c>
      <c r="U386" s="24">
        <v>2</v>
      </c>
      <c r="V386" s="36" t="s">
        <v>1753</v>
      </c>
      <c r="W386" s="36" t="s">
        <v>1754</v>
      </c>
      <c r="X386" s="33" t="s">
        <v>1755</v>
      </c>
      <c r="Y386" s="32" t="s">
        <v>1756</v>
      </c>
      <c r="Z386" s="34">
        <v>2023</v>
      </c>
      <c r="AA386" s="34">
        <v>2023</v>
      </c>
      <c r="AB386" s="34">
        <v>1</v>
      </c>
      <c r="AC386" s="34">
        <v>6</v>
      </c>
      <c r="AD386" s="34">
        <v>4101011</v>
      </c>
      <c r="AE386" s="32" t="s">
        <v>1816</v>
      </c>
      <c r="AF386" s="34">
        <v>410101100</v>
      </c>
      <c r="AG386" s="32" t="s">
        <v>1817</v>
      </c>
      <c r="AH386" s="24">
        <v>2</v>
      </c>
      <c r="AI386" s="34">
        <v>11</v>
      </c>
      <c r="AJ386" s="22" t="s">
        <v>1818</v>
      </c>
      <c r="AK386" s="34" t="s">
        <v>89</v>
      </c>
      <c r="AL386" s="32" t="s">
        <v>90</v>
      </c>
      <c r="AM386" s="34">
        <v>121000</v>
      </c>
      <c r="AN386" s="32" t="s">
        <v>91</v>
      </c>
      <c r="AO386" s="32"/>
      <c r="AP386" s="22" t="s">
        <v>105</v>
      </c>
      <c r="AQ386" s="34" t="s">
        <v>346</v>
      </c>
      <c r="AR386" s="32" t="s">
        <v>347</v>
      </c>
      <c r="AS386" s="32" t="s">
        <v>1819</v>
      </c>
      <c r="AT386" s="28">
        <v>5000000</v>
      </c>
      <c r="AU386" s="1"/>
      <c r="AV386" s="29"/>
      <c r="AW386" s="30">
        <f>SUMIF('No tocar'!A:A,AS386,'No tocar'!B:B)</f>
        <v>5000000</v>
      </c>
      <c r="AX386" s="30">
        <f t="shared" si="0"/>
        <v>5000000</v>
      </c>
      <c r="AY386" s="30">
        <f>SUMIF('No tocar'!A:A,AS386,'No tocar'!D:D)</f>
        <v>2968240</v>
      </c>
      <c r="AZ386" s="30"/>
      <c r="BA386" s="30" t="str">
        <f t="shared" si="1"/>
        <v/>
      </c>
      <c r="BB386" s="31" t="str">
        <f t="shared" si="2"/>
        <v/>
      </c>
      <c r="BC386" s="29"/>
      <c r="BD386" s="29"/>
      <c r="BE386" s="29"/>
      <c r="BF386" s="29"/>
      <c r="BG386" s="29"/>
      <c r="BH386" s="29"/>
      <c r="BI386" s="29"/>
      <c r="BJ386" s="29"/>
      <c r="BK386" s="29"/>
      <c r="BL386" s="29"/>
      <c r="BM386" s="29"/>
      <c r="BN386" s="29"/>
      <c r="BO386" s="29"/>
      <c r="BP386" s="29"/>
      <c r="BQ386" s="29"/>
      <c r="BR386" s="29"/>
      <c r="BS386" s="29"/>
      <c r="BT386" s="29"/>
      <c r="BU386" s="29"/>
      <c r="BV386" s="29"/>
    </row>
    <row r="387" spans="1:74" ht="14.25" customHeight="1">
      <c r="A387" s="32" t="s">
        <v>1507</v>
      </c>
      <c r="B387" s="32" t="s">
        <v>1508</v>
      </c>
      <c r="C387" s="32" t="s">
        <v>915</v>
      </c>
      <c r="D387" s="33">
        <v>41</v>
      </c>
      <c r="E387" s="32" t="s">
        <v>1743</v>
      </c>
      <c r="F387" s="34">
        <v>4101</v>
      </c>
      <c r="G387" s="32" t="s">
        <v>1744</v>
      </c>
      <c r="H387" s="34" t="s">
        <v>1660</v>
      </c>
      <c r="I387" s="32" t="s">
        <v>1661</v>
      </c>
      <c r="J387" s="34">
        <v>2</v>
      </c>
      <c r="K387" s="32" t="s">
        <v>1544</v>
      </c>
      <c r="L387" s="33" t="s">
        <v>1745</v>
      </c>
      <c r="M387" s="32" t="s">
        <v>1746</v>
      </c>
      <c r="N387" s="34" t="s">
        <v>1747</v>
      </c>
      <c r="O387" s="32" t="s">
        <v>1748</v>
      </c>
      <c r="P387" s="34">
        <v>2400</v>
      </c>
      <c r="Q387" s="34" t="s">
        <v>1812</v>
      </c>
      <c r="R387" s="32" t="s">
        <v>1813</v>
      </c>
      <c r="S387" s="34" t="s">
        <v>1814</v>
      </c>
      <c r="T387" s="32" t="s">
        <v>1815</v>
      </c>
      <c r="U387" s="24">
        <v>2</v>
      </c>
      <c r="V387" s="36" t="s">
        <v>1753</v>
      </c>
      <c r="W387" s="36" t="s">
        <v>1754</v>
      </c>
      <c r="X387" s="33" t="s">
        <v>1755</v>
      </c>
      <c r="Y387" s="32" t="s">
        <v>1756</v>
      </c>
      <c r="Z387" s="34">
        <v>2023</v>
      </c>
      <c r="AA387" s="34">
        <v>2023</v>
      </c>
      <c r="AB387" s="34">
        <v>1</v>
      </c>
      <c r="AC387" s="34">
        <v>6</v>
      </c>
      <c r="AD387" s="34">
        <v>4101011</v>
      </c>
      <c r="AE387" s="32" t="s">
        <v>1816</v>
      </c>
      <c r="AF387" s="34">
        <v>410101100</v>
      </c>
      <c r="AG387" s="32" t="s">
        <v>1817</v>
      </c>
      <c r="AH387" s="24">
        <v>2</v>
      </c>
      <c r="AI387" s="34">
        <v>11</v>
      </c>
      <c r="AJ387" s="22" t="s">
        <v>1818</v>
      </c>
      <c r="AK387" s="34" t="s">
        <v>89</v>
      </c>
      <c r="AL387" s="32" t="s">
        <v>90</v>
      </c>
      <c r="AM387" s="34">
        <v>123318</v>
      </c>
      <c r="AN387" s="32" t="s">
        <v>941</v>
      </c>
      <c r="AO387" s="32"/>
      <c r="AP387" s="22" t="s">
        <v>105</v>
      </c>
      <c r="AQ387" s="34" t="s">
        <v>346</v>
      </c>
      <c r="AR387" s="32" t="s">
        <v>347</v>
      </c>
      <c r="AS387" s="32" t="s">
        <v>1820</v>
      </c>
      <c r="AT387" s="28">
        <v>10000000</v>
      </c>
      <c r="AU387" s="1"/>
      <c r="AV387" s="29"/>
      <c r="AW387" s="30">
        <f>SUMIF('No tocar'!A:A,AS387,'No tocar'!B:B)</f>
        <v>0</v>
      </c>
      <c r="AX387" s="30">
        <f t="shared" si="0"/>
        <v>10000000</v>
      </c>
      <c r="AY387" s="30">
        <f>SUMIF('No tocar'!A:A,AS387,'No tocar'!D:D)</f>
        <v>0</v>
      </c>
      <c r="AZ387" s="30"/>
      <c r="BA387" s="30" t="str">
        <f t="shared" si="1"/>
        <v/>
      </c>
      <c r="BB387" s="31" t="str">
        <f t="shared" si="2"/>
        <v/>
      </c>
      <c r="BC387" s="29"/>
      <c r="BD387" s="29"/>
      <c r="BE387" s="29"/>
      <c r="BF387" s="29"/>
      <c r="BG387" s="29"/>
      <c r="BH387" s="29"/>
      <c r="BI387" s="29"/>
      <c r="BJ387" s="29"/>
      <c r="BK387" s="29"/>
      <c r="BL387" s="29"/>
      <c r="BM387" s="29"/>
      <c r="BN387" s="29"/>
      <c r="BO387" s="29"/>
      <c r="BP387" s="29"/>
      <c r="BQ387" s="29"/>
      <c r="BR387" s="29"/>
      <c r="BS387" s="29"/>
      <c r="BT387" s="29"/>
      <c r="BU387" s="29"/>
      <c r="BV387" s="29"/>
    </row>
    <row r="388" spans="1:74" ht="14.25" customHeight="1">
      <c r="A388" s="32" t="s">
        <v>1507</v>
      </c>
      <c r="B388" s="32" t="s">
        <v>1508</v>
      </c>
      <c r="C388" s="32" t="s">
        <v>915</v>
      </c>
      <c r="D388" s="33">
        <v>41</v>
      </c>
      <c r="E388" s="32" t="s">
        <v>1743</v>
      </c>
      <c r="F388" s="34">
        <v>4101</v>
      </c>
      <c r="G388" s="32" t="s">
        <v>1744</v>
      </c>
      <c r="H388" s="34" t="s">
        <v>1660</v>
      </c>
      <c r="I388" s="32" t="s">
        <v>1661</v>
      </c>
      <c r="J388" s="34">
        <v>2</v>
      </c>
      <c r="K388" s="32" t="s">
        <v>1544</v>
      </c>
      <c r="L388" s="33" t="s">
        <v>1745</v>
      </c>
      <c r="M388" s="32" t="s">
        <v>1746</v>
      </c>
      <c r="N388" s="34" t="s">
        <v>1747</v>
      </c>
      <c r="O388" s="32" t="s">
        <v>1748</v>
      </c>
      <c r="P388" s="34">
        <v>2400</v>
      </c>
      <c r="Q388" s="34" t="s">
        <v>1812</v>
      </c>
      <c r="R388" s="32" t="s">
        <v>1813</v>
      </c>
      <c r="S388" s="34" t="s">
        <v>1814</v>
      </c>
      <c r="T388" s="32" t="s">
        <v>1815</v>
      </c>
      <c r="U388" s="24">
        <v>2</v>
      </c>
      <c r="V388" s="36" t="s">
        <v>1753</v>
      </c>
      <c r="W388" s="36" t="s">
        <v>1754</v>
      </c>
      <c r="X388" s="33" t="s">
        <v>1755</v>
      </c>
      <c r="Y388" s="32" t="s">
        <v>1756</v>
      </c>
      <c r="Z388" s="34">
        <v>2023</v>
      </c>
      <c r="AA388" s="34">
        <v>2023</v>
      </c>
      <c r="AB388" s="34">
        <v>1</v>
      </c>
      <c r="AC388" s="34">
        <v>6</v>
      </c>
      <c r="AD388" s="34">
        <v>4101011</v>
      </c>
      <c r="AE388" s="32" t="s">
        <v>1816</v>
      </c>
      <c r="AF388" s="34">
        <v>410101100</v>
      </c>
      <c r="AG388" s="32" t="s">
        <v>1817</v>
      </c>
      <c r="AH388" s="24">
        <v>2</v>
      </c>
      <c r="AI388" s="34">
        <v>12</v>
      </c>
      <c r="AJ388" s="22" t="s">
        <v>1821</v>
      </c>
      <c r="AK388" s="34" t="s">
        <v>99</v>
      </c>
      <c r="AL388" s="32" t="s">
        <v>90</v>
      </c>
      <c r="AM388" s="34">
        <v>121000</v>
      </c>
      <c r="AN388" s="32" t="s">
        <v>91</v>
      </c>
      <c r="AO388" s="32"/>
      <c r="AP388" s="22" t="s">
        <v>105</v>
      </c>
      <c r="AQ388" s="34" t="s">
        <v>346</v>
      </c>
      <c r="AR388" s="32" t="s">
        <v>347</v>
      </c>
      <c r="AS388" s="32" t="s">
        <v>1822</v>
      </c>
      <c r="AT388" s="28">
        <v>5000000</v>
      </c>
      <c r="AU388" s="1"/>
      <c r="AV388" s="29"/>
      <c r="AW388" s="30">
        <f>SUMIF('No tocar'!A:A,AS388,'No tocar'!B:B)</f>
        <v>5000000</v>
      </c>
      <c r="AX388" s="30">
        <f t="shared" si="0"/>
        <v>5000000</v>
      </c>
      <c r="AY388" s="30">
        <f>SUMIF('No tocar'!A:A,AS388,'No tocar'!D:D)</f>
        <v>5000000</v>
      </c>
      <c r="AZ388" s="30"/>
      <c r="BA388" s="30" t="str">
        <f t="shared" si="1"/>
        <v/>
      </c>
      <c r="BB388" s="31" t="str">
        <f t="shared" si="2"/>
        <v/>
      </c>
      <c r="BC388" s="29"/>
      <c r="BD388" s="29"/>
      <c r="BE388" s="29"/>
      <c r="BF388" s="29"/>
      <c r="BG388" s="29"/>
      <c r="BH388" s="29"/>
      <c r="BI388" s="29"/>
      <c r="BJ388" s="29"/>
      <c r="BK388" s="29"/>
      <c r="BL388" s="29"/>
      <c r="BM388" s="29"/>
      <c r="BN388" s="29"/>
      <c r="BO388" s="29"/>
      <c r="BP388" s="29"/>
      <c r="BQ388" s="29"/>
      <c r="BR388" s="29"/>
      <c r="BS388" s="29"/>
      <c r="BT388" s="29"/>
      <c r="BU388" s="29"/>
      <c r="BV388" s="29"/>
    </row>
    <row r="389" spans="1:74" ht="14.25" customHeight="1">
      <c r="A389" s="32" t="s">
        <v>1507</v>
      </c>
      <c r="B389" s="32" t="s">
        <v>1508</v>
      </c>
      <c r="C389" s="32" t="s">
        <v>915</v>
      </c>
      <c r="D389" s="33">
        <v>45</v>
      </c>
      <c r="E389" s="32" t="s">
        <v>70</v>
      </c>
      <c r="F389" s="34">
        <v>4501</v>
      </c>
      <c r="G389" s="32" t="s">
        <v>1509</v>
      </c>
      <c r="H389" s="34" t="s">
        <v>1510</v>
      </c>
      <c r="I389" s="32" t="s">
        <v>1693</v>
      </c>
      <c r="J389" s="34">
        <v>2</v>
      </c>
      <c r="K389" s="32" t="s">
        <v>1544</v>
      </c>
      <c r="L389" s="33" t="s">
        <v>1694</v>
      </c>
      <c r="M389" s="32" t="s">
        <v>1695</v>
      </c>
      <c r="N389" s="34" t="s">
        <v>1696</v>
      </c>
      <c r="O389" s="32" t="s">
        <v>1697</v>
      </c>
      <c r="P389" s="34" t="s">
        <v>1698</v>
      </c>
      <c r="Q389" s="34" t="s">
        <v>1699</v>
      </c>
      <c r="R389" s="32" t="s">
        <v>1700</v>
      </c>
      <c r="S389" s="34" t="s">
        <v>1701</v>
      </c>
      <c r="T389" s="32" t="s">
        <v>1702</v>
      </c>
      <c r="U389" s="24">
        <v>17</v>
      </c>
      <c r="V389" s="35">
        <v>2023763640018</v>
      </c>
      <c r="W389" s="36" t="s">
        <v>1823</v>
      </c>
      <c r="X389" s="33">
        <v>2362</v>
      </c>
      <c r="Y389" s="32" t="s">
        <v>1824</v>
      </c>
      <c r="Z389" s="34">
        <v>2023</v>
      </c>
      <c r="AA389" s="34">
        <v>2023</v>
      </c>
      <c r="AB389" s="34">
        <v>1</v>
      </c>
      <c r="AC389" s="34">
        <v>1</v>
      </c>
      <c r="AD389" s="34">
        <v>4501048</v>
      </c>
      <c r="AE389" s="32" t="s">
        <v>1825</v>
      </c>
      <c r="AF389" s="34">
        <v>450104800</v>
      </c>
      <c r="AG389" s="32" t="s">
        <v>1826</v>
      </c>
      <c r="AH389" s="24">
        <v>10</v>
      </c>
      <c r="AI389" s="34">
        <v>1</v>
      </c>
      <c r="AJ389" s="22" t="s">
        <v>1827</v>
      </c>
      <c r="AK389" s="34" t="s">
        <v>99</v>
      </c>
      <c r="AL389" s="32" t="s">
        <v>90</v>
      </c>
      <c r="AM389" s="34">
        <v>133401</v>
      </c>
      <c r="AN389" s="32" t="s">
        <v>1828</v>
      </c>
      <c r="AO389" s="32"/>
      <c r="AP389" s="22" t="s">
        <v>1829</v>
      </c>
      <c r="AQ389" s="34"/>
      <c r="AR389" s="32"/>
      <c r="AS389" s="32" t="s">
        <v>1830</v>
      </c>
      <c r="AT389" s="28">
        <v>35000000</v>
      </c>
      <c r="AU389" s="1" t="s">
        <v>142</v>
      </c>
      <c r="AV389" s="29"/>
      <c r="AW389" s="30">
        <f>SUMIF('No tocar'!A:A,AS389,'No tocar'!B:B)</f>
        <v>0</v>
      </c>
      <c r="AX389" s="30">
        <f t="shared" si="0"/>
        <v>35000000</v>
      </c>
      <c r="AY389" s="30">
        <f>SUMIF('No tocar'!A:A,AS389,'No tocar'!D:D)</f>
        <v>0</v>
      </c>
      <c r="AZ389" s="30"/>
      <c r="BA389" s="30" t="str">
        <f t="shared" si="1"/>
        <v/>
      </c>
      <c r="BB389" s="31" t="str">
        <f t="shared" si="2"/>
        <v/>
      </c>
      <c r="BC389" s="29"/>
      <c r="BD389" s="29"/>
      <c r="BE389" s="29"/>
      <c r="BF389" s="29"/>
      <c r="BG389" s="29"/>
      <c r="BH389" s="29"/>
      <c r="BI389" s="29"/>
      <c r="BJ389" s="29"/>
      <c r="BK389" s="29"/>
      <c r="BL389" s="29"/>
      <c r="BM389" s="29"/>
      <c r="BN389" s="29"/>
      <c r="BO389" s="29"/>
      <c r="BP389" s="29"/>
      <c r="BQ389" s="29"/>
      <c r="BR389" s="29"/>
      <c r="BS389" s="29"/>
      <c r="BT389" s="29"/>
      <c r="BU389" s="29"/>
      <c r="BV389" s="29"/>
    </row>
    <row r="390" spans="1:74" ht="14.25" customHeight="1">
      <c r="A390" s="32" t="s">
        <v>1507</v>
      </c>
      <c r="B390" s="32" t="s">
        <v>1508</v>
      </c>
      <c r="C390" s="32" t="s">
        <v>915</v>
      </c>
      <c r="D390" s="33">
        <v>45</v>
      </c>
      <c r="E390" s="32" t="s">
        <v>70</v>
      </c>
      <c r="F390" s="34">
        <v>4501</v>
      </c>
      <c r="G390" s="32" t="s">
        <v>1509</v>
      </c>
      <c r="H390" s="34" t="s">
        <v>1510</v>
      </c>
      <c r="I390" s="32" t="s">
        <v>1693</v>
      </c>
      <c r="J390" s="34">
        <v>2</v>
      </c>
      <c r="K390" s="32" t="s">
        <v>1544</v>
      </c>
      <c r="L390" s="33" t="s">
        <v>1694</v>
      </c>
      <c r="M390" s="32" t="s">
        <v>1695</v>
      </c>
      <c r="N390" s="34" t="s">
        <v>1696</v>
      </c>
      <c r="O390" s="32" t="s">
        <v>1697</v>
      </c>
      <c r="P390" s="34" t="s">
        <v>1698</v>
      </c>
      <c r="Q390" s="34" t="s">
        <v>1699</v>
      </c>
      <c r="R390" s="32" t="s">
        <v>1700</v>
      </c>
      <c r="S390" s="34" t="s">
        <v>1701</v>
      </c>
      <c r="T390" s="32" t="s">
        <v>1702</v>
      </c>
      <c r="U390" s="24">
        <v>17</v>
      </c>
      <c r="V390" s="35">
        <v>2023763640018</v>
      </c>
      <c r="W390" s="36" t="s">
        <v>1823</v>
      </c>
      <c r="X390" s="33">
        <v>2362</v>
      </c>
      <c r="Y390" s="32" t="s">
        <v>1824</v>
      </c>
      <c r="Z390" s="34">
        <v>2023</v>
      </c>
      <c r="AA390" s="34">
        <v>2023</v>
      </c>
      <c r="AB390" s="34">
        <v>1</v>
      </c>
      <c r="AC390" s="34">
        <v>1</v>
      </c>
      <c r="AD390" s="34">
        <v>4501048</v>
      </c>
      <c r="AE390" s="32" t="s">
        <v>1825</v>
      </c>
      <c r="AF390" s="34">
        <v>450104800</v>
      </c>
      <c r="AG390" s="32" t="s">
        <v>1826</v>
      </c>
      <c r="AH390" s="24">
        <v>10</v>
      </c>
      <c r="AI390" s="34">
        <v>2</v>
      </c>
      <c r="AJ390" s="22" t="s">
        <v>1831</v>
      </c>
      <c r="AK390" s="34" t="s">
        <v>99</v>
      </c>
      <c r="AL390" s="32" t="s">
        <v>90</v>
      </c>
      <c r="AM390" s="34">
        <v>133401</v>
      </c>
      <c r="AN390" s="32" t="s">
        <v>1828</v>
      </c>
      <c r="AO390" s="32"/>
      <c r="AP390" s="22" t="s">
        <v>105</v>
      </c>
      <c r="AQ390" s="34">
        <v>91199</v>
      </c>
      <c r="AR390" s="32" t="s">
        <v>1725</v>
      </c>
      <c r="AS390" s="32" t="s">
        <v>1832</v>
      </c>
      <c r="AT390" s="28">
        <v>1112920.7999999998</v>
      </c>
      <c r="AU390" s="1" t="s">
        <v>142</v>
      </c>
      <c r="AV390" s="29"/>
      <c r="AW390" s="30">
        <f>SUMIF('No tocar'!A:A,AS390,'No tocar'!B:B)</f>
        <v>0</v>
      </c>
      <c r="AX390" s="30">
        <f t="shared" si="0"/>
        <v>1112920.7999999998</v>
      </c>
      <c r="AY390" s="30">
        <f>SUMIF('No tocar'!A:A,AS390,'No tocar'!D:D)</f>
        <v>0</v>
      </c>
      <c r="AZ390" s="30"/>
      <c r="BA390" s="30" t="str">
        <f t="shared" si="1"/>
        <v/>
      </c>
      <c r="BB390" s="31" t="str">
        <f t="shared" si="2"/>
        <v/>
      </c>
      <c r="BC390" s="29"/>
      <c r="BD390" s="29"/>
      <c r="BE390" s="29"/>
      <c r="BF390" s="29"/>
      <c r="BG390" s="29"/>
      <c r="BH390" s="29"/>
      <c r="BI390" s="29"/>
      <c r="BJ390" s="29"/>
      <c r="BK390" s="29"/>
      <c r="BL390" s="29"/>
      <c r="BM390" s="29"/>
      <c r="BN390" s="29"/>
      <c r="BO390" s="29"/>
      <c r="BP390" s="29"/>
      <c r="BQ390" s="29"/>
      <c r="BR390" s="29"/>
      <c r="BS390" s="29"/>
      <c r="BT390" s="29"/>
      <c r="BU390" s="29"/>
      <c r="BV390" s="29"/>
    </row>
    <row r="391" spans="1:74" ht="14.25" customHeight="1">
      <c r="A391" s="32" t="s">
        <v>1507</v>
      </c>
      <c r="B391" s="32" t="s">
        <v>1508</v>
      </c>
      <c r="C391" s="32" t="s">
        <v>915</v>
      </c>
      <c r="D391" s="33">
        <v>45</v>
      </c>
      <c r="E391" s="32" t="s">
        <v>70</v>
      </c>
      <c r="F391" s="34">
        <v>4501</v>
      </c>
      <c r="G391" s="32" t="s">
        <v>1509</v>
      </c>
      <c r="H391" s="34" t="s">
        <v>1510</v>
      </c>
      <c r="I391" s="32" t="s">
        <v>1693</v>
      </c>
      <c r="J391" s="34">
        <v>2</v>
      </c>
      <c r="K391" s="32" t="s">
        <v>1544</v>
      </c>
      <c r="L391" s="33" t="s">
        <v>1694</v>
      </c>
      <c r="M391" s="32" t="s">
        <v>1695</v>
      </c>
      <c r="N391" s="34" t="s">
        <v>1696</v>
      </c>
      <c r="O391" s="32" t="s">
        <v>1697</v>
      </c>
      <c r="P391" s="34" t="s">
        <v>1698</v>
      </c>
      <c r="Q391" s="34" t="s">
        <v>1699</v>
      </c>
      <c r="R391" s="32" t="s">
        <v>1700</v>
      </c>
      <c r="S391" s="34" t="s">
        <v>1701</v>
      </c>
      <c r="T391" s="32" t="s">
        <v>1702</v>
      </c>
      <c r="U391" s="24">
        <v>17</v>
      </c>
      <c r="V391" s="35">
        <v>2023763640018</v>
      </c>
      <c r="W391" s="36" t="s">
        <v>1823</v>
      </c>
      <c r="X391" s="33">
        <v>2362</v>
      </c>
      <c r="Y391" s="32" t="s">
        <v>1824</v>
      </c>
      <c r="Z391" s="34">
        <v>2023</v>
      </c>
      <c r="AA391" s="34">
        <v>2023</v>
      </c>
      <c r="AB391" s="34">
        <v>1</v>
      </c>
      <c r="AC391" s="34">
        <v>1</v>
      </c>
      <c r="AD391" s="34">
        <v>4501048</v>
      </c>
      <c r="AE391" s="32" t="s">
        <v>1825</v>
      </c>
      <c r="AF391" s="34">
        <v>450104800</v>
      </c>
      <c r="AG391" s="32" t="s">
        <v>1826</v>
      </c>
      <c r="AH391" s="24">
        <v>10</v>
      </c>
      <c r="AI391" s="34">
        <v>3</v>
      </c>
      <c r="AJ391" s="22" t="s">
        <v>1833</v>
      </c>
      <c r="AK391" s="34" t="s">
        <v>787</v>
      </c>
      <c r="AL391" s="32" t="s">
        <v>90</v>
      </c>
      <c r="AM391" s="34">
        <v>133417</v>
      </c>
      <c r="AN391" s="32" t="s">
        <v>1834</v>
      </c>
      <c r="AO391" s="32"/>
      <c r="AP391" s="22" t="s">
        <v>615</v>
      </c>
      <c r="AQ391" s="34"/>
      <c r="AR391" s="32"/>
      <c r="AS391" s="32" t="s">
        <v>1835</v>
      </c>
      <c r="AT391" s="28">
        <v>8998980.3000000007</v>
      </c>
      <c r="AU391" s="1" t="s">
        <v>142</v>
      </c>
      <c r="AV391" s="29"/>
      <c r="AW391" s="30">
        <f>SUMIF('No tocar'!A:A,AS391,'No tocar'!B:B)</f>
        <v>0</v>
      </c>
      <c r="AX391" s="30">
        <f t="shared" si="0"/>
        <v>8998980.3000000007</v>
      </c>
      <c r="AY391" s="30">
        <f>SUMIF('No tocar'!A:A,AS391,'No tocar'!D:D)</f>
        <v>8998980</v>
      </c>
      <c r="AZ391" s="30"/>
      <c r="BA391" s="30" t="str">
        <f t="shared" si="1"/>
        <v/>
      </c>
      <c r="BB391" s="31" t="str">
        <f t="shared" si="2"/>
        <v/>
      </c>
      <c r="BC391" s="29"/>
      <c r="BD391" s="29"/>
      <c r="BE391" s="29"/>
      <c r="BF391" s="29"/>
      <c r="BG391" s="29"/>
      <c r="BH391" s="29"/>
      <c r="BI391" s="29"/>
      <c r="BJ391" s="29"/>
      <c r="BK391" s="29"/>
      <c r="BL391" s="29"/>
      <c r="BM391" s="29"/>
      <c r="BN391" s="29"/>
      <c r="BO391" s="29"/>
      <c r="BP391" s="29"/>
      <c r="BQ391" s="29"/>
      <c r="BR391" s="29"/>
      <c r="BS391" s="29"/>
      <c r="BT391" s="29"/>
      <c r="BU391" s="29"/>
      <c r="BV391" s="29"/>
    </row>
    <row r="392" spans="1:74" ht="14.25" customHeight="1">
      <c r="A392" s="32" t="s">
        <v>1507</v>
      </c>
      <c r="B392" s="32" t="s">
        <v>1508</v>
      </c>
      <c r="C392" s="32" t="s">
        <v>915</v>
      </c>
      <c r="D392" s="33">
        <v>45</v>
      </c>
      <c r="E392" s="32" t="s">
        <v>70</v>
      </c>
      <c r="F392" s="34">
        <v>4501</v>
      </c>
      <c r="G392" s="32" t="s">
        <v>1509</v>
      </c>
      <c r="H392" s="34" t="s">
        <v>1510</v>
      </c>
      <c r="I392" s="32" t="s">
        <v>1693</v>
      </c>
      <c r="J392" s="34">
        <v>2</v>
      </c>
      <c r="K392" s="32" t="s">
        <v>1544</v>
      </c>
      <c r="L392" s="33" t="s">
        <v>1694</v>
      </c>
      <c r="M392" s="32" t="s">
        <v>1695</v>
      </c>
      <c r="N392" s="34" t="s">
        <v>1696</v>
      </c>
      <c r="O392" s="32" t="s">
        <v>1697</v>
      </c>
      <c r="P392" s="34" t="s">
        <v>1698</v>
      </c>
      <c r="Q392" s="34" t="s">
        <v>1699</v>
      </c>
      <c r="R392" s="32" t="s">
        <v>1700</v>
      </c>
      <c r="S392" s="34" t="s">
        <v>1701</v>
      </c>
      <c r="T392" s="32" t="s">
        <v>1702</v>
      </c>
      <c r="U392" s="24">
        <v>17</v>
      </c>
      <c r="V392" s="35">
        <v>2023763640018</v>
      </c>
      <c r="W392" s="36" t="s">
        <v>1823</v>
      </c>
      <c r="X392" s="33">
        <v>2362</v>
      </c>
      <c r="Y392" s="32" t="s">
        <v>1824</v>
      </c>
      <c r="Z392" s="34">
        <v>2023</v>
      </c>
      <c r="AA392" s="34">
        <v>2023</v>
      </c>
      <c r="AB392" s="34">
        <v>1</v>
      </c>
      <c r="AC392" s="34">
        <v>1</v>
      </c>
      <c r="AD392" s="34">
        <v>4501048</v>
      </c>
      <c r="AE392" s="32" t="s">
        <v>1825</v>
      </c>
      <c r="AF392" s="34">
        <v>450104800</v>
      </c>
      <c r="AG392" s="32" t="s">
        <v>1826</v>
      </c>
      <c r="AH392" s="24">
        <v>10</v>
      </c>
      <c r="AI392" s="34">
        <v>4</v>
      </c>
      <c r="AJ392" s="22" t="s">
        <v>1836</v>
      </c>
      <c r="AK392" s="34" t="s">
        <v>89</v>
      </c>
      <c r="AL392" s="32" t="s">
        <v>90</v>
      </c>
      <c r="AM392" s="34">
        <v>133401</v>
      </c>
      <c r="AN392" s="32" t="s">
        <v>1828</v>
      </c>
      <c r="AO392" s="32"/>
      <c r="AP392" s="22" t="s">
        <v>108</v>
      </c>
      <c r="AQ392" s="34"/>
      <c r="AR392" s="32"/>
      <c r="AS392" s="32" t="s">
        <v>1837</v>
      </c>
      <c r="AT392" s="28">
        <v>30000000</v>
      </c>
      <c r="AU392" s="1" t="s">
        <v>142</v>
      </c>
      <c r="AV392" s="29"/>
      <c r="AW392" s="30">
        <f>SUMIF('No tocar'!A:A,AS392,'No tocar'!B:B)</f>
        <v>0</v>
      </c>
      <c r="AX392" s="30">
        <f t="shared" si="0"/>
        <v>30000000</v>
      </c>
      <c r="AY392" s="30">
        <f>SUMIF('No tocar'!A:A,AS392,'No tocar'!D:D)</f>
        <v>0</v>
      </c>
      <c r="AZ392" s="30"/>
      <c r="BA392" s="30" t="str">
        <f t="shared" si="1"/>
        <v/>
      </c>
      <c r="BB392" s="31" t="str">
        <f t="shared" si="2"/>
        <v/>
      </c>
      <c r="BC392" s="29"/>
      <c r="BD392" s="29"/>
      <c r="BE392" s="29"/>
      <c r="BF392" s="29"/>
      <c r="BG392" s="29"/>
      <c r="BH392" s="29"/>
      <c r="BI392" s="29"/>
      <c r="BJ392" s="29"/>
      <c r="BK392" s="29"/>
      <c r="BL392" s="29"/>
      <c r="BM392" s="29"/>
      <c r="BN392" s="29"/>
      <c r="BO392" s="29"/>
      <c r="BP392" s="29"/>
      <c r="BQ392" s="29"/>
      <c r="BR392" s="29"/>
      <c r="BS392" s="29"/>
      <c r="BT392" s="29"/>
      <c r="BU392" s="29"/>
      <c r="BV392" s="29"/>
    </row>
    <row r="393" spans="1:74" ht="14.25" customHeight="1">
      <c r="A393" s="32" t="s">
        <v>1507</v>
      </c>
      <c r="B393" s="32" t="s">
        <v>1508</v>
      </c>
      <c r="C393" s="32" t="s">
        <v>915</v>
      </c>
      <c r="D393" s="33">
        <v>45</v>
      </c>
      <c r="E393" s="32" t="s">
        <v>70</v>
      </c>
      <c r="F393" s="34">
        <v>4501</v>
      </c>
      <c r="G393" s="32" t="s">
        <v>1509</v>
      </c>
      <c r="H393" s="34" t="s">
        <v>1510</v>
      </c>
      <c r="I393" s="32" t="s">
        <v>1693</v>
      </c>
      <c r="J393" s="34">
        <v>2</v>
      </c>
      <c r="K393" s="32" t="s">
        <v>1544</v>
      </c>
      <c r="L393" s="33" t="s">
        <v>1694</v>
      </c>
      <c r="M393" s="32" t="s">
        <v>1695</v>
      </c>
      <c r="N393" s="34" t="s">
        <v>1696</v>
      </c>
      <c r="O393" s="32" t="s">
        <v>1697</v>
      </c>
      <c r="P393" s="34" t="s">
        <v>1698</v>
      </c>
      <c r="Q393" s="34" t="s">
        <v>1715</v>
      </c>
      <c r="R393" s="32" t="s">
        <v>1716</v>
      </c>
      <c r="S393" s="34" t="s">
        <v>1717</v>
      </c>
      <c r="T393" s="32" t="s">
        <v>1718</v>
      </c>
      <c r="U393" s="24" t="s">
        <v>1698</v>
      </c>
      <c r="V393" s="35">
        <v>2023763640018</v>
      </c>
      <c r="W393" s="36" t="s">
        <v>1823</v>
      </c>
      <c r="X393" s="33">
        <v>2362</v>
      </c>
      <c r="Y393" s="32" t="s">
        <v>1824</v>
      </c>
      <c r="Z393" s="34">
        <v>2023</v>
      </c>
      <c r="AA393" s="34">
        <v>2023</v>
      </c>
      <c r="AB393" s="34">
        <v>1</v>
      </c>
      <c r="AC393" s="34">
        <v>2</v>
      </c>
      <c r="AD393" s="34">
        <v>4501026</v>
      </c>
      <c r="AE393" s="32" t="s">
        <v>1838</v>
      </c>
      <c r="AF393" s="34">
        <v>450102600</v>
      </c>
      <c r="AG393" s="32" t="s">
        <v>1720</v>
      </c>
      <c r="AH393" s="24">
        <v>0.15</v>
      </c>
      <c r="AI393" s="34">
        <v>5</v>
      </c>
      <c r="AJ393" s="22" t="s">
        <v>1839</v>
      </c>
      <c r="AK393" s="34" t="s">
        <v>99</v>
      </c>
      <c r="AL393" s="32" t="s">
        <v>90</v>
      </c>
      <c r="AM393" s="34">
        <v>133417</v>
      </c>
      <c r="AN393" s="32" t="s">
        <v>1834</v>
      </c>
      <c r="AO393" s="32"/>
      <c r="AP393" s="22" t="s">
        <v>105</v>
      </c>
      <c r="AQ393" s="34">
        <v>91199</v>
      </c>
      <c r="AR393" s="32" t="s">
        <v>1725</v>
      </c>
      <c r="AS393" s="32" t="s">
        <v>1840</v>
      </c>
      <c r="AT393" s="28">
        <v>87386926.099999994</v>
      </c>
      <c r="AU393" s="1" t="s">
        <v>142</v>
      </c>
      <c r="AV393" s="29"/>
      <c r="AW393" s="30">
        <f>SUMIF('No tocar'!A:A,AS393,'No tocar'!B:B)</f>
        <v>0</v>
      </c>
      <c r="AX393" s="30">
        <f t="shared" si="0"/>
        <v>87386926.099999994</v>
      </c>
      <c r="AY393" s="30">
        <f>SUMIF('No tocar'!A:A,AS393,'No tocar'!D:D)</f>
        <v>0</v>
      </c>
      <c r="AZ393" s="30"/>
      <c r="BA393" s="30" t="str">
        <f t="shared" si="1"/>
        <v/>
      </c>
      <c r="BB393" s="31" t="str">
        <f t="shared" si="2"/>
        <v/>
      </c>
      <c r="BC393" s="29"/>
      <c r="BD393" s="29"/>
      <c r="BE393" s="29"/>
      <c r="BF393" s="29"/>
      <c r="BG393" s="29"/>
      <c r="BH393" s="29"/>
      <c r="BI393" s="29"/>
      <c r="BJ393" s="29"/>
      <c r="BK393" s="29"/>
      <c r="BL393" s="29"/>
      <c r="BM393" s="29"/>
      <c r="BN393" s="29"/>
      <c r="BO393" s="29"/>
      <c r="BP393" s="29"/>
      <c r="BQ393" s="29"/>
      <c r="BR393" s="29"/>
      <c r="BS393" s="29"/>
      <c r="BT393" s="29"/>
      <c r="BU393" s="29"/>
      <c r="BV393" s="29"/>
    </row>
    <row r="394" spans="1:74" ht="14.25" customHeight="1">
      <c r="A394" s="32" t="s">
        <v>1507</v>
      </c>
      <c r="B394" s="32" t="s">
        <v>1508</v>
      </c>
      <c r="C394" s="32" t="s">
        <v>915</v>
      </c>
      <c r="D394" s="33">
        <v>45</v>
      </c>
      <c r="E394" s="32" t="s">
        <v>70</v>
      </c>
      <c r="F394" s="34">
        <v>4501</v>
      </c>
      <c r="G394" s="32" t="s">
        <v>1509</v>
      </c>
      <c r="H394" s="34" t="s">
        <v>1510</v>
      </c>
      <c r="I394" s="32" t="s">
        <v>1693</v>
      </c>
      <c r="J394" s="34">
        <v>2</v>
      </c>
      <c r="K394" s="32" t="s">
        <v>1544</v>
      </c>
      <c r="L394" s="33" t="s">
        <v>1694</v>
      </c>
      <c r="M394" s="32" t="s">
        <v>1695</v>
      </c>
      <c r="N394" s="34" t="s">
        <v>1696</v>
      </c>
      <c r="O394" s="32" t="s">
        <v>1697</v>
      </c>
      <c r="P394" s="34" t="s">
        <v>1698</v>
      </c>
      <c r="Q394" s="34" t="s">
        <v>1715</v>
      </c>
      <c r="R394" s="32" t="s">
        <v>1716</v>
      </c>
      <c r="S394" s="34" t="s">
        <v>1717</v>
      </c>
      <c r="T394" s="32" t="s">
        <v>1718</v>
      </c>
      <c r="U394" s="24" t="s">
        <v>1698</v>
      </c>
      <c r="V394" s="35">
        <v>2023763640018</v>
      </c>
      <c r="W394" s="36" t="s">
        <v>1823</v>
      </c>
      <c r="X394" s="33">
        <v>2362</v>
      </c>
      <c r="Y394" s="32" t="s">
        <v>1824</v>
      </c>
      <c r="Z394" s="34">
        <v>2023</v>
      </c>
      <c r="AA394" s="34">
        <v>2023</v>
      </c>
      <c r="AB394" s="34">
        <v>1</v>
      </c>
      <c r="AC394" s="34">
        <v>2</v>
      </c>
      <c r="AD394" s="34">
        <v>4501026</v>
      </c>
      <c r="AE394" s="32" t="s">
        <v>1838</v>
      </c>
      <c r="AF394" s="34">
        <v>450102600</v>
      </c>
      <c r="AG394" s="32" t="s">
        <v>1720</v>
      </c>
      <c r="AH394" s="24">
        <v>0.15</v>
      </c>
      <c r="AI394" s="34">
        <v>6</v>
      </c>
      <c r="AJ394" s="22" t="s">
        <v>1841</v>
      </c>
      <c r="AK394" s="34" t="s">
        <v>89</v>
      </c>
      <c r="AL394" s="32" t="s">
        <v>90</v>
      </c>
      <c r="AM394" s="34">
        <v>133401</v>
      </c>
      <c r="AN394" s="32" t="s">
        <v>1828</v>
      </c>
      <c r="AO394" s="32"/>
      <c r="AP394" s="22" t="s">
        <v>615</v>
      </c>
      <c r="AQ394" s="34">
        <v>91290</v>
      </c>
      <c r="AR394" s="32" t="s">
        <v>1528</v>
      </c>
      <c r="AS394" s="32" t="s">
        <v>1842</v>
      </c>
      <c r="AT394" s="28">
        <v>23000000</v>
      </c>
      <c r="AU394" s="1" t="s">
        <v>142</v>
      </c>
      <c r="AV394" s="29"/>
      <c r="AW394" s="30">
        <f>SUMIF('No tocar'!A:A,AS394,'No tocar'!B:B)</f>
        <v>0</v>
      </c>
      <c r="AX394" s="30">
        <f t="shared" si="0"/>
        <v>23000000</v>
      </c>
      <c r="AY394" s="30">
        <f>SUMIF('No tocar'!A:A,AS394,'No tocar'!D:D)</f>
        <v>20000000</v>
      </c>
      <c r="AZ394" s="30"/>
      <c r="BA394" s="30" t="str">
        <f t="shared" si="1"/>
        <v/>
      </c>
      <c r="BB394" s="31" t="str">
        <f t="shared" si="2"/>
        <v/>
      </c>
      <c r="BC394" s="29"/>
      <c r="BD394" s="29"/>
      <c r="BE394" s="29"/>
      <c r="BF394" s="29"/>
      <c r="BG394" s="29"/>
      <c r="BH394" s="29"/>
      <c r="BI394" s="29"/>
      <c r="BJ394" s="29"/>
      <c r="BK394" s="29"/>
      <c r="BL394" s="29"/>
      <c r="BM394" s="29"/>
      <c r="BN394" s="29"/>
      <c r="BO394" s="29"/>
      <c r="BP394" s="29"/>
      <c r="BQ394" s="29"/>
      <c r="BR394" s="29"/>
      <c r="BS394" s="29"/>
      <c r="BT394" s="29"/>
      <c r="BU394" s="29"/>
      <c r="BV394" s="29"/>
    </row>
    <row r="395" spans="1:74" ht="14.25" customHeight="1">
      <c r="A395" s="32" t="s">
        <v>1507</v>
      </c>
      <c r="B395" s="32" t="s">
        <v>1508</v>
      </c>
      <c r="C395" s="32" t="s">
        <v>915</v>
      </c>
      <c r="D395" s="33">
        <v>45</v>
      </c>
      <c r="E395" s="32" t="s">
        <v>70</v>
      </c>
      <c r="F395" s="34">
        <v>4501</v>
      </c>
      <c r="G395" s="32" t="s">
        <v>1509</v>
      </c>
      <c r="H395" s="34" t="s">
        <v>1510</v>
      </c>
      <c r="I395" s="32" t="s">
        <v>1693</v>
      </c>
      <c r="J395" s="34">
        <v>2</v>
      </c>
      <c r="K395" s="32" t="s">
        <v>1544</v>
      </c>
      <c r="L395" s="33" t="s">
        <v>1694</v>
      </c>
      <c r="M395" s="32" t="s">
        <v>1695</v>
      </c>
      <c r="N395" s="34" t="s">
        <v>1696</v>
      </c>
      <c r="O395" s="32" t="s">
        <v>1697</v>
      </c>
      <c r="P395" s="34" t="s">
        <v>1698</v>
      </c>
      <c r="Q395" s="34" t="s">
        <v>1715</v>
      </c>
      <c r="R395" s="32" t="s">
        <v>1716</v>
      </c>
      <c r="S395" s="34" t="s">
        <v>1717</v>
      </c>
      <c r="T395" s="32" t="s">
        <v>1718</v>
      </c>
      <c r="U395" s="24" t="s">
        <v>1698</v>
      </c>
      <c r="V395" s="35">
        <v>2023763640018</v>
      </c>
      <c r="W395" s="36" t="s">
        <v>1823</v>
      </c>
      <c r="X395" s="33">
        <v>2362</v>
      </c>
      <c r="Y395" s="32" t="s">
        <v>1824</v>
      </c>
      <c r="Z395" s="34">
        <v>2023</v>
      </c>
      <c r="AA395" s="34">
        <v>2023</v>
      </c>
      <c r="AB395" s="34">
        <v>1</v>
      </c>
      <c r="AC395" s="34">
        <v>2</v>
      </c>
      <c r="AD395" s="34">
        <v>4501026</v>
      </c>
      <c r="AE395" s="32" t="s">
        <v>1838</v>
      </c>
      <c r="AF395" s="34">
        <v>450102600</v>
      </c>
      <c r="AG395" s="32" t="s">
        <v>1720</v>
      </c>
      <c r="AH395" s="24">
        <v>0.15</v>
      </c>
      <c r="AI395" s="34">
        <v>7</v>
      </c>
      <c r="AJ395" s="22" t="s">
        <v>1843</v>
      </c>
      <c r="AK395" s="34" t="s">
        <v>99</v>
      </c>
      <c r="AL395" s="32" t="s">
        <v>90</v>
      </c>
      <c r="AM395" s="34">
        <v>133417</v>
      </c>
      <c r="AN395" s="32" t="s">
        <v>1834</v>
      </c>
      <c r="AO395" s="32"/>
      <c r="AP395" s="22" t="s">
        <v>105</v>
      </c>
      <c r="AQ395" s="34">
        <v>91199</v>
      </c>
      <c r="AR395" s="32" t="s">
        <v>1725</v>
      </c>
      <c r="AS395" s="32" t="s">
        <v>1844</v>
      </c>
      <c r="AT395" s="28">
        <v>17104674.399999999</v>
      </c>
      <c r="AU395" s="1" t="s">
        <v>142</v>
      </c>
      <c r="AV395" s="29"/>
      <c r="AW395" s="30">
        <f>SUMIF('No tocar'!A:A,AS395,'No tocar'!B:B)</f>
        <v>0</v>
      </c>
      <c r="AX395" s="30">
        <f t="shared" si="0"/>
        <v>17104674.399999999</v>
      </c>
      <c r="AY395" s="30">
        <f>SUMIF('No tocar'!A:A,AS395,'No tocar'!D:D)</f>
        <v>0</v>
      </c>
      <c r="AZ395" s="30"/>
      <c r="BA395" s="30" t="str">
        <f t="shared" si="1"/>
        <v/>
      </c>
      <c r="BB395" s="31" t="str">
        <f t="shared" si="2"/>
        <v/>
      </c>
      <c r="BC395" s="29"/>
      <c r="BD395" s="29"/>
      <c r="BE395" s="29"/>
      <c r="BF395" s="29"/>
      <c r="BG395" s="29"/>
      <c r="BH395" s="29"/>
      <c r="BI395" s="29"/>
      <c r="BJ395" s="29"/>
      <c r="BK395" s="29"/>
      <c r="BL395" s="29"/>
      <c r="BM395" s="29"/>
      <c r="BN395" s="29"/>
      <c r="BO395" s="29"/>
      <c r="BP395" s="29"/>
      <c r="BQ395" s="29"/>
      <c r="BR395" s="29"/>
      <c r="BS395" s="29"/>
      <c r="BT395" s="29"/>
      <c r="BU395" s="29"/>
      <c r="BV395" s="29"/>
    </row>
    <row r="396" spans="1:74" ht="14.25" customHeight="1">
      <c r="A396" s="32" t="s">
        <v>1507</v>
      </c>
      <c r="B396" s="32" t="s">
        <v>1508</v>
      </c>
      <c r="C396" s="32" t="s">
        <v>915</v>
      </c>
      <c r="D396" s="33" t="s">
        <v>69</v>
      </c>
      <c r="E396" s="32" t="s">
        <v>70</v>
      </c>
      <c r="F396" s="34">
        <v>4501</v>
      </c>
      <c r="G396" s="32" t="s">
        <v>1509</v>
      </c>
      <c r="H396" s="34" t="s">
        <v>1510</v>
      </c>
      <c r="I396" s="32" t="s">
        <v>1511</v>
      </c>
      <c r="J396" s="34">
        <v>2</v>
      </c>
      <c r="K396" s="32" t="s">
        <v>1544</v>
      </c>
      <c r="L396" s="33" t="s">
        <v>1545</v>
      </c>
      <c r="M396" s="32" t="s">
        <v>1513</v>
      </c>
      <c r="N396" s="34" t="s">
        <v>1514</v>
      </c>
      <c r="O396" s="32" t="s">
        <v>1515</v>
      </c>
      <c r="P396" s="34">
        <v>2000</v>
      </c>
      <c r="Q396" s="34" t="s">
        <v>1516</v>
      </c>
      <c r="R396" s="32" t="s">
        <v>1517</v>
      </c>
      <c r="S396" s="34" t="s">
        <v>1518</v>
      </c>
      <c r="T396" s="32" t="s">
        <v>1845</v>
      </c>
      <c r="U396" s="24">
        <v>7</v>
      </c>
      <c r="V396" s="35">
        <v>2023763640022</v>
      </c>
      <c r="W396" s="36" t="s">
        <v>1846</v>
      </c>
      <c r="X396" s="33" t="s">
        <v>1847</v>
      </c>
      <c r="Y396" s="32" t="s">
        <v>1848</v>
      </c>
      <c r="Z396" s="34">
        <v>2023</v>
      </c>
      <c r="AA396" s="34">
        <v>2023</v>
      </c>
      <c r="AB396" s="34">
        <v>1</v>
      </c>
      <c r="AC396" s="34">
        <v>1</v>
      </c>
      <c r="AD396" s="34">
        <v>4501004</v>
      </c>
      <c r="AE396" s="32" t="s">
        <v>1849</v>
      </c>
      <c r="AF396" s="34">
        <v>450100400</v>
      </c>
      <c r="AG396" s="32" t="s">
        <v>1525</v>
      </c>
      <c r="AH396" s="24">
        <v>7</v>
      </c>
      <c r="AI396" s="34">
        <v>1</v>
      </c>
      <c r="AJ396" s="22" t="s">
        <v>1850</v>
      </c>
      <c r="AK396" s="34" t="s">
        <v>1851</v>
      </c>
      <c r="AL396" s="32" t="s">
        <v>90</v>
      </c>
      <c r="AM396" s="34">
        <v>123318</v>
      </c>
      <c r="AN396" s="32" t="s">
        <v>941</v>
      </c>
      <c r="AO396" s="32"/>
      <c r="AP396" s="22" t="s">
        <v>153</v>
      </c>
      <c r="AQ396" s="34"/>
      <c r="AR396" s="32"/>
      <c r="AS396" s="32" t="s">
        <v>1852</v>
      </c>
      <c r="AT396" s="28">
        <v>96000000</v>
      </c>
      <c r="AU396" s="1"/>
      <c r="AV396" s="29"/>
      <c r="AW396" s="30">
        <f>SUMIF('No tocar'!A:A,AS396,'No tocar'!B:B)</f>
        <v>0</v>
      </c>
      <c r="AX396" s="30">
        <f t="shared" si="0"/>
        <v>96000000</v>
      </c>
      <c r="AY396" s="30">
        <f>SUMIF('No tocar'!A:A,AS396,'No tocar'!D:D)</f>
        <v>7500000</v>
      </c>
      <c r="AZ396" s="30"/>
      <c r="BA396" s="30" t="str">
        <f t="shared" si="1"/>
        <v/>
      </c>
      <c r="BB396" s="31" t="str">
        <f t="shared" si="2"/>
        <v/>
      </c>
      <c r="BC396" s="29"/>
      <c r="BD396" s="29"/>
      <c r="BE396" s="29"/>
      <c r="BF396" s="29"/>
      <c r="BG396" s="29"/>
      <c r="BH396" s="29"/>
      <c r="BI396" s="29"/>
      <c r="BJ396" s="29"/>
      <c r="BK396" s="29"/>
      <c r="BL396" s="29"/>
      <c r="BM396" s="29"/>
      <c r="BN396" s="29"/>
      <c r="BO396" s="29"/>
      <c r="BP396" s="29"/>
      <c r="BQ396" s="29"/>
      <c r="BR396" s="29"/>
      <c r="BS396" s="29"/>
      <c r="BT396" s="29"/>
      <c r="BU396" s="29"/>
      <c r="BV396" s="29"/>
    </row>
    <row r="397" spans="1:74" ht="14.25" customHeight="1">
      <c r="A397" s="32" t="s">
        <v>1507</v>
      </c>
      <c r="B397" s="32" t="s">
        <v>1508</v>
      </c>
      <c r="C397" s="32" t="s">
        <v>915</v>
      </c>
      <c r="D397" s="33" t="s">
        <v>69</v>
      </c>
      <c r="E397" s="32" t="s">
        <v>70</v>
      </c>
      <c r="F397" s="34">
        <v>4501</v>
      </c>
      <c r="G397" s="32" t="s">
        <v>1509</v>
      </c>
      <c r="H397" s="34" t="s">
        <v>1510</v>
      </c>
      <c r="I397" s="32" t="s">
        <v>1511</v>
      </c>
      <c r="J397" s="34">
        <v>2</v>
      </c>
      <c r="K397" s="32" t="s">
        <v>1544</v>
      </c>
      <c r="L397" s="33" t="s">
        <v>1545</v>
      </c>
      <c r="M397" s="32" t="s">
        <v>1513</v>
      </c>
      <c r="N397" s="34" t="s">
        <v>1514</v>
      </c>
      <c r="O397" s="32" t="s">
        <v>1515</v>
      </c>
      <c r="P397" s="34">
        <v>2000</v>
      </c>
      <c r="Q397" s="34" t="s">
        <v>1516</v>
      </c>
      <c r="R397" s="32" t="s">
        <v>1517</v>
      </c>
      <c r="S397" s="34" t="s">
        <v>1518</v>
      </c>
      <c r="T397" s="32" t="s">
        <v>1845</v>
      </c>
      <c r="U397" s="24">
        <v>7</v>
      </c>
      <c r="V397" s="35">
        <v>2023763640022</v>
      </c>
      <c r="W397" s="36" t="s">
        <v>1846</v>
      </c>
      <c r="X397" s="33" t="s">
        <v>1847</v>
      </c>
      <c r="Y397" s="32" t="s">
        <v>1848</v>
      </c>
      <c r="Z397" s="34">
        <v>2023</v>
      </c>
      <c r="AA397" s="34">
        <v>2023</v>
      </c>
      <c r="AB397" s="34">
        <v>1</v>
      </c>
      <c r="AC397" s="34">
        <v>1</v>
      </c>
      <c r="AD397" s="34">
        <v>4501004</v>
      </c>
      <c r="AE397" s="32" t="s">
        <v>1849</v>
      </c>
      <c r="AF397" s="34">
        <v>450100400</v>
      </c>
      <c r="AG397" s="32" t="s">
        <v>1525</v>
      </c>
      <c r="AH397" s="24">
        <v>7</v>
      </c>
      <c r="AI397" s="34">
        <v>2</v>
      </c>
      <c r="AJ397" s="22" t="s">
        <v>1853</v>
      </c>
      <c r="AK397" s="34" t="s">
        <v>787</v>
      </c>
      <c r="AL397" s="32" t="s">
        <v>90</v>
      </c>
      <c r="AM397" s="34">
        <v>123318</v>
      </c>
      <c r="AN397" s="32" t="s">
        <v>941</v>
      </c>
      <c r="AO397" s="32"/>
      <c r="AP397" s="22" t="s">
        <v>92</v>
      </c>
      <c r="AQ397" s="34"/>
      <c r="AR397" s="32"/>
      <c r="AS397" s="32" t="s">
        <v>1854</v>
      </c>
      <c r="AT397" s="28">
        <v>0</v>
      </c>
      <c r="AU397" s="1"/>
      <c r="AV397" s="29"/>
      <c r="AW397" s="30">
        <f>SUMIF('No tocar'!A:A,AS397,'No tocar'!B:B)</f>
        <v>0</v>
      </c>
      <c r="AX397" s="30">
        <f t="shared" si="0"/>
        <v>0</v>
      </c>
      <c r="AY397" s="30">
        <f>SUMIF('No tocar'!A:A,AS397,'No tocar'!D:D)</f>
        <v>0</v>
      </c>
      <c r="AZ397" s="30"/>
      <c r="BA397" s="30" t="str">
        <f t="shared" si="1"/>
        <v/>
      </c>
      <c r="BB397" s="31" t="str">
        <f t="shared" si="2"/>
        <v/>
      </c>
      <c r="BC397" s="29"/>
      <c r="BD397" s="29"/>
      <c r="BE397" s="29"/>
      <c r="BF397" s="29"/>
      <c r="BG397" s="29"/>
      <c r="BH397" s="29"/>
      <c r="BI397" s="29"/>
      <c r="BJ397" s="29"/>
      <c r="BK397" s="29"/>
      <c r="BL397" s="29"/>
      <c r="BM397" s="29"/>
      <c r="BN397" s="29"/>
      <c r="BO397" s="29"/>
      <c r="BP397" s="29"/>
      <c r="BQ397" s="29"/>
      <c r="BR397" s="29"/>
      <c r="BS397" s="29"/>
      <c r="BT397" s="29"/>
      <c r="BU397" s="29"/>
      <c r="BV397" s="29"/>
    </row>
    <row r="398" spans="1:74" ht="14.25" customHeight="1">
      <c r="A398" s="32" t="s">
        <v>1507</v>
      </c>
      <c r="B398" s="32" t="s">
        <v>1508</v>
      </c>
      <c r="C398" s="32" t="s">
        <v>915</v>
      </c>
      <c r="D398" s="33" t="s">
        <v>69</v>
      </c>
      <c r="E398" s="32" t="s">
        <v>70</v>
      </c>
      <c r="F398" s="34">
        <v>4501</v>
      </c>
      <c r="G398" s="32" t="s">
        <v>1509</v>
      </c>
      <c r="H398" s="34" t="s">
        <v>1510</v>
      </c>
      <c r="I398" s="32" t="s">
        <v>1511</v>
      </c>
      <c r="J398" s="34">
        <v>2</v>
      </c>
      <c r="K398" s="32" t="s">
        <v>1544</v>
      </c>
      <c r="L398" s="33" t="s">
        <v>1545</v>
      </c>
      <c r="M398" s="32" t="s">
        <v>1546</v>
      </c>
      <c r="N398" s="34" t="s">
        <v>1547</v>
      </c>
      <c r="O398" s="32" t="s">
        <v>1855</v>
      </c>
      <c r="P398" s="34">
        <v>1900</v>
      </c>
      <c r="Q398" s="34" t="s">
        <v>1549</v>
      </c>
      <c r="R398" s="32" t="s">
        <v>1550</v>
      </c>
      <c r="S398" s="34" t="s">
        <v>1551</v>
      </c>
      <c r="T398" s="32" t="s">
        <v>1856</v>
      </c>
      <c r="U398" s="24">
        <v>0.11</v>
      </c>
      <c r="V398" s="35">
        <v>2023763640022</v>
      </c>
      <c r="W398" s="36" t="s">
        <v>1846</v>
      </c>
      <c r="X398" s="33" t="s">
        <v>1847</v>
      </c>
      <c r="Y398" s="32" t="s">
        <v>1848</v>
      </c>
      <c r="Z398" s="34">
        <v>2023</v>
      </c>
      <c r="AA398" s="34">
        <v>2023</v>
      </c>
      <c r="AB398" s="34">
        <v>1</v>
      </c>
      <c r="AC398" s="34">
        <v>2</v>
      </c>
      <c r="AD398" s="34">
        <v>4501031</v>
      </c>
      <c r="AE398" s="32" t="s">
        <v>247</v>
      </c>
      <c r="AF398" s="34">
        <v>450103100</v>
      </c>
      <c r="AG398" s="32" t="s">
        <v>248</v>
      </c>
      <c r="AH398" s="24">
        <v>0.11</v>
      </c>
      <c r="AI398" s="34">
        <v>3</v>
      </c>
      <c r="AJ398" s="22" t="s">
        <v>1857</v>
      </c>
      <c r="AK398" s="34" t="s">
        <v>89</v>
      </c>
      <c r="AL398" s="32" t="s">
        <v>90</v>
      </c>
      <c r="AM398" s="34">
        <v>123318</v>
      </c>
      <c r="AN398" s="32" t="s">
        <v>941</v>
      </c>
      <c r="AO398" s="32"/>
      <c r="AP398" s="22" t="s">
        <v>92</v>
      </c>
      <c r="AQ398" s="34"/>
      <c r="AR398" s="32"/>
      <c r="AS398" s="32" t="s">
        <v>1858</v>
      </c>
      <c r="AT398" s="28">
        <v>27200000</v>
      </c>
      <c r="AU398" s="1"/>
      <c r="AV398" s="29"/>
      <c r="AW398" s="30">
        <f>SUMIF('No tocar'!A:A,AS398,'No tocar'!B:B)</f>
        <v>0</v>
      </c>
      <c r="AX398" s="30">
        <f t="shared" si="0"/>
        <v>27200000</v>
      </c>
      <c r="AY398" s="30">
        <f>SUMIF('No tocar'!A:A,AS398,'No tocar'!D:D)</f>
        <v>17000000</v>
      </c>
      <c r="AZ398" s="30"/>
      <c r="BA398" s="30" t="str">
        <f t="shared" si="1"/>
        <v/>
      </c>
      <c r="BB398" s="31" t="str">
        <f t="shared" si="2"/>
        <v/>
      </c>
      <c r="BC398" s="29"/>
      <c r="BD398" s="29"/>
      <c r="BE398" s="29"/>
      <c r="BF398" s="29"/>
      <c r="BG398" s="29"/>
      <c r="BH398" s="29"/>
      <c r="BI398" s="29"/>
      <c r="BJ398" s="29"/>
      <c r="BK398" s="29"/>
      <c r="BL398" s="29"/>
      <c r="BM398" s="29"/>
      <c r="BN398" s="29"/>
      <c r="BO398" s="29"/>
      <c r="BP398" s="29"/>
      <c r="BQ398" s="29"/>
      <c r="BR398" s="29"/>
      <c r="BS398" s="29"/>
      <c r="BT398" s="29"/>
      <c r="BU398" s="29"/>
      <c r="BV398" s="29"/>
    </row>
    <row r="399" spans="1:74" ht="14.25" customHeight="1">
      <c r="A399" s="32" t="s">
        <v>1507</v>
      </c>
      <c r="B399" s="32" t="s">
        <v>1508</v>
      </c>
      <c r="C399" s="32" t="s">
        <v>915</v>
      </c>
      <c r="D399" s="33" t="s">
        <v>69</v>
      </c>
      <c r="E399" s="32" t="s">
        <v>70</v>
      </c>
      <c r="F399" s="34">
        <v>4501</v>
      </c>
      <c r="G399" s="32" t="s">
        <v>1509</v>
      </c>
      <c r="H399" s="34" t="s">
        <v>1510</v>
      </c>
      <c r="I399" s="32" t="s">
        <v>1511</v>
      </c>
      <c r="J399" s="34">
        <v>2</v>
      </c>
      <c r="K399" s="32" t="s">
        <v>1544</v>
      </c>
      <c r="L399" s="33" t="s">
        <v>1545</v>
      </c>
      <c r="M399" s="32" t="s">
        <v>1546</v>
      </c>
      <c r="N399" s="34" t="s">
        <v>1547</v>
      </c>
      <c r="O399" s="32" t="s">
        <v>1855</v>
      </c>
      <c r="P399" s="34">
        <v>1900</v>
      </c>
      <c r="Q399" s="34" t="s">
        <v>1549</v>
      </c>
      <c r="R399" s="32" t="s">
        <v>1550</v>
      </c>
      <c r="S399" s="34" t="s">
        <v>1551</v>
      </c>
      <c r="T399" s="32" t="s">
        <v>1856</v>
      </c>
      <c r="U399" s="24">
        <v>0.11</v>
      </c>
      <c r="V399" s="35">
        <v>2023763640022</v>
      </c>
      <c r="W399" s="36" t="s">
        <v>1846</v>
      </c>
      <c r="X399" s="33" t="s">
        <v>1847</v>
      </c>
      <c r="Y399" s="32" t="s">
        <v>1848</v>
      </c>
      <c r="Z399" s="34">
        <v>2023</v>
      </c>
      <c r="AA399" s="34">
        <v>2023</v>
      </c>
      <c r="AB399" s="34">
        <v>1</v>
      </c>
      <c r="AC399" s="34">
        <v>2</v>
      </c>
      <c r="AD399" s="34">
        <v>4501031</v>
      </c>
      <c r="AE399" s="32" t="s">
        <v>247</v>
      </c>
      <c r="AF399" s="34">
        <v>450103100</v>
      </c>
      <c r="AG399" s="32" t="s">
        <v>248</v>
      </c>
      <c r="AH399" s="24">
        <v>0.11</v>
      </c>
      <c r="AI399" s="34">
        <v>4</v>
      </c>
      <c r="AJ399" s="22" t="s">
        <v>1859</v>
      </c>
      <c r="AK399" s="34" t="s">
        <v>787</v>
      </c>
      <c r="AL399" s="32" t="s">
        <v>90</v>
      </c>
      <c r="AM399" s="34">
        <v>123318</v>
      </c>
      <c r="AN399" s="32" t="s">
        <v>941</v>
      </c>
      <c r="AO399" s="32"/>
      <c r="AP399" s="22" t="s">
        <v>153</v>
      </c>
      <c r="AQ399" s="34"/>
      <c r="AR399" s="32"/>
      <c r="AS399" s="32" t="s">
        <v>1860</v>
      </c>
      <c r="AT399" s="28">
        <v>37476286</v>
      </c>
      <c r="AU399" s="1"/>
      <c r="AV399" s="29"/>
      <c r="AW399" s="30">
        <f>SUMIF('No tocar'!A:A,AS399,'No tocar'!B:B)</f>
        <v>0</v>
      </c>
      <c r="AX399" s="30">
        <f t="shared" si="0"/>
        <v>37476286</v>
      </c>
      <c r="AY399" s="30">
        <f>SUMIF('No tocar'!A:A,AS399,'No tocar'!D:D)</f>
        <v>6000000</v>
      </c>
      <c r="AZ399" s="30"/>
      <c r="BA399" s="30" t="str">
        <f t="shared" si="1"/>
        <v/>
      </c>
      <c r="BB399" s="31" t="str">
        <f t="shared" si="2"/>
        <v/>
      </c>
      <c r="BC399" s="29"/>
      <c r="BD399" s="29"/>
      <c r="BE399" s="29"/>
      <c r="BF399" s="29"/>
      <c r="BG399" s="29"/>
      <c r="BH399" s="29"/>
      <c r="BI399" s="29"/>
      <c r="BJ399" s="29"/>
      <c r="BK399" s="29"/>
      <c r="BL399" s="29"/>
      <c r="BM399" s="29"/>
      <c r="BN399" s="29"/>
      <c r="BO399" s="29"/>
      <c r="BP399" s="29"/>
      <c r="BQ399" s="29"/>
      <c r="BR399" s="29"/>
      <c r="BS399" s="29"/>
      <c r="BT399" s="29"/>
      <c r="BU399" s="29"/>
      <c r="BV399" s="29"/>
    </row>
    <row r="400" spans="1:74" ht="14.25" customHeight="1">
      <c r="A400" s="32" t="s">
        <v>1507</v>
      </c>
      <c r="B400" s="32" t="s">
        <v>1508</v>
      </c>
      <c r="C400" s="32" t="s">
        <v>915</v>
      </c>
      <c r="D400" s="33" t="s">
        <v>69</v>
      </c>
      <c r="E400" s="32" t="s">
        <v>70</v>
      </c>
      <c r="F400" s="34">
        <v>4501</v>
      </c>
      <c r="G400" s="32" t="s">
        <v>1509</v>
      </c>
      <c r="H400" s="34" t="s">
        <v>1510</v>
      </c>
      <c r="I400" s="32" t="s">
        <v>1511</v>
      </c>
      <c r="J400" s="34">
        <v>2</v>
      </c>
      <c r="K400" s="32" t="s">
        <v>1544</v>
      </c>
      <c r="L400" s="33" t="s">
        <v>1545</v>
      </c>
      <c r="M400" s="32" t="s">
        <v>1546</v>
      </c>
      <c r="N400" s="34" t="s">
        <v>1547</v>
      </c>
      <c r="O400" s="32" t="s">
        <v>1855</v>
      </c>
      <c r="P400" s="34">
        <v>1900</v>
      </c>
      <c r="Q400" s="34" t="s">
        <v>1549</v>
      </c>
      <c r="R400" s="32" t="s">
        <v>1550</v>
      </c>
      <c r="S400" s="34" t="s">
        <v>1551</v>
      </c>
      <c r="T400" s="32" t="s">
        <v>1856</v>
      </c>
      <c r="U400" s="24">
        <v>0.11</v>
      </c>
      <c r="V400" s="35">
        <v>2023763640022</v>
      </c>
      <c r="W400" s="36" t="s">
        <v>1846</v>
      </c>
      <c r="X400" s="33" t="s">
        <v>1847</v>
      </c>
      <c r="Y400" s="32" t="s">
        <v>1848</v>
      </c>
      <c r="Z400" s="34">
        <v>2023</v>
      </c>
      <c r="AA400" s="34">
        <v>2023</v>
      </c>
      <c r="AB400" s="34">
        <v>1</v>
      </c>
      <c r="AC400" s="34">
        <v>2</v>
      </c>
      <c r="AD400" s="34">
        <v>4501031</v>
      </c>
      <c r="AE400" s="32" t="s">
        <v>247</v>
      </c>
      <c r="AF400" s="34">
        <v>450103100</v>
      </c>
      <c r="AG400" s="32" t="s">
        <v>248</v>
      </c>
      <c r="AH400" s="24">
        <v>0.11</v>
      </c>
      <c r="AI400" s="34">
        <v>4</v>
      </c>
      <c r="AJ400" s="22" t="s">
        <v>1859</v>
      </c>
      <c r="AK400" s="34" t="s">
        <v>787</v>
      </c>
      <c r="AL400" s="32" t="s">
        <v>90</v>
      </c>
      <c r="AM400" s="34">
        <v>131111</v>
      </c>
      <c r="AN400" s="32" t="s">
        <v>252</v>
      </c>
      <c r="AO400" s="32"/>
      <c r="AP400" s="22" t="s">
        <v>153</v>
      </c>
      <c r="AQ400" s="34"/>
      <c r="AR400" s="32"/>
      <c r="AS400" s="32" t="s">
        <v>1861</v>
      </c>
      <c r="AT400" s="28">
        <v>49890143</v>
      </c>
      <c r="AU400" s="1"/>
      <c r="AV400" s="29"/>
      <c r="AW400" s="30">
        <f>SUMIF('No tocar'!A:A,AS400,'No tocar'!B:B)</f>
        <v>0</v>
      </c>
      <c r="AX400" s="30">
        <f t="shared" si="0"/>
        <v>49890143</v>
      </c>
      <c r="AY400" s="30">
        <f>SUMIF('No tocar'!A:A,AS400,'No tocar'!D:D)</f>
        <v>0</v>
      </c>
      <c r="AZ400" s="30"/>
      <c r="BA400" s="30" t="str">
        <f t="shared" si="1"/>
        <v/>
      </c>
      <c r="BB400" s="31" t="str">
        <f t="shared" si="2"/>
        <v/>
      </c>
      <c r="BC400" s="29"/>
      <c r="BD400" s="29"/>
      <c r="BE400" s="29"/>
      <c r="BF400" s="29"/>
      <c r="BG400" s="29"/>
      <c r="BH400" s="29"/>
      <c r="BI400" s="29"/>
      <c r="BJ400" s="29"/>
      <c r="BK400" s="29"/>
      <c r="BL400" s="29"/>
      <c r="BM400" s="29"/>
      <c r="BN400" s="29"/>
      <c r="BO400" s="29"/>
      <c r="BP400" s="29"/>
      <c r="BQ400" s="29"/>
      <c r="BR400" s="29"/>
      <c r="BS400" s="29"/>
      <c r="BT400" s="29"/>
      <c r="BU400" s="29"/>
      <c r="BV400" s="29"/>
    </row>
    <row r="401" spans="1:74" ht="14.25" customHeight="1">
      <c r="A401" s="32" t="s">
        <v>1507</v>
      </c>
      <c r="B401" s="32" t="s">
        <v>1508</v>
      </c>
      <c r="C401" s="32" t="s">
        <v>915</v>
      </c>
      <c r="D401" s="33" t="s">
        <v>69</v>
      </c>
      <c r="E401" s="32" t="s">
        <v>70</v>
      </c>
      <c r="F401" s="34">
        <v>4502</v>
      </c>
      <c r="G401" s="32" t="s">
        <v>1862</v>
      </c>
      <c r="H401" s="34" t="s">
        <v>1510</v>
      </c>
      <c r="I401" s="32" t="s">
        <v>1511</v>
      </c>
      <c r="J401" s="34">
        <v>2</v>
      </c>
      <c r="K401" s="32" t="s">
        <v>1544</v>
      </c>
      <c r="L401" s="33" t="s">
        <v>1631</v>
      </c>
      <c r="M401" s="32" t="s">
        <v>1632</v>
      </c>
      <c r="N401" s="34" t="s">
        <v>1633</v>
      </c>
      <c r="O401" s="32" t="s">
        <v>1634</v>
      </c>
      <c r="P401" s="34">
        <v>180</v>
      </c>
      <c r="Q401" s="34" t="s">
        <v>1635</v>
      </c>
      <c r="R401" s="32" t="s">
        <v>1636</v>
      </c>
      <c r="S401" s="34" t="s">
        <v>1637</v>
      </c>
      <c r="T401" s="32" t="s">
        <v>1638</v>
      </c>
      <c r="U401" s="24">
        <v>0.41</v>
      </c>
      <c r="V401" s="35">
        <v>2023763640024</v>
      </c>
      <c r="W401" s="36" t="s">
        <v>1863</v>
      </c>
      <c r="X401" s="33" t="s">
        <v>1864</v>
      </c>
      <c r="Y401" s="32" t="s">
        <v>1865</v>
      </c>
      <c r="Z401" s="34">
        <v>2023</v>
      </c>
      <c r="AA401" s="34">
        <v>2023</v>
      </c>
      <c r="AB401" s="34">
        <v>1</v>
      </c>
      <c r="AC401" s="34">
        <v>1</v>
      </c>
      <c r="AD401" s="34">
        <v>4502033</v>
      </c>
      <c r="AE401" s="32" t="s">
        <v>330</v>
      </c>
      <c r="AF401" s="34">
        <v>450203300</v>
      </c>
      <c r="AG401" s="32" t="s">
        <v>331</v>
      </c>
      <c r="AH401" s="24">
        <v>0.41</v>
      </c>
      <c r="AI401" s="34">
        <v>1</v>
      </c>
      <c r="AJ401" s="22" t="s">
        <v>1866</v>
      </c>
      <c r="AK401" s="34" t="s">
        <v>787</v>
      </c>
      <c r="AL401" s="32" t="s">
        <v>166</v>
      </c>
      <c r="AM401" s="34">
        <v>124303</v>
      </c>
      <c r="AN401" s="32" t="s">
        <v>169</v>
      </c>
      <c r="AO401" s="32"/>
      <c r="AP401" s="22" t="s">
        <v>1867</v>
      </c>
      <c r="AQ401" s="34"/>
      <c r="AR401" s="32"/>
      <c r="AS401" s="32" t="s">
        <v>1868</v>
      </c>
      <c r="AT401" s="28">
        <v>1000000</v>
      </c>
      <c r="AU401" s="1"/>
      <c r="AV401" s="29"/>
      <c r="AW401" s="30">
        <f>SUMIF('No tocar'!A:A,AS401,'No tocar'!B:B)</f>
        <v>0</v>
      </c>
      <c r="AX401" s="30">
        <f t="shared" si="0"/>
        <v>1000000</v>
      </c>
      <c r="AY401" s="30">
        <f>SUMIF('No tocar'!A:A,AS401,'No tocar'!D:D)</f>
        <v>0</v>
      </c>
      <c r="AZ401" s="30"/>
      <c r="BA401" s="30" t="str">
        <f t="shared" si="1"/>
        <v/>
      </c>
      <c r="BB401" s="31" t="str">
        <f t="shared" si="2"/>
        <v/>
      </c>
      <c r="BC401" s="29"/>
      <c r="BD401" s="29"/>
      <c r="BE401" s="29"/>
      <c r="BF401" s="29"/>
      <c r="BG401" s="29"/>
      <c r="BH401" s="29"/>
      <c r="BI401" s="29"/>
      <c r="BJ401" s="29"/>
      <c r="BK401" s="29"/>
      <c r="BL401" s="29"/>
      <c r="BM401" s="29"/>
      <c r="BN401" s="29"/>
      <c r="BO401" s="29"/>
      <c r="BP401" s="29"/>
      <c r="BQ401" s="29"/>
      <c r="BR401" s="29"/>
      <c r="BS401" s="29"/>
      <c r="BT401" s="29"/>
      <c r="BU401" s="29"/>
      <c r="BV401" s="29"/>
    </row>
    <row r="402" spans="1:74" ht="14.25" customHeight="1">
      <c r="A402" s="32" t="s">
        <v>1507</v>
      </c>
      <c r="B402" s="32" t="s">
        <v>1508</v>
      </c>
      <c r="C402" s="32" t="s">
        <v>915</v>
      </c>
      <c r="D402" s="33" t="s">
        <v>69</v>
      </c>
      <c r="E402" s="32" t="s">
        <v>70</v>
      </c>
      <c r="F402" s="34">
        <v>4502</v>
      </c>
      <c r="G402" s="32" t="s">
        <v>1862</v>
      </c>
      <c r="H402" s="34" t="s">
        <v>1510</v>
      </c>
      <c r="I402" s="32" t="s">
        <v>1511</v>
      </c>
      <c r="J402" s="34">
        <v>2</v>
      </c>
      <c r="K402" s="32" t="s">
        <v>1544</v>
      </c>
      <c r="L402" s="33" t="s">
        <v>1631</v>
      </c>
      <c r="M402" s="32" t="s">
        <v>1632</v>
      </c>
      <c r="N402" s="34" t="s">
        <v>1633</v>
      </c>
      <c r="O402" s="32" t="s">
        <v>1634</v>
      </c>
      <c r="P402" s="34">
        <v>180</v>
      </c>
      <c r="Q402" s="34" t="s">
        <v>1635</v>
      </c>
      <c r="R402" s="32" t="s">
        <v>1636</v>
      </c>
      <c r="S402" s="34" t="s">
        <v>1637</v>
      </c>
      <c r="T402" s="32" t="s">
        <v>1638</v>
      </c>
      <c r="U402" s="24">
        <v>0.41</v>
      </c>
      <c r="V402" s="35">
        <v>2023763640024</v>
      </c>
      <c r="W402" s="36" t="s">
        <v>1863</v>
      </c>
      <c r="X402" s="33" t="s">
        <v>1864</v>
      </c>
      <c r="Y402" s="32" t="s">
        <v>1865</v>
      </c>
      <c r="Z402" s="34">
        <v>2023</v>
      </c>
      <c r="AA402" s="34">
        <v>2023</v>
      </c>
      <c r="AB402" s="34">
        <v>1</v>
      </c>
      <c r="AC402" s="34">
        <v>1</v>
      </c>
      <c r="AD402" s="34">
        <v>4502033</v>
      </c>
      <c r="AE402" s="32" t="s">
        <v>330</v>
      </c>
      <c r="AF402" s="34">
        <v>450203300</v>
      </c>
      <c r="AG402" s="32" t="s">
        <v>331</v>
      </c>
      <c r="AH402" s="24">
        <v>0.41</v>
      </c>
      <c r="AI402" s="34">
        <v>2</v>
      </c>
      <c r="AJ402" s="22" t="s">
        <v>1869</v>
      </c>
      <c r="AK402" s="34" t="s">
        <v>784</v>
      </c>
      <c r="AL402" s="32" t="s">
        <v>166</v>
      </c>
      <c r="AM402" s="34">
        <v>124303</v>
      </c>
      <c r="AN402" s="32" t="s">
        <v>169</v>
      </c>
      <c r="AO402" s="32"/>
      <c r="AP402" s="22" t="s">
        <v>1870</v>
      </c>
      <c r="AQ402" s="34"/>
      <c r="AR402" s="32"/>
      <c r="AS402" s="32" t="s">
        <v>1871</v>
      </c>
      <c r="AT402" s="28">
        <v>175200000</v>
      </c>
      <c r="AU402" s="1"/>
      <c r="AV402" s="29"/>
      <c r="AW402" s="30">
        <f>SUMIF('No tocar'!A:A,AS402,'No tocar'!B:B)</f>
        <v>0</v>
      </c>
      <c r="AX402" s="30">
        <f t="shared" si="0"/>
        <v>175200000</v>
      </c>
      <c r="AY402" s="30">
        <f>SUMIF('No tocar'!A:A,AS402,'No tocar'!D:D)</f>
        <v>0</v>
      </c>
      <c r="AZ402" s="30"/>
      <c r="BA402" s="30" t="str">
        <f t="shared" si="1"/>
        <v/>
      </c>
      <c r="BB402" s="31" t="str">
        <f t="shared" si="2"/>
        <v/>
      </c>
      <c r="BC402" s="29"/>
      <c r="BD402" s="29"/>
      <c r="BE402" s="29"/>
      <c r="BF402" s="29"/>
      <c r="BG402" s="29"/>
      <c r="BH402" s="29"/>
      <c r="BI402" s="29"/>
      <c r="BJ402" s="29"/>
      <c r="BK402" s="29"/>
      <c r="BL402" s="29"/>
      <c r="BM402" s="29"/>
      <c r="BN402" s="29"/>
      <c r="BO402" s="29"/>
      <c r="BP402" s="29"/>
      <c r="BQ402" s="29"/>
      <c r="BR402" s="29"/>
      <c r="BS402" s="29"/>
      <c r="BT402" s="29"/>
      <c r="BU402" s="29"/>
      <c r="BV402" s="29"/>
    </row>
    <row r="403" spans="1:74" ht="14.25" customHeight="1">
      <c r="A403" s="32" t="s">
        <v>1507</v>
      </c>
      <c r="B403" s="32" t="s">
        <v>1508</v>
      </c>
      <c r="C403" s="32" t="s">
        <v>915</v>
      </c>
      <c r="D403" s="33" t="s">
        <v>69</v>
      </c>
      <c r="E403" s="32" t="s">
        <v>70</v>
      </c>
      <c r="F403" s="34">
        <v>4502</v>
      </c>
      <c r="G403" s="32" t="s">
        <v>1862</v>
      </c>
      <c r="H403" s="34" t="s">
        <v>1510</v>
      </c>
      <c r="I403" s="32" t="s">
        <v>1511</v>
      </c>
      <c r="J403" s="34">
        <v>2</v>
      </c>
      <c r="K403" s="32" t="s">
        <v>1544</v>
      </c>
      <c r="L403" s="33" t="s">
        <v>1631</v>
      </c>
      <c r="M403" s="32" t="s">
        <v>1632</v>
      </c>
      <c r="N403" s="34" t="s">
        <v>1633</v>
      </c>
      <c r="O403" s="32" t="s">
        <v>1634</v>
      </c>
      <c r="P403" s="34">
        <v>180</v>
      </c>
      <c r="Q403" s="34" t="s">
        <v>1635</v>
      </c>
      <c r="R403" s="32" t="s">
        <v>1636</v>
      </c>
      <c r="S403" s="34" t="s">
        <v>1684</v>
      </c>
      <c r="T403" s="32" t="s">
        <v>1872</v>
      </c>
      <c r="U403" s="24">
        <v>4</v>
      </c>
      <c r="V403" s="35">
        <v>2023763640024</v>
      </c>
      <c r="W403" s="36" t="s">
        <v>1863</v>
      </c>
      <c r="X403" s="33" t="s">
        <v>1864</v>
      </c>
      <c r="Y403" s="32" t="s">
        <v>1865</v>
      </c>
      <c r="Z403" s="34">
        <v>2023</v>
      </c>
      <c r="AA403" s="34">
        <v>2023</v>
      </c>
      <c r="AB403" s="34">
        <v>1</v>
      </c>
      <c r="AC403" s="34">
        <v>2</v>
      </c>
      <c r="AD403" s="34">
        <v>4502001</v>
      </c>
      <c r="AE403" s="32" t="s">
        <v>1873</v>
      </c>
      <c r="AF403" s="34">
        <v>450200100</v>
      </c>
      <c r="AG403" s="32" t="s">
        <v>1874</v>
      </c>
      <c r="AH403" s="24">
        <v>4</v>
      </c>
      <c r="AI403" s="34">
        <v>3</v>
      </c>
      <c r="AJ403" s="22" t="s">
        <v>1875</v>
      </c>
      <c r="AK403" s="34" t="s">
        <v>784</v>
      </c>
      <c r="AL403" s="32" t="s">
        <v>166</v>
      </c>
      <c r="AM403" s="34">
        <v>124303</v>
      </c>
      <c r="AN403" s="32" t="s">
        <v>169</v>
      </c>
      <c r="AO403" s="32"/>
      <c r="AP403" s="22" t="s">
        <v>1876</v>
      </c>
      <c r="AQ403" s="34"/>
      <c r="AR403" s="32"/>
      <c r="AS403" s="32" t="s">
        <v>1877</v>
      </c>
      <c r="AT403" s="28">
        <v>254100000</v>
      </c>
      <c r="AU403" s="1"/>
      <c r="AV403" s="29"/>
      <c r="AW403" s="30">
        <f>SUMIF('No tocar'!A:A,AS403,'No tocar'!B:B)</f>
        <v>0</v>
      </c>
      <c r="AX403" s="30">
        <f t="shared" si="0"/>
        <v>254100000</v>
      </c>
      <c r="AY403" s="30">
        <f>SUMIF('No tocar'!A:A,AS403,'No tocar'!D:D)</f>
        <v>104950000</v>
      </c>
      <c r="AZ403" s="30"/>
      <c r="BA403" s="30" t="str">
        <f t="shared" si="1"/>
        <v/>
      </c>
      <c r="BB403" s="31" t="str">
        <f t="shared" si="2"/>
        <v/>
      </c>
      <c r="BC403" s="29"/>
      <c r="BD403" s="29"/>
      <c r="BE403" s="29"/>
      <c r="BF403" s="29"/>
      <c r="BG403" s="29"/>
      <c r="BH403" s="29"/>
      <c r="BI403" s="29"/>
      <c r="BJ403" s="29"/>
      <c r="BK403" s="29"/>
      <c r="BL403" s="29"/>
      <c r="BM403" s="29"/>
      <c r="BN403" s="29"/>
      <c r="BO403" s="29"/>
      <c r="BP403" s="29"/>
      <c r="BQ403" s="29"/>
      <c r="BR403" s="29"/>
      <c r="BS403" s="29"/>
      <c r="BT403" s="29"/>
      <c r="BU403" s="29"/>
      <c r="BV403" s="29"/>
    </row>
    <row r="404" spans="1:74" ht="14.25" customHeight="1">
      <c r="A404" s="32" t="s">
        <v>1507</v>
      </c>
      <c r="B404" s="32" t="s">
        <v>1508</v>
      </c>
      <c r="C404" s="32" t="s">
        <v>915</v>
      </c>
      <c r="D404" s="33" t="s">
        <v>69</v>
      </c>
      <c r="E404" s="32" t="s">
        <v>70</v>
      </c>
      <c r="F404" s="34">
        <v>4502</v>
      </c>
      <c r="G404" s="32" t="s">
        <v>1862</v>
      </c>
      <c r="H404" s="34" t="s">
        <v>1510</v>
      </c>
      <c r="I404" s="32" t="s">
        <v>1511</v>
      </c>
      <c r="J404" s="34">
        <v>2</v>
      </c>
      <c r="K404" s="32" t="s">
        <v>1544</v>
      </c>
      <c r="L404" s="33" t="s">
        <v>1631</v>
      </c>
      <c r="M404" s="32" t="s">
        <v>1632</v>
      </c>
      <c r="N404" s="34" t="s">
        <v>1633</v>
      </c>
      <c r="O404" s="32" t="s">
        <v>1634</v>
      </c>
      <c r="P404" s="34">
        <v>180</v>
      </c>
      <c r="Q404" s="34" t="s">
        <v>1635</v>
      </c>
      <c r="R404" s="32" t="s">
        <v>1636</v>
      </c>
      <c r="S404" s="34" t="s">
        <v>1684</v>
      </c>
      <c r="T404" s="32" t="s">
        <v>1872</v>
      </c>
      <c r="U404" s="24">
        <v>4</v>
      </c>
      <c r="V404" s="35">
        <v>2023763640024</v>
      </c>
      <c r="W404" s="36" t="s">
        <v>1863</v>
      </c>
      <c r="X404" s="33" t="s">
        <v>1864</v>
      </c>
      <c r="Y404" s="32" t="s">
        <v>1865</v>
      </c>
      <c r="Z404" s="34">
        <v>2023</v>
      </c>
      <c r="AA404" s="34">
        <v>2023</v>
      </c>
      <c r="AB404" s="34">
        <v>1</v>
      </c>
      <c r="AC404" s="34">
        <v>2</v>
      </c>
      <c r="AD404" s="34">
        <v>4502001</v>
      </c>
      <c r="AE404" s="32" t="s">
        <v>1873</v>
      </c>
      <c r="AF404" s="34">
        <v>450200100</v>
      </c>
      <c r="AG404" s="32" t="s">
        <v>1874</v>
      </c>
      <c r="AH404" s="24">
        <v>4</v>
      </c>
      <c r="AI404" s="34">
        <v>4</v>
      </c>
      <c r="AJ404" s="22" t="s">
        <v>1878</v>
      </c>
      <c r="AK404" s="34" t="s">
        <v>787</v>
      </c>
      <c r="AL404" s="32" t="s">
        <v>166</v>
      </c>
      <c r="AM404" s="34">
        <v>124303</v>
      </c>
      <c r="AN404" s="32" t="s">
        <v>169</v>
      </c>
      <c r="AO404" s="32"/>
      <c r="AP404" s="22" t="s">
        <v>144</v>
      </c>
      <c r="AQ404" s="34"/>
      <c r="AR404" s="32"/>
      <c r="AS404" s="32" t="s">
        <v>1879</v>
      </c>
      <c r="AT404" s="28">
        <v>30000000</v>
      </c>
      <c r="AU404" s="1"/>
      <c r="AV404" s="29"/>
      <c r="AW404" s="30">
        <f>SUMIF('No tocar'!A:A,AS404,'No tocar'!B:B)</f>
        <v>0</v>
      </c>
      <c r="AX404" s="30">
        <f t="shared" si="0"/>
        <v>30000000</v>
      </c>
      <c r="AY404" s="30">
        <f>SUMIF('No tocar'!A:A,AS404,'No tocar'!D:D)</f>
        <v>0</v>
      </c>
      <c r="AZ404" s="30"/>
      <c r="BA404" s="30" t="str">
        <f t="shared" si="1"/>
        <v/>
      </c>
      <c r="BB404" s="31" t="str">
        <f t="shared" si="2"/>
        <v/>
      </c>
      <c r="BC404" s="29"/>
      <c r="BD404" s="29"/>
      <c r="BE404" s="29"/>
      <c r="BF404" s="29"/>
      <c r="BG404" s="29"/>
      <c r="BH404" s="29"/>
      <c r="BI404" s="29"/>
      <c r="BJ404" s="29"/>
      <c r="BK404" s="29"/>
      <c r="BL404" s="29"/>
      <c r="BM404" s="29"/>
      <c r="BN404" s="29"/>
      <c r="BO404" s="29"/>
      <c r="BP404" s="29"/>
      <c r="BQ404" s="29"/>
      <c r="BR404" s="29"/>
      <c r="BS404" s="29"/>
      <c r="BT404" s="29"/>
      <c r="BU404" s="29"/>
      <c r="BV404" s="29"/>
    </row>
    <row r="405" spans="1:74" ht="14.25" customHeight="1">
      <c r="A405" s="32" t="s">
        <v>1507</v>
      </c>
      <c r="B405" s="32" t="s">
        <v>1508</v>
      </c>
      <c r="C405" s="32" t="s">
        <v>915</v>
      </c>
      <c r="D405" s="33" t="s">
        <v>69</v>
      </c>
      <c r="E405" s="32" t="s">
        <v>70</v>
      </c>
      <c r="F405" s="34">
        <v>4501</v>
      </c>
      <c r="G405" s="32" t="s">
        <v>1509</v>
      </c>
      <c r="H405" s="34" t="s">
        <v>1510</v>
      </c>
      <c r="I405" s="32" t="s">
        <v>1511</v>
      </c>
      <c r="J405" s="34">
        <v>2</v>
      </c>
      <c r="K405" s="32" t="s">
        <v>1880</v>
      </c>
      <c r="L405" s="33" t="s">
        <v>1694</v>
      </c>
      <c r="M405" s="32" t="s">
        <v>1695</v>
      </c>
      <c r="N405" s="34" t="s">
        <v>1696</v>
      </c>
      <c r="O405" s="32" t="s">
        <v>1881</v>
      </c>
      <c r="P405" s="34">
        <v>0.3</v>
      </c>
      <c r="Q405" s="34" t="s">
        <v>1715</v>
      </c>
      <c r="R405" s="32" t="s">
        <v>1716</v>
      </c>
      <c r="S405" s="34" t="s">
        <v>1727</v>
      </c>
      <c r="T405" s="32" t="s">
        <v>1728</v>
      </c>
      <c r="U405" s="24">
        <v>0.26</v>
      </c>
      <c r="V405" s="35">
        <v>2023763640027</v>
      </c>
      <c r="W405" s="36" t="s">
        <v>1882</v>
      </c>
      <c r="X405" s="33" t="s">
        <v>1883</v>
      </c>
      <c r="Y405" s="32" t="s">
        <v>1884</v>
      </c>
      <c r="Z405" s="34">
        <v>2023</v>
      </c>
      <c r="AA405" s="34">
        <v>2023</v>
      </c>
      <c r="AB405" s="34">
        <v>1</v>
      </c>
      <c r="AC405" s="34">
        <v>1</v>
      </c>
      <c r="AD405" s="34">
        <v>4501004</v>
      </c>
      <c r="AE405" s="32" t="s">
        <v>1849</v>
      </c>
      <c r="AF405" s="34">
        <v>450100400</v>
      </c>
      <c r="AG405" s="32" t="s">
        <v>1525</v>
      </c>
      <c r="AH405" s="24">
        <v>0.26</v>
      </c>
      <c r="AI405" s="34">
        <v>1</v>
      </c>
      <c r="AJ405" s="22" t="s">
        <v>1885</v>
      </c>
      <c r="AK405" s="34" t="s">
        <v>784</v>
      </c>
      <c r="AL405" s="32" t="s">
        <v>90</v>
      </c>
      <c r="AM405" s="34">
        <v>131111</v>
      </c>
      <c r="AN405" s="32" t="s">
        <v>252</v>
      </c>
      <c r="AO405" s="32"/>
      <c r="AP405" s="22" t="s">
        <v>1886</v>
      </c>
      <c r="AQ405" s="34"/>
      <c r="AR405" s="32"/>
      <c r="AS405" s="32" t="s">
        <v>1887</v>
      </c>
      <c r="AT405" s="28">
        <v>116256301.97</v>
      </c>
      <c r="AU405" s="31">
        <v>352698958</v>
      </c>
      <c r="AV405" s="29"/>
      <c r="AW405" s="30">
        <f>SUMIF('No tocar'!A:A,AS405,'No tocar'!B:B)</f>
        <v>0</v>
      </c>
      <c r="AX405" s="30">
        <f t="shared" si="0"/>
        <v>116256301.97</v>
      </c>
      <c r="AY405" s="30">
        <f>SUMIF('No tocar'!A:A,AS405,'No tocar'!D:D)</f>
        <v>0</v>
      </c>
      <c r="AZ405" s="30"/>
      <c r="BA405" s="30" t="str">
        <f t="shared" si="1"/>
        <v/>
      </c>
      <c r="BB405" s="31" t="str">
        <f t="shared" si="2"/>
        <v/>
      </c>
      <c r="BC405" s="29"/>
      <c r="BD405" s="29"/>
      <c r="BE405" s="29"/>
      <c r="BF405" s="29"/>
      <c r="BG405" s="29"/>
      <c r="BH405" s="29"/>
      <c r="BI405" s="29"/>
      <c r="BJ405" s="29"/>
      <c r="BK405" s="29"/>
      <c r="BL405" s="29"/>
      <c r="BM405" s="29"/>
      <c r="BN405" s="29"/>
      <c r="BO405" s="29"/>
      <c r="BP405" s="29"/>
      <c r="BQ405" s="29"/>
      <c r="BR405" s="29"/>
      <c r="BS405" s="29"/>
      <c r="BT405" s="29"/>
      <c r="BU405" s="29"/>
      <c r="BV405" s="29"/>
    </row>
    <row r="406" spans="1:74" ht="14.25" customHeight="1">
      <c r="A406" s="32" t="s">
        <v>1507</v>
      </c>
      <c r="B406" s="32" t="s">
        <v>1508</v>
      </c>
      <c r="C406" s="32" t="s">
        <v>915</v>
      </c>
      <c r="D406" s="33" t="s">
        <v>69</v>
      </c>
      <c r="E406" s="32" t="s">
        <v>70</v>
      </c>
      <c r="F406" s="34">
        <v>4501</v>
      </c>
      <c r="G406" s="32" t="s">
        <v>1509</v>
      </c>
      <c r="H406" s="34" t="s">
        <v>1510</v>
      </c>
      <c r="I406" s="32" t="s">
        <v>1511</v>
      </c>
      <c r="J406" s="34">
        <v>2</v>
      </c>
      <c r="K406" s="32" t="s">
        <v>1880</v>
      </c>
      <c r="L406" s="33" t="s">
        <v>1694</v>
      </c>
      <c r="M406" s="32" t="s">
        <v>1695</v>
      </c>
      <c r="N406" s="34" t="s">
        <v>1696</v>
      </c>
      <c r="O406" s="32" t="s">
        <v>1881</v>
      </c>
      <c r="P406" s="34">
        <v>0.3</v>
      </c>
      <c r="Q406" s="34" t="s">
        <v>1715</v>
      </c>
      <c r="R406" s="32" t="s">
        <v>1716</v>
      </c>
      <c r="S406" s="34" t="s">
        <v>1727</v>
      </c>
      <c r="T406" s="32" t="s">
        <v>1728</v>
      </c>
      <c r="U406" s="24">
        <v>0.26</v>
      </c>
      <c r="V406" s="35">
        <v>2023763640027</v>
      </c>
      <c r="W406" s="36" t="s">
        <v>1882</v>
      </c>
      <c r="X406" s="33" t="s">
        <v>1883</v>
      </c>
      <c r="Y406" s="32" t="s">
        <v>1884</v>
      </c>
      <c r="Z406" s="34">
        <v>2023</v>
      </c>
      <c r="AA406" s="34">
        <v>2023</v>
      </c>
      <c r="AB406" s="34">
        <v>1</v>
      </c>
      <c r="AC406" s="34">
        <v>1</v>
      </c>
      <c r="AD406" s="34">
        <v>4501004</v>
      </c>
      <c r="AE406" s="32" t="s">
        <v>1849</v>
      </c>
      <c r="AF406" s="34">
        <v>450100400</v>
      </c>
      <c r="AG406" s="32" t="s">
        <v>1525</v>
      </c>
      <c r="AH406" s="24">
        <v>0.26</v>
      </c>
      <c r="AI406" s="34">
        <v>2</v>
      </c>
      <c r="AJ406" s="22" t="s">
        <v>1888</v>
      </c>
      <c r="AK406" s="34" t="s">
        <v>787</v>
      </c>
      <c r="AL406" s="32" t="s">
        <v>90</v>
      </c>
      <c r="AM406" s="34">
        <v>131111</v>
      </c>
      <c r="AN406" s="32" t="s">
        <v>252</v>
      </c>
      <c r="AO406" s="32"/>
      <c r="AP406" s="22" t="s">
        <v>108</v>
      </c>
      <c r="AQ406" s="34"/>
      <c r="AR406" s="32"/>
      <c r="AS406" s="32" t="s">
        <v>1889</v>
      </c>
      <c r="AT406" s="28">
        <v>35269895.799999997</v>
      </c>
      <c r="AU406" s="1"/>
      <c r="AV406" s="29"/>
      <c r="AW406" s="30">
        <f>SUMIF('No tocar'!A:A,AS406,'No tocar'!B:B)</f>
        <v>0</v>
      </c>
      <c r="AX406" s="30">
        <f t="shared" si="0"/>
        <v>35269895.799999997</v>
      </c>
      <c r="AY406" s="30">
        <f>SUMIF('No tocar'!A:A,AS406,'No tocar'!D:D)</f>
        <v>0</v>
      </c>
      <c r="AZ406" s="30"/>
      <c r="BA406" s="30" t="str">
        <f t="shared" si="1"/>
        <v/>
      </c>
      <c r="BB406" s="31" t="str">
        <f t="shared" si="2"/>
        <v/>
      </c>
      <c r="BC406" s="29"/>
      <c r="BD406" s="29"/>
      <c r="BE406" s="29"/>
      <c r="BF406" s="29"/>
      <c r="BG406" s="29"/>
      <c r="BH406" s="29"/>
      <c r="BI406" s="29"/>
      <c r="BJ406" s="29"/>
      <c r="BK406" s="29"/>
      <c r="BL406" s="29"/>
      <c r="BM406" s="29"/>
      <c r="BN406" s="29"/>
      <c r="BO406" s="29"/>
      <c r="BP406" s="29"/>
      <c r="BQ406" s="29"/>
      <c r="BR406" s="29"/>
      <c r="BS406" s="29"/>
      <c r="BT406" s="29"/>
      <c r="BU406" s="29"/>
      <c r="BV406" s="29"/>
    </row>
    <row r="407" spans="1:74" ht="14.25" customHeight="1">
      <c r="A407" s="32" t="s">
        <v>1507</v>
      </c>
      <c r="B407" s="32" t="s">
        <v>1508</v>
      </c>
      <c r="C407" s="32" t="s">
        <v>915</v>
      </c>
      <c r="D407" s="33" t="s">
        <v>69</v>
      </c>
      <c r="E407" s="32" t="s">
        <v>70</v>
      </c>
      <c r="F407" s="34">
        <v>4501</v>
      </c>
      <c r="G407" s="32" t="s">
        <v>1509</v>
      </c>
      <c r="H407" s="34" t="s">
        <v>1510</v>
      </c>
      <c r="I407" s="32" t="s">
        <v>1511</v>
      </c>
      <c r="J407" s="34">
        <v>2</v>
      </c>
      <c r="K407" s="32" t="s">
        <v>1880</v>
      </c>
      <c r="L407" s="33" t="s">
        <v>1694</v>
      </c>
      <c r="M407" s="32" t="s">
        <v>1695</v>
      </c>
      <c r="N407" s="34" t="s">
        <v>1696</v>
      </c>
      <c r="O407" s="32" t="s">
        <v>1881</v>
      </c>
      <c r="P407" s="34">
        <v>0.3</v>
      </c>
      <c r="Q407" s="34" t="s">
        <v>1715</v>
      </c>
      <c r="R407" s="32" t="s">
        <v>1716</v>
      </c>
      <c r="S407" s="34" t="s">
        <v>1727</v>
      </c>
      <c r="T407" s="32" t="s">
        <v>1728</v>
      </c>
      <c r="U407" s="24">
        <v>0.26</v>
      </c>
      <c r="V407" s="35">
        <v>2023763640027</v>
      </c>
      <c r="W407" s="36" t="s">
        <v>1882</v>
      </c>
      <c r="X407" s="33" t="s">
        <v>1883</v>
      </c>
      <c r="Y407" s="32" t="s">
        <v>1884</v>
      </c>
      <c r="Z407" s="34">
        <v>2023</v>
      </c>
      <c r="AA407" s="34">
        <v>2023</v>
      </c>
      <c r="AB407" s="34">
        <v>1</v>
      </c>
      <c r="AC407" s="34">
        <v>1</v>
      </c>
      <c r="AD407" s="34">
        <v>4501004</v>
      </c>
      <c r="AE407" s="32" t="s">
        <v>1849</v>
      </c>
      <c r="AF407" s="34">
        <v>450100400</v>
      </c>
      <c r="AG407" s="32" t="s">
        <v>1525</v>
      </c>
      <c r="AH407" s="24">
        <v>0.26</v>
      </c>
      <c r="AI407" s="34">
        <v>3</v>
      </c>
      <c r="AJ407" s="22" t="s">
        <v>1890</v>
      </c>
      <c r="AK407" s="34" t="s">
        <v>787</v>
      </c>
      <c r="AL407" s="32" t="s">
        <v>90</v>
      </c>
      <c r="AM407" s="34">
        <v>131111</v>
      </c>
      <c r="AN407" s="32" t="s">
        <v>252</v>
      </c>
      <c r="AO407" s="32"/>
      <c r="AP407" s="22" t="s">
        <v>1891</v>
      </c>
      <c r="AQ407" s="34"/>
      <c r="AR407" s="32"/>
      <c r="AS407" s="32" t="s">
        <v>1892</v>
      </c>
      <c r="AT407" s="28">
        <v>71444635.299999997</v>
      </c>
      <c r="AU407" s="1"/>
      <c r="AV407" s="29"/>
      <c r="AW407" s="30">
        <f>SUMIF('No tocar'!A:A,AS407,'No tocar'!B:B)</f>
        <v>0</v>
      </c>
      <c r="AX407" s="30">
        <f t="shared" si="0"/>
        <v>71444635.299999997</v>
      </c>
      <c r="AY407" s="30">
        <f>SUMIF('No tocar'!A:A,AS407,'No tocar'!D:D)</f>
        <v>0</v>
      </c>
      <c r="AZ407" s="30"/>
      <c r="BA407" s="30" t="str">
        <f t="shared" si="1"/>
        <v/>
      </c>
      <c r="BB407" s="31" t="str">
        <f t="shared" si="2"/>
        <v/>
      </c>
      <c r="BC407" s="29"/>
      <c r="BD407" s="29"/>
      <c r="BE407" s="29"/>
      <c r="BF407" s="29"/>
      <c r="BG407" s="29"/>
      <c r="BH407" s="29"/>
      <c r="BI407" s="29"/>
      <c r="BJ407" s="29"/>
      <c r="BK407" s="29"/>
      <c r="BL407" s="29"/>
      <c r="BM407" s="29"/>
      <c r="BN407" s="29"/>
      <c r="BO407" s="29"/>
      <c r="BP407" s="29"/>
      <c r="BQ407" s="29"/>
      <c r="BR407" s="29"/>
      <c r="BS407" s="29"/>
      <c r="BT407" s="29"/>
      <c r="BU407" s="29"/>
      <c r="BV407" s="29"/>
    </row>
    <row r="408" spans="1:74" ht="14.25" customHeight="1">
      <c r="A408" s="32" t="s">
        <v>1507</v>
      </c>
      <c r="B408" s="32" t="s">
        <v>1508</v>
      </c>
      <c r="C408" s="32" t="s">
        <v>915</v>
      </c>
      <c r="D408" s="33" t="s">
        <v>69</v>
      </c>
      <c r="E408" s="32" t="s">
        <v>70</v>
      </c>
      <c r="F408" s="34">
        <v>4501</v>
      </c>
      <c r="G408" s="32" t="s">
        <v>1509</v>
      </c>
      <c r="H408" s="34" t="s">
        <v>1510</v>
      </c>
      <c r="I408" s="32" t="s">
        <v>1511</v>
      </c>
      <c r="J408" s="34">
        <v>2</v>
      </c>
      <c r="K408" s="32" t="s">
        <v>1880</v>
      </c>
      <c r="L408" s="33" t="s">
        <v>1694</v>
      </c>
      <c r="M408" s="32" t="s">
        <v>1695</v>
      </c>
      <c r="N408" s="34" t="s">
        <v>1696</v>
      </c>
      <c r="O408" s="32" t="s">
        <v>1881</v>
      </c>
      <c r="P408" s="34">
        <v>0.3</v>
      </c>
      <c r="Q408" s="34" t="s">
        <v>1699</v>
      </c>
      <c r="R408" s="32" t="s">
        <v>1700</v>
      </c>
      <c r="S408" s="34" t="s">
        <v>1734</v>
      </c>
      <c r="T408" s="32" t="s">
        <v>1893</v>
      </c>
      <c r="U408" s="24">
        <v>2.98</v>
      </c>
      <c r="V408" s="35">
        <v>2023763640027</v>
      </c>
      <c r="W408" s="36" t="s">
        <v>1882</v>
      </c>
      <c r="X408" s="33" t="s">
        <v>1883</v>
      </c>
      <c r="Y408" s="32" t="s">
        <v>1884</v>
      </c>
      <c r="Z408" s="34">
        <v>2023</v>
      </c>
      <c r="AA408" s="34">
        <v>2023</v>
      </c>
      <c r="AB408" s="34">
        <v>1</v>
      </c>
      <c r="AC408" s="34">
        <v>2</v>
      </c>
      <c r="AD408" s="34">
        <v>4501029</v>
      </c>
      <c r="AE408" s="32" t="s">
        <v>1538</v>
      </c>
      <c r="AF408" s="34">
        <v>450102900</v>
      </c>
      <c r="AG408" s="32" t="s">
        <v>1894</v>
      </c>
      <c r="AH408" s="24">
        <v>2.98</v>
      </c>
      <c r="AI408" s="34">
        <v>4</v>
      </c>
      <c r="AJ408" s="22" t="s">
        <v>1895</v>
      </c>
      <c r="AK408" s="34" t="s">
        <v>784</v>
      </c>
      <c r="AL408" s="32" t="s">
        <v>90</v>
      </c>
      <c r="AM408" s="34">
        <v>131111</v>
      </c>
      <c r="AN408" s="32" t="s">
        <v>252</v>
      </c>
      <c r="AO408" s="32"/>
      <c r="AP408" s="22" t="s">
        <v>108</v>
      </c>
      <c r="AQ408" s="34"/>
      <c r="AR408" s="32"/>
      <c r="AS408" s="32" t="s">
        <v>1896</v>
      </c>
      <c r="AT408" s="28">
        <v>72000000</v>
      </c>
      <c r="AU408" s="1"/>
      <c r="AV408" s="29"/>
      <c r="AW408" s="30">
        <f>SUMIF('No tocar'!A:A,AS408,'No tocar'!B:B)</f>
        <v>0</v>
      </c>
      <c r="AX408" s="30">
        <f t="shared" si="0"/>
        <v>72000000</v>
      </c>
      <c r="AY408" s="30">
        <f>SUMIF('No tocar'!A:A,AS408,'No tocar'!D:D)</f>
        <v>0</v>
      </c>
      <c r="AZ408" s="30"/>
      <c r="BA408" s="30" t="str">
        <f t="shared" si="1"/>
        <v/>
      </c>
      <c r="BB408" s="31" t="str">
        <f t="shared" si="2"/>
        <v/>
      </c>
      <c r="BC408" s="29"/>
      <c r="BD408" s="29"/>
      <c r="BE408" s="29"/>
      <c r="BF408" s="29"/>
      <c r="BG408" s="29"/>
      <c r="BH408" s="29"/>
      <c r="BI408" s="29"/>
      <c r="BJ408" s="29"/>
      <c r="BK408" s="29"/>
      <c r="BL408" s="29"/>
      <c r="BM408" s="29"/>
      <c r="BN408" s="29"/>
      <c r="BO408" s="29"/>
      <c r="BP408" s="29"/>
      <c r="BQ408" s="29"/>
      <c r="BR408" s="29"/>
      <c r="BS408" s="29"/>
      <c r="BT408" s="29"/>
      <c r="BU408" s="29"/>
      <c r="BV408" s="29"/>
    </row>
    <row r="409" spans="1:74" ht="14.25" customHeight="1">
      <c r="A409" s="32" t="s">
        <v>1507</v>
      </c>
      <c r="B409" s="32" t="s">
        <v>1508</v>
      </c>
      <c r="C409" s="32" t="s">
        <v>915</v>
      </c>
      <c r="D409" s="33" t="s">
        <v>69</v>
      </c>
      <c r="E409" s="32" t="s">
        <v>70</v>
      </c>
      <c r="F409" s="34">
        <v>4501</v>
      </c>
      <c r="G409" s="32" t="s">
        <v>1509</v>
      </c>
      <c r="H409" s="34" t="s">
        <v>1510</v>
      </c>
      <c r="I409" s="32" t="s">
        <v>1511</v>
      </c>
      <c r="J409" s="34">
        <v>2</v>
      </c>
      <c r="K409" s="32" t="s">
        <v>1880</v>
      </c>
      <c r="L409" s="33" t="s">
        <v>1694</v>
      </c>
      <c r="M409" s="32" t="s">
        <v>1695</v>
      </c>
      <c r="N409" s="34" t="s">
        <v>1696</v>
      </c>
      <c r="O409" s="32" t="s">
        <v>1881</v>
      </c>
      <c r="P409" s="34">
        <v>0.3</v>
      </c>
      <c r="Q409" s="34" t="s">
        <v>1699</v>
      </c>
      <c r="R409" s="32" t="s">
        <v>1700</v>
      </c>
      <c r="S409" s="34" t="s">
        <v>1734</v>
      </c>
      <c r="T409" s="32" t="s">
        <v>1893</v>
      </c>
      <c r="U409" s="24">
        <v>2.98</v>
      </c>
      <c r="V409" s="35">
        <v>2023763640027</v>
      </c>
      <c r="W409" s="36" t="s">
        <v>1882</v>
      </c>
      <c r="X409" s="33" t="s">
        <v>1883</v>
      </c>
      <c r="Y409" s="32" t="s">
        <v>1884</v>
      </c>
      <c r="Z409" s="34">
        <v>2023</v>
      </c>
      <c r="AA409" s="34">
        <v>2023</v>
      </c>
      <c r="AB409" s="34">
        <v>1</v>
      </c>
      <c r="AC409" s="34">
        <v>2</v>
      </c>
      <c r="AD409" s="34">
        <v>4501029</v>
      </c>
      <c r="AE409" s="32" t="s">
        <v>1538</v>
      </c>
      <c r="AF409" s="34">
        <v>450102900</v>
      </c>
      <c r="AG409" s="32" t="s">
        <v>1894</v>
      </c>
      <c r="AH409" s="24">
        <v>2.98</v>
      </c>
      <c r="AI409" s="34">
        <v>5</v>
      </c>
      <c r="AJ409" s="22" t="s">
        <v>1897</v>
      </c>
      <c r="AK409" s="34" t="s">
        <v>787</v>
      </c>
      <c r="AL409" s="32" t="s">
        <v>90</v>
      </c>
      <c r="AM409" s="34">
        <v>131111</v>
      </c>
      <c r="AN409" s="32" t="s">
        <v>252</v>
      </c>
      <c r="AO409" s="32"/>
      <c r="AP409" s="22" t="s">
        <v>176</v>
      </c>
      <c r="AQ409" s="34"/>
      <c r="AR409" s="32"/>
      <c r="AS409" s="32" t="s">
        <v>1898</v>
      </c>
      <c r="AT409" s="28">
        <v>25891562.460000001</v>
      </c>
      <c r="AU409" s="1"/>
      <c r="AV409" s="29"/>
      <c r="AW409" s="30">
        <f>SUMIF('No tocar'!A:A,AS409,'No tocar'!B:B)</f>
        <v>0</v>
      </c>
      <c r="AX409" s="30">
        <f t="shared" si="0"/>
        <v>25891562.460000001</v>
      </c>
      <c r="AY409" s="30">
        <f>SUMIF('No tocar'!A:A,AS409,'No tocar'!D:D)</f>
        <v>0</v>
      </c>
      <c r="AZ409" s="30"/>
      <c r="BA409" s="30" t="str">
        <f t="shared" si="1"/>
        <v/>
      </c>
      <c r="BB409" s="31" t="str">
        <f t="shared" si="2"/>
        <v/>
      </c>
      <c r="BC409" s="29"/>
      <c r="BD409" s="29"/>
      <c r="BE409" s="29"/>
      <c r="BF409" s="29"/>
      <c r="BG409" s="29"/>
      <c r="BH409" s="29"/>
      <c r="BI409" s="29"/>
      <c r="BJ409" s="29"/>
      <c r="BK409" s="29"/>
      <c r="BL409" s="29"/>
      <c r="BM409" s="29"/>
      <c r="BN409" s="29"/>
      <c r="BO409" s="29"/>
      <c r="BP409" s="29"/>
      <c r="BQ409" s="29"/>
      <c r="BR409" s="29"/>
      <c r="BS409" s="29"/>
      <c r="BT409" s="29"/>
      <c r="BU409" s="29"/>
      <c r="BV409" s="29"/>
    </row>
    <row r="410" spans="1:74" ht="14.25" customHeight="1">
      <c r="A410" s="32" t="s">
        <v>1507</v>
      </c>
      <c r="B410" s="32" t="s">
        <v>1508</v>
      </c>
      <c r="C410" s="32" t="s">
        <v>915</v>
      </c>
      <c r="D410" s="33" t="s">
        <v>69</v>
      </c>
      <c r="E410" s="32" t="s">
        <v>70</v>
      </c>
      <c r="F410" s="34">
        <v>4501</v>
      </c>
      <c r="G410" s="32" t="s">
        <v>1509</v>
      </c>
      <c r="H410" s="34" t="s">
        <v>1510</v>
      </c>
      <c r="I410" s="32" t="s">
        <v>1511</v>
      </c>
      <c r="J410" s="34">
        <v>2</v>
      </c>
      <c r="K410" s="32" t="s">
        <v>1880</v>
      </c>
      <c r="L410" s="33" t="s">
        <v>1694</v>
      </c>
      <c r="M410" s="32" t="s">
        <v>1695</v>
      </c>
      <c r="N410" s="34" t="s">
        <v>1696</v>
      </c>
      <c r="O410" s="32" t="s">
        <v>1881</v>
      </c>
      <c r="P410" s="34">
        <v>0.3</v>
      </c>
      <c r="Q410" s="34" t="s">
        <v>1699</v>
      </c>
      <c r="R410" s="32" t="s">
        <v>1700</v>
      </c>
      <c r="S410" s="34" t="s">
        <v>1734</v>
      </c>
      <c r="T410" s="32" t="s">
        <v>1893</v>
      </c>
      <c r="U410" s="24">
        <v>2.98</v>
      </c>
      <c r="V410" s="35">
        <v>2023763640027</v>
      </c>
      <c r="W410" s="36" t="s">
        <v>1882</v>
      </c>
      <c r="X410" s="33" t="s">
        <v>1883</v>
      </c>
      <c r="Y410" s="32" t="s">
        <v>1884</v>
      </c>
      <c r="Z410" s="34">
        <v>2023</v>
      </c>
      <c r="AA410" s="34">
        <v>2023</v>
      </c>
      <c r="AB410" s="34">
        <v>1</v>
      </c>
      <c r="AC410" s="34">
        <v>2</v>
      </c>
      <c r="AD410" s="34">
        <v>4501029</v>
      </c>
      <c r="AE410" s="32" t="s">
        <v>1538</v>
      </c>
      <c r="AF410" s="34">
        <v>450102900</v>
      </c>
      <c r="AG410" s="32" t="s">
        <v>1894</v>
      </c>
      <c r="AH410" s="24">
        <v>2.98</v>
      </c>
      <c r="AI410" s="34">
        <v>6</v>
      </c>
      <c r="AJ410" s="22" t="s">
        <v>1899</v>
      </c>
      <c r="AK410" s="34" t="s">
        <v>787</v>
      </c>
      <c r="AL410" s="32" t="s">
        <v>90</v>
      </c>
      <c r="AM410" s="34">
        <v>131111</v>
      </c>
      <c r="AN410" s="32" t="s">
        <v>252</v>
      </c>
      <c r="AO410" s="32"/>
      <c r="AP410" s="22" t="s">
        <v>105</v>
      </c>
      <c r="AQ410" s="34"/>
      <c r="AR410" s="32"/>
      <c r="AS410" s="32" t="s">
        <v>1900</v>
      </c>
      <c r="AT410" s="28">
        <v>31836562.469999999</v>
      </c>
      <c r="AU410" s="1"/>
      <c r="AV410" s="29"/>
      <c r="AW410" s="30">
        <f>SUMIF('No tocar'!A:A,AS410,'No tocar'!B:B)</f>
        <v>0</v>
      </c>
      <c r="AX410" s="30">
        <f t="shared" si="0"/>
        <v>31836562.469999999</v>
      </c>
      <c r="AY410" s="30">
        <f>SUMIF('No tocar'!A:A,AS410,'No tocar'!D:D)</f>
        <v>0</v>
      </c>
      <c r="AZ410" s="30"/>
      <c r="BA410" s="30" t="str">
        <f t="shared" si="1"/>
        <v/>
      </c>
      <c r="BB410" s="31" t="str">
        <f t="shared" si="2"/>
        <v/>
      </c>
      <c r="BC410" s="29"/>
      <c r="BD410" s="29"/>
      <c r="BE410" s="29"/>
      <c r="BF410" s="29"/>
      <c r="BG410" s="29"/>
      <c r="BH410" s="29"/>
      <c r="BI410" s="29"/>
      <c r="BJ410" s="29"/>
      <c r="BK410" s="29"/>
      <c r="BL410" s="29"/>
      <c r="BM410" s="29"/>
      <c r="BN410" s="29"/>
      <c r="BO410" s="29"/>
      <c r="BP410" s="29"/>
      <c r="BQ410" s="29"/>
      <c r="BR410" s="29"/>
      <c r="BS410" s="29"/>
      <c r="BT410" s="29"/>
      <c r="BU410" s="29"/>
      <c r="BV410" s="29"/>
    </row>
    <row r="411" spans="1:74" ht="14.25" hidden="1" customHeight="1">
      <c r="A411" s="22" t="s">
        <v>1901</v>
      </c>
      <c r="B411" s="22" t="s">
        <v>1902</v>
      </c>
      <c r="C411" s="22" t="s">
        <v>1347</v>
      </c>
      <c r="D411" s="23">
        <v>23</v>
      </c>
      <c r="E411" s="22" t="s">
        <v>1903</v>
      </c>
      <c r="F411" s="24">
        <v>2302</v>
      </c>
      <c r="G411" s="22" t="s">
        <v>1904</v>
      </c>
      <c r="H411" s="24" t="s">
        <v>1905</v>
      </c>
      <c r="I411" s="22" t="s">
        <v>961</v>
      </c>
      <c r="J411" s="24">
        <v>1</v>
      </c>
      <c r="K411" s="22" t="s">
        <v>74</v>
      </c>
      <c r="L411" s="23" t="s">
        <v>1906</v>
      </c>
      <c r="M411" s="22" t="s">
        <v>1907</v>
      </c>
      <c r="N411" s="24" t="s">
        <v>1908</v>
      </c>
      <c r="O411" s="22" t="s">
        <v>1909</v>
      </c>
      <c r="P411" s="24" t="s">
        <v>1698</v>
      </c>
      <c r="Q411" s="24" t="s">
        <v>1910</v>
      </c>
      <c r="R411" s="22" t="s">
        <v>1911</v>
      </c>
      <c r="S411" s="24" t="s">
        <v>1912</v>
      </c>
      <c r="T411" s="22" t="s">
        <v>1913</v>
      </c>
      <c r="U411" s="24">
        <v>1953</v>
      </c>
      <c r="V411" s="36" t="s">
        <v>1914</v>
      </c>
      <c r="W411" s="36" t="s">
        <v>1915</v>
      </c>
      <c r="X411" s="23" t="s">
        <v>1916</v>
      </c>
      <c r="Y411" s="22" t="s">
        <v>1917</v>
      </c>
      <c r="Z411" s="24">
        <v>2023</v>
      </c>
      <c r="AA411" s="24">
        <v>2023</v>
      </c>
      <c r="AB411" s="24">
        <v>1</v>
      </c>
      <c r="AC411" s="24">
        <v>1</v>
      </c>
      <c r="AD411" s="24">
        <v>2302002</v>
      </c>
      <c r="AE411" s="22" t="s">
        <v>1918</v>
      </c>
      <c r="AF411" s="24">
        <v>230200200</v>
      </c>
      <c r="AG411" s="22" t="s">
        <v>1919</v>
      </c>
      <c r="AH411" s="24">
        <v>1953</v>
      </c>
      <c r="AI411" s="24">
        <v>1</v>
      </c>
      <c r="AJ411" s="22" t="s">
        <v>1920</v>
      </c>
      <c r="AK411" s="24" t="s">
        <v>89</v>
      </c>
      <c r="AL411" s="22" t="s">
        <v>90</v>
      </c>
      <c r="AM411" s="24">
        <v>121000</v>
      </c>
      <c r="AN411" s="22" t="s">
        <v>91</v>
      </c>
      <c r="AO411" s="22"/>
      <c r="AP411" s="22" t="s">
        <v>92</v>
      </c>
      <c r="AQ411" s="24" t="s">
        <v>172</v>
      </c>
      <c r="AR411" s="22" t="s">
        <v>173</v>
      </c>
      <c r="AS411" s="22" t="s">
        <v>1921</v>
      </c>
      <c r="AT411" s="28">
        <v>84400000</v>
      </c>
      <c r="AU411" s="1"/>
      <c r="AV411" s="29"/>
      <c r="AW411" s="30">
        <f>SUMIF('No tocar'!A:A,AS411,'No tocar'!B:B)</f>
        <v>74400000</v>
      </c>
      <c r="AX411" s="30">
        <f t="shared" si="0"/>
        <v>84400000</v>
      </c>
      <c r="AY411" s="30">
        <f>SUMIF('No tocar'!A:A,AS411,'No tocar'!D:D)</f>
        <v>69000000</v>
      </c>
      <c r="AZ411" s="30"/>
      <c r="BA411" s="30" t="str">
        <f t="shared" si="1"/>
        <v/>
      </c>
      <c r="BB411" s="31" t="str">
        <f t="shared" si="2"/>
        <v/>
      </c>
      <c r="BC411" s="29"/>
      <c r="BD411" s="29"/>
      <c r="BE411" s="29"/>
      <c r="BF411" s="29"/>
      <c r="BG411" s="29"/>
      <c r="BH411" s="29"/>
      <c r="BI411" s="29"/>
      <c r="BJ411" s="29"/>
      <c r="BK411" s="29"/>
      <c r="BL411" s="29"/>
      <c r="BM411" s="29"/>
      <c r="BN411" s="29"/>
      <c r="BO411" s="29"/>
      <c r="BP411" s="29"/>
      <c r="BQ411" s="29"/>
      <c r="BR411" s="29"/>
      <c r="BS411" s="29"/>
      <c r="BT411" s="29"/>
      <c r="BU411" s="29"/>
      <c r="BV411" s="29"/>
    </row>
    <row r="412" spans="1:74" ht="14.25" hidden="1" customHeight="1">
      <c r="A412" s="22" t="s">
        <v>1901</v>
      </c>
      <c r="B412" s="22" t="s">
        <v>1902</v>
      </c>
      <c r="C412" s="22" t="s">
        <v>1347</v>
      </c>
      <c r="D412" s="23">
        <v>23</v>
      </c>
      <c r="E412" s="22" t="s">
        <v>1903</v>
      </c>
      <c r="F412" s="24">
        <v>2302</v>
      </c>
      <c r="G412" s="22" t="s">
        <v>1904</v>
      </c>
      <c r="H412" s="24" t="s">
        <v>1905</v>
      </c>
      <c r="I412" s="22" t="s">
        <v>961</v>
      </c>
      <c r="J412" s="24">
        <v>1</v>
      </c>
      <c r="K412" s="22" t="s">
        <v>74</v>
      </c>
      <c r="L412" s="23" t="s">
        <v>1906</v>
      </c>
      <c r="M412" s="22" t="s">
        <v>1907</v>
      </c>
      <c r="N412" s="24" t="s">
        <v>1908</v>
      </c>
      <c r="O412" s="22" t="s">
        <v>1909</v>
      </c>
      <c r="P412" s="24" t="s">
        <v>1698</v>
      </c>
      <c r="Q412" s="24" t="s">
        <v>1910</v>
      </c>
      <c r="R412" s="22" t="s">
        <v>1911</v>
      </c>
      <c r="S412" s="24" t="s">
        <v>1912</v>
      </c>
      <c r="T412" s="22" t="s">
        <v>1913</v>
      </c>
      <c r="U412" s="24">
        <v>1953</v>
      </c>
      <c r="V412" s="36" t="s">
        <v>1914</v>
      </c>
      <c r="W412" s="36" t="s">
        <v>1915</v>
      </c>
      <c r="X412" s="23" t="s">
        <v>1916</v>
      </c>
      <c r="Y412" s="22" t="s">
        <v>1917</v>
      </c>
      <c r="Z412" s="24">
        <v>2023</v>
      </c>
      <c r="AA412" s="24">
        <v>2023</v>
      </c>
      <c r="AB412" s="24">
        <v>1</v>
      </c>
      <c r="AC412" s="24">
        <v>1</v>
      </c>
      <c r="AD412" s="24">
        <v>2302002</v>
      </c>
      <c r="AE412" s="22" t="s">
        <v>1918</v>
      </c>
      <c r="AF412" s="24">
        <v>230200200</v>
      </c>
      <c r="AG412" s="22" t="s">
        <v>1919</v>
      </c>
      <c r="AH412" s="24">
        <v>1953</v>
      </c>
      <c r="AI412" s="24">
        <v>2</v>
      </c>
      <c r="AJ412" s="22" t="s">
        <v>1922</v>
      </c>
      <c r="AK412" s="24" t="s">
        <v>99</v>
      </c>
      <c r="AL412" s="22" t="s">
        <v>90</v>
      </c>
      <c r="AM412" s="24">
        <v>121000</v>
      </c>
      <c r="AN412" s="22" t="s">
        <v>91</v>
      </c>
      <c r="AO412" s="22"/>
      <c r="AP412" s="22" t="s">
        <v>144</v>
      </c>
      <c r="AQ412" s="24" t="s">
        <v>172</v>
      </c>
      <c r="AR412" s="22" t="s">
        <v>173</v>
      </c>
      <c r="AS412" s="22" t="s">
        <v>1923</v>
      </c>
      <c r="AT412" s="28">
        <v>0</v>
      </c>
      <c r="AU412" s="1"/>
      <c r="AV412" s="29"/>
      <c r="AW412" s="30">
        <f>SUMIF('No tocar'!A:A,AS412,'No tocar'!B:B)</f>
        <v>10000000</v>
      </c>
      <c r="AX412" s="30">
        <f t="shared" si="0"/>
        <v>0</v>
      </c>
      <c r="AY412" s="30">
        <f>SUMIF('No tocar'!A:A,AS412,'No tocar'!D:D)</f>
        <v>0</v>
      </c>
      <c r="AZ412" s="30"/>
      <c r="BA412" s="30" t="str">
        <f t="shared" si="1"/>
        <v/>
      </c>
      <c r="BB412" s="31" t="str">
        <f t="shared" si="2"/>
        <v/>
      </c>
      <c r="BC412" s="29"/>
      <c r="BD412" s="29"/>
      <c r="BE412" s="29"/>
      <c r="BF412" s="29"/>
      <c r="BG412" s="29"/>
      <c r="BH412" s="29"/>
      <c r="BI412" s="29"/>
      <c r="BJ412" s="29"/>
      <c r="BK412" s="29"/>
      <c r="BL412" s="29"/>
      <c r="BM412" s="29"/>
      <c r="BN412" s="29"/>
      <c r="BO412" s="29"/>
      <c r="BP412" s="29"/>
      <c r="BQ412" s="29"/>
      <c r="BR412" s="29"/>
      <c r="BS412" s="29"/>
      <c r="BT412" s="29"/>
      <c r="BU412" s="29"/>
      <c r="BV412" s="29"/>
    </row>
    <row r="413" spans="1:74" ht="14.25" hidden="1" customHeight="1">
      <c r="A413" s="22" t="s">
        <v>1901</v>
      </c>
      <c r="B413" s="22" t="s">
        <v>1902</v>
      </c>
      <c r="C413" s="22" t="s">
        <v>1347</v>
      </c>
      <c r="D413" s="23">
        <v>23</v>
      </c>
      <c r="E413" s="22" t="s">
        <v>1903</v>
      </c>
      <c r="F413" s="24">
        <v>2302</v>
      </c>
      <c r="G413" s="22" t="s">
        <v>1904</v>
      </c>
      <c r="H413" s="24" t="s">
        <v>1905</v>
      </c>
      <c r="I413" s="22" t="s">
        <v>961</v>
      </c>
      <c r="J413" s="24">
        <v>1</v>
      </c>
      <c r="K413" s="22" t="s">
        <v>74</v>
      </c>
      <c r="L413" s="23" t="s">
        <v>1906</v>
      </c>
      <c r="M413" s="22" t="s">
        <v>1907</v>
      </c>
      <c r="N413" s="24" t="s">
        <v>1908</v>
      </c>
      <c r="O413" s="22" t="s">
        <v>1909</v>
      </c>
      <c r="P413" s="24" t="s">
        <v>1698</v>
      </c>
      <c r="Q413" s="24" t="s">
        <v>1910</v>
      </c>
      <c r="R413" s="22" t="s">
        <v>1911</v>
      </c>
      <c r="S413" s="24" t="s">
        <v>1912</v>
      </c>
      <c r="T413" s="22" t="s">
        <v>1913</v>
      </c>
      <c r="U413" s="24">
        <v>1953</v>
      </c>
      <c r="V413" s="36" t="s">
        <v>1914</v>
      </c>
      <c r="W413" s="36" t="s">
        <v>1915</v>
      </c>
      <c r="X413" s="23" t="s">
        <v>1916</v>
      </c>
      <c r="Y413" s="22" t="s">
        <v>1917</v>
      </c>
      <c r="Z413" s="24">
        <v>2023</v>
      </c>
      <c r="AA413" s="24">
        <v>2023</v>
      </c>
      <c r="AB413" s="24">
        <v>1</v>
      </c>
      <c r="AC413" s="24">
        <v>1</v>
      </c>
      <c r="AD413" s="24">
        <v>2302002</v>
      </c>
      <c r="AE413" s="22" t="s">
        <v>1918</v>
      </c>
      <c r="AF413" s="24">
        <v>230200200</v>
      </c>
      <c r="AG413" s="22" t="s">
        <v>1919</v>
      </c>
      <c r="AH413" s="24">
        <v>1953</v>
      </c>
      <c r="AI413" s="24">
        <v>3</v>
      </c>
      <c r="AJ413" s="22" t="s">
        <v>1924</v>
      </c>
      <c r="AK413" s="24" t="s">
        <v>99</v>
      </c>
      <c r="AL413" s="22" t="s">
        <v>90</v>
      </c>
      <c r="AM413" s="24">
        <v>121000</v>
      </c>
      <c r="AN413" s="22" t="s">
        <v>91</v>
      </c>
      <c r="AO413" s="22"/>
      <c r="AP413" s="22" t="s">
        <v>282</v>
      </c>
      <c r="AQ413" s="24" t="s">
        <v>172</v>
      </c>
      <c r="AR413" s="22" t="s">
        <v>173</v>
      </c>
      <c r="AS413" s="22" t="s">
        <v>1925</v>
      </c>
      <c r="AT413" s="28">
        <v>15600000</v>
      </c>
      <c r="AU413" s="1"/>
      <c r="AV413" s="29"/>
      <c r="AW413" s="30">
        <f>SUMIF('No tocar'!A:A,AS413,'No tocar'!B:B)</f>
        <v>15600000</v>
      </c>
      <c r="AX413" s="30">
        <f t="shared" si="0"/>
        <v>15600000</v>
      </c>
      <c r="AY413" s="30">
        <f>SUMIF('No tocar'!A:A,AS413,'No tocar'!D:D)</f>
        <v>0</v>
      </c>
      <c r="AZ413" s="30"/>
      <c r="BA413" s="30" t="str">
        <f t="shared" si="1"/>
        <v/>
      </c>
      <c r="BB413" s="31" t="str">
        <f t="shared" si="2"/>
        <v/>
      </c>
      <c r="BC413" s="29"/>
      <c r="BD413" s="29"/>
      <c r="BE413" s="29"/>
      <c r="BF413" s="29"/>
      <c r="BG413" s="29"/>
      <c r="BH413" s="29"/>
      <c r="BI413" s="29"/>
      <c r="BJ413" s="29"/>
      <c r="BK413" s="29"/>
      <c r="BL413" s="29"/>
      <c r="BM413" s="29"/>
      <c r="BN413" s="29"/>
      <c r="BO413" s="29"/>
      <c r="BP413" s="29"/>
      <c r="BQ413" s="29"/>
      <c r="BR413" s="29"/>
      <c r="BS413" s="29"/>
      <c r="BT413" s="29"/>
      <c r="BU413" s="29"/>
      <c r="BV413" s="29"/>
    </row>
    <row r="414" spans="1:74" ht="14.25" hidden="1" customHeight="1">
      <c r="A414" s="22" t="s">
        <v>1901</v>
      </c>
      <c r="B414" s="22" t="s">
        <v>1902</v>
      </c>
      <c r="C414" s="22" t="s">
        <v>1347</v>
      </c>
      <c r="D414" s="23" t="s">
        <v>1926</v>
      </c>
      <c r="E414" s="22" t="s">
        <v>1903</v>
      </c>
      <c r="F414" s="24">
        <v>2302</v>
      </c>
      <c r="G414" s="22" t="s">
        <v>1904</v>
      </c>
      <c r="H414" s="24" t="s">
        <v>960</v>
      </c>
      <c r="I414" s="22" t="s">
        <v>961</v>
      </c>
      <c r="J414" s="24">
        <v>1</v>
      </c>
      <c r="K414" s="22" t="s">
        <v>74</v>
      </c>
      <c r="L414" s="23" t="s">
        <v>1927</v>
      </c>
      <c r="M414" s="22" t="s">
        <v>1907</v>
      </c>
      <c r="N414" s="24" t="s">
        <v>1908</v>
      </c>
      <c r="O414" s="22" t="s">
        <v>1909</v>
      </c>
      <c r="P414" s="24" t="s">
        <v>1928</v>
      </c>
      <c r="Q414" s="24" t="s">
        <v>1910</v>
      </c>
      <c r="R414" s="22" t="s">
        <v>1911</v>
      </c>
      <c r="S414" s="24" t="s">
        <v>1912</v>
      </c>
      <c r="T414" s="22" t="s">
        <v>1913</v>
      </c>
      <c r="U414" s="24">
        <v>500</v>
      </c>
      <c r="V414" s="36" t="s">
        <v>1929</v>
      </c>
      <c r="W414" s="36" t="s">
        <v>1930</v>
      </c>
      <c r="X414" s="23" t="s">
        <v>1931</v>
      </c>
      <c r="Y414" s="22" t="s">
        <v>1932</v>
      </c>
      <c r="Z414" s="24">
        <v>2023</v>
      </c>
      <c r="AA414" s="24">
        <v>2023</v>
      </c>
      <c r="AB414" s="24">
        <v>1</v>
      </c>
      <c r="AC414" s="24">
        <v>1</v>
      </c>
      <c r="AD414" s="24">
        <v>2302002</v>
      </c>
      <c r="AE414" s="22" t="s">
        <v>1933</v>
      </c>
      <c r="AF414" s="24">
        <v>230200200</v>
      </c>
      <c r="AG414" s="22" t="s">
        <v>1919</v>
      </c>
      <c r="AH414" s="24">
        <v>500</v>
      </c>
      <c r="AI414" s="24">
        <v>1</v>
      </c>
      <c r="AJ414" s="22" t="s">
        <v>1934</v>
      </c>
      <c r="AK414" s="24" t="s">
        <v>787</v>
      </c>
      <c r="AL414" s="22" t="s">
        <v>90</v>
      </c>
      <c r="AM414" s="24">
        <v>131111</v>
      </c>
      <c r="AN414" s="22" t="s">
        <v>252</v>
      </c>
      <c r="AO414" s="22"/>
      <c r="AP414" s="22" t="s">
        <v>92</v>
      </c>
      <c r="AQ414" s="24">
        <v>83611</v>
      </c>
      <c r="AR414" s="22" t="s">
        <v>173</v>
      </c>
      <c r="AS414" s="22" t="s">
        <v>1935</v>
      </c>
      <c r="AT414" s="28">
        <v>91347948</v>
      </c>
      <c r="AU414" s="1"/>
      <c r="AV414" s="29"/>
      <c r="AW414" s="30">
        <f>SUMIF('No tocar'!A:A,AS414,'No tocar'!B:B)</f>
        <v>0</v>
      </c>
      <c r="AX414" s="30">
        <f t="shared" si="0"/>
        <v>91347948</v>
      </c>
      <c r="AY414" s="30">
        <f>SUMIF('No tocar'!A:A,AS414,'No tocar'!D:D)</f>
        <v>0</v>
      </c>
      <c r="AZ414" s="30"/>
      <c r="BA414" s="30" t="str">
        <f t="shared" si="1"/>
        <v/>
      </c>
      <c r="BB414" s="31" t="str">
        <f t="shared" si="2"/>
        <v/>
      </c>
      <c r="BC414" s="29"/>
      <c r="BD414" s="29"/>
      <c r="BE414" s="29"/>
      <c r="BF414" s="29"/>
      <c r="BG414" s="29"/>
      <c r="BH414" s="29"/>
      <c r="BI414" s="29"/>
      <c r="BJ414" s="29"/>
      <c r="BK414" s="29"/>
      <c r="BL414" s="29"/>
      <c r="BM414" s="29"/>
      <c r="BN414" s="29"/>
      <c r="BO414" s="29"/>
      <c r="BP414" s="29"/>
      <c r="BQ414" s="29"/>
      <c r="BR414" s="29"/>
      <c r="BS414" s="29"/>
      <c r="BT414" s="29"/>
      <c r="BU414" s="29"/>
      <c r="BV414" s="29"/>
    </row>
    <row r="415" spans="1:74" ht="14.25" hidden="1" customHeight="1">
      <c r="A415" s="22" t="s">
        <v>1901</v>
      </c>
      <c r="B415" s="22" t="s">
        <v>1902</v>
      </c>
      <c r="C415" s="22" t="s">
        <v>1347</v>
      </c>
      <c r="D415" s="23" t="s">
        <v>1926</v>
      </c>
      <c r="E415" s="22" t="s">
        <v>1903</v>
      </c>
      <c r="F415" s="24">
        <v>2302</v>
      </c>
      <c r="G415" s="22" t="s">
        <v>1904</v>
      </c>
      <c r="H415" s="24" t="s">
        <v>960</v>
      </c>
      <c r="I415" s="22" t="s">
        <v>961</v>
      </c>
      <c r="J415" s="24">
        <v>1</v>
      </c>
      <c r="K415" s="22" t="s">
        <v>74</v>
      </c>
      <c r="L415" s="23" t="s">
        <v>1927</v>
      </c>
      <c r="M415" s="22" t="s">
        <v>1907</v>
      </c>
      <c r="N415" s="24" t="s">
        <v>1908</v>
      </c>
      <c r="O415" s="22" t="s">
        <v>1909</v>
      </c>
      <c r="P415" s="24" t="s">
        <v>1928</v>
      </c>
      <c r="Q415" s="24" t="s">
        <v>1910</v>
      </c>
      <c r="R415" s="22" t="s">
        <v>1911</v>
      </c>
      <c r="S415" s="24" t="s">
        <v>1912</v>
      </c>
      <c r="T415" s="22" t="s">
        <v>1913</v>
      </c>
      <c r="U415" s="24">
        <v>500</v>
      </c>
      <c r="V415" s="36" t="s">
        <v>1929</v>
      </c>
      <c r="W415" s="36" t="s">
        <v>1930</v>
      </c>
      <c r="X415" s="23" t="s">
        <v>1931</v>
      </c>
      <c r="Y415" s="22" t="s">
        <v>1932</v>
      </c>
      <c r="Z415" s="24">
        <v>2023</v>
      </c>
      <c r="AA415" s="24">
        <v>2023</v>
      </c>
      <c r="AB415" s="24">
        <v>1</v>
      </c>
      <c r="AC415" s="24">
        <v>1</v>
      </c>
      <c r="AD415" s="24">
        <v>2302002</v>
      </c>
      <c r="AE415" s="22" t="s">
        <v>1933</v>
      </c>
      <c r="AF415" s="24">
        <v>230200200</v>
      </c>
      <c r="AG415" s="22" t="s">
        <v>1919</v>
      </c>
      <c r="AH415" s="24">
        <v>500</v>
      </c>
      <c r="AI415" s="24">
        <v>2</v>
      </c>
      <c r="AJ415" s="22" t="s">
        <v>1936</v>
      </c>
      <c r="AK415" s="24" t="s">
        <v>784</v>
      </c>
      <c r="AL415" s="22" t="s">
        <v>90</v>
      </c>
      <c r="AM415" s="24">
        <v>131111</v>
      </c>
      <c r="AN415" s="22" t="s">
        <v>252</v>
      </c>
      <c r="AO415" s="22"/>
      <c r="AP415" s="22" t="s">
        <v>282</v>
      </c>
      <c r="AQ415" s="24">
        <v>83611</v>
      </c>
      <c r="AR415" s="22" t="s">
        <v>173</v>
      </c>
      <c r="AS415" s="22" t="s">
        <v>1937</v>
      </c>
      <c r="AT415" s="28">
        <v>67600000</v>
      </c>
      <c r="AU415" s="1"/>
      <c r="AV415" s="29"/>
      <c r="AW415" s="30">
        <f>SUMIF('No tocar'!A:A,AS415,'No tocar'!B:B)</f>
        <v>0</v>
      </c>
      <c r="AX415" s="30">
        <f t="shared" si="0"/>
        <v>67600000</v>
      </c>
      <c r="AY415" s="30">
        <f>SUMIF('No tocar'!A:A,AS415,'No tocar'!D:D)</f>
        <v>0</v>
      </c>
      <c r="AZ415" s="30"/>
      <c r="BA415" s="30" t="str">
        <f t="shared" si="1"/>
        <v/>
      </c>
      <c r="BB415" s="31" t="str">
        <f t="shared" si="2"/>
        <v/>
      </c>
      <c r="BC415" s="29"/>
      <c r="BD415" s="29"/>
      <c r="BE415" s="29"/>
      <c r="BF415" s="29"/>
      <c r="BG415" s="29"/>
      <c r="BH415" s="29"/>
      <c r="BI415" s="29"/>
      <c r="BJ415" s="29"/>
      <c r="BK415" s="29"/>
      <c r="BL415" s="29"/>
      <c r="BM415" s="29"/>
      <c r="BN415" s="29"/>
      <c r="BO415" s="29"/>
      <c r="BP415" s="29"/>
      <c r="BQ415" s="29"/>
      <c r="BR415" s="29"/>
      <c r="BS415" s="29"/>
      <c r="BT415" s="29"/>
      <c r="BU415" s="29"/>
      <c r="BV415" s="29"/>
    </row>
    <row r="416" spans="1:74" ht="14.25" hidden="1" customHeight="1">
      <c r="A416" s="32" t="s">
        <v>1938</v>
      </c>
      <c r="B416" s="32" t="s">
        <v>1939</v>
      </c>
      <c r="C416" s="32" t="s">
        <v>315</v>
      </c>
      <c r="D416" s="23">
        <v>23</v>
      </c>
      <c r="E416" s="32" t="s">
        <v>1903</v>
      </c>
      <c r="F416" s="34" t="s">
        <v>84</v>
      </c>
      <c r="G416" s="32" t="s">
        <v>1940</v>
      </c>
      <c r="H416" s="34" t="s">
        <v>394</v>
      </c>
      <c r="I416" s="32" t="s">
        <v>1941</v>
      </c>
      <c r="J416" s="34">
        <v>1</v>
      </c>
      <c r="K416" s="32" t="s">
        <v>74</v>
      </c>
      <c r="L416" s="23" t="s">
        <v>1906</v>
      </c>
      <c r="M416" s="32" t="s">
        <v>1907</v>
      </c>
      <c r="N416" s="34" t="s">
        <v>1908</v>
      </c>
      <c r="O416" s="32" t="s">
        <v>1909</v>
      </c>
      <c r="P416" s="34">
        <v>1</v>
      </c>
      <c r="Q416" s="34" t="s">
        <v>1942</v>
      </c>
      <c r="R416" s="32" t="s">
        <v>1943</v>
      </c>
      <c r="S416" s="34" t="s">
        <v>1944</v>
      </c>
      <c r="T416" s="32" t="s">
        <v>1945</v>
      </c>
      <c r="U416" s="34" t="s">
        <v>1946</v>
      </c>
      <c r="V416" s="36" t="s">
        <v>1947</v>
      </c>
      <c r="W416" s="36" t="s">
        <v>1948</v>
      </c>
      <c r="X416" s="33" t="s">
        <v>1949</v>
      </c>
      <c r="Y416" s="32" t="s">
        <v>1950</v>
      </c>
      <c r="Z416" s="34">
        <v>2023</v>
      </c>
      <c r="AA416" s="34">
        <v>2023</v>
      </c>
      <c r="AB416" s="34">
        <v>1</v>
      </c>
      <c r="AC416" s="34">
        <v>1</v>
      </c>
      <c r="AD416" s="34" t="s">
        <v>1951</v>
      </c>
      <c r="AE416" s="32" t="s">
        <v>1952</v>
      </c>
      <c r="AF416" s="34" t="s">
        <v>1953</v>
      </c>
      <c r="AG416" s="32" t="s">
        <v>1954</v>
      </c>
      <c r="AH416" s="34">
        <v>900</v>
      </c>
      <c r="AI416" s="34">
        <v>1</v>
      </c>
      <c r="AJ416" s="32" t="s">
        <v>1955</v>
      </c>
      <c r="AK416" s="34" t="s">
        <v>89</v>
      </c>
      <c r="AL416" s="32" t="s">
        <v>90</v>
      </c>
      <c r="AM416" s="34">
        <v>121000</v>
      </c>
      <c r="AN416" s="32" t="s">
        <v>91</v>
      </c>
      <c r="AO416" s="32"/>
      <c r="AP416" s="22" t="s">
        <v>92</v>
      </c>
      <c r="AQ416" s="34" t="s">
        <v>145</v>
      </c>
      <c r="AR416" s="32" t="s">
        <v>146</v>
      </c>
      <c r="AS416" s="32" t="s">
        <v>1956</v>
      </c>
      <c r="AT416" s="28">
        <v>3800000</v>
      </c>
      <c r="AU416" s="1"/>
      <c r="AV416" s="29"/>
      <c r="AW416" s="30">
        <f>SUMIF('No tocar'!A:A,AS416,'No tocar'!B:B)</f>
        <v>3800000</v>
      </c>
      <c r="AX416" s="30">
        <f t="shared" si="0"/>
        <v>3800000</v>
      </c>
      <c r="AY416" s="30">
        <f>SUMIF('No tocar'!A:A,AS416,'No tocar'!D:D)</f>
        <v>3800000</v>
      </c>
      <c r="AZ416" s="30"/>
      <c r="BA416" s="30" t="str">
        <f t="shared" si="1"/>
        <v/>
      </c>
      <c r="BB416" s="31" t="str">
        <f t="shared" si="2"/>
        <v/>
      </c>
      <c r="BC416" s="29"/>
      <c r="BD416" s="29"/>
      <c r="BE416" s="29"/>
      <c r="BF416" s="29"/>
      <c r="BG416" s="29"/>
      <c r="BH416" s="29"/>
      <c r="BI416" s="29"/>
      <c r="BJ416" s="29"/>
      <c r="BK416" s="29"/>
      <c r="BL416" s="29"/>
      <c r="BM416" s="29"/>
      <c r="BN416" s="29"/>
      <c r="BO416" s="29"/>
      <c r="BP416" s="29"/>
      <c r="BQ416" s="29"/>
      <c r="BR416" s="29"/>
      <c r="BS416" s="29"/>
      <c r="BT416" s="29"/>
      <c r="BU416" s="29"/>
      <c r="BV416" s="29"/>
    </row>
    <row r="417" spans="1:74" ht="14.25" hidden="1" customHeight="1">
      <c r="A417" s="32" t="s">
        <v>1938</v>
      </c>
      <c r="B417" s="32" t="s">
        <v>1939</v>
      </c>
      <c r="C417" s="32" t="s">
        <v>315</v>
      </c>
      <c r="D417" s="23">
        <v>23</v>
      </c>
      <c r="E417" s="32" t="s">
        <v>1903</v>
      </c>
      <c r="F417" s="34" t="s">
        <v>84</v>
      </c>
      <c r="G417" s="32" t="s">
        <v>1940</v>
      </c>
      <c r="H417" s="34" t="s">
        <v>394</v>
      </c>
      <c r="I417" s="32" t="s">
        <v>1941</v>
      </c>
      <c r="J417" s="34">
        <v>1</v>
      </c>
      <c r="K417" s="32" t="s">
        <v>74</v>
      </c>
      <c r="L417" s="23" t="s">
        <v>1906</v>
      </c>
      <c r="M417" s="32" t="s">
        <v>1907</v>
      </c>
      <c r="N417" s="34" t="s">
        <v>1908</v>
      </c>
      <c r="O417" s="32" t="s">
        <v>1909</v>
      </c>
      <c r="P417" s="34">
        <v>1</v>
      </c>
      <c r="Q417" s="34" t="s">
        <v>1942</v>
      </c>
      <c r="R417" s="32" t="s">
        <v>1943</v>
      </c>
      <c r="S417" s="34" t="s">
        <v>1944</v>
      </c>
      <c r="T417" s="32" t="s">
        <v>1945</v>
      </c>
      <c r="U417" s="34" t="s">
        <v>1946</v>
      </c>
      <c r="V417" s="36" t="s">
        <v>1947</v>
      </c>
      <c r="W417" s="36" t="s">
        <v>1948</v>
      </c>
      <c r="X417" s="33" t="s">
        <v>1949</v>
      </c>
      <c r="Y417" s="32" t="s">
        <v>1950</v>
      </c>
      <c r="Z417" s="34">
        <v>2023</v>
      </c>
      <c r="AA417" s="34">
        <v>2023</v>
      </c>
      <c r="AB417" s="34">
        <v>1</v>
      </c>
      <c r="AC417" s="34">
        <v>1</v>
      </c>
      <c r="AD417" s="34" t="s">
        <v>1951</v>
      </c>
      <c r="AE417" s="32" t="s">
        <v>1952</v>
      </c>
      <c r="AF417" s="34" t="s">
        <v>1953</v>
      </c>
      <c r="AG417" s="32" t="s">
        <v>1954</v>
      </c>
      <c r="AH417" s="34">
        <v>900</v>
      </c>
      <c r="AI417" s="34">
        <v>2</v>
      </c>
      <c r="AJ417" s="32" t="s">
        <v>1957</v>
      </c>
      <c r="AK417" s="34" t="s">
        <v>99</v>
      </c>
      <c r="AL417" s="32" t="s">
        <v>90</v>
      </c>
      <c r="AM417" s="34">
        <v>121000</v>
      </c>
      <c r="AN417" s="32" t="s">
        <v>91</v>
      </c>
      <c r="AO417" s="32"/>
      <c r="AP417" s="22" t="s">
        <v>92</v>
      </c>
      <c r="AQ417" s="34" t="s">
        <v>145</v>
      </c>
      <c r="AR417" s="32" t="s">
        <v>146</v>
      </c>
      <c r="AS417" s="32" t="s">
        <v>1958</v>
      </c>
      <c r="AT417" s="28">
        <v>31400000</v>
      </c>
      <c r="AU417" s="1"/>
      <c r="AV417" s="29"/>
      <c r="AW417" s="30">
        <f>SUMIF('No tocar'!A:A,AS417,'No tocar'!B:B)</f>
        <v>56800000</v>
      </c>
      <c r="AX417" s="30">
        <f t="shared" si="0"/>
        <v>31400000</v>
      </c>
      <c r="AY417" s="30">
        <f>SUMIF('No tocar'!A:A,AS417,'No tocar'!D:D)</f>
        <v>11400000</v>
      </c>
      <c r="AZ417" s="30"/>
      <c r="BA417" s="30" t="str">
        <f t="shared" si="1"/>
        <v/>
      </c>
      <c r="BB417" s="31" t="str">
        <f t="shared" si="2"/>
        <v/>
      </c>
      <c r="BC417" s="29"/>
      <c r="BD417" s="29"/>
      <c r="BE417" s="29"/>
      <c r="BF417" s="29"/>
      <c r="BG417" s="29"/>
      <c r="BH417" s="29"/>
      <c r="BI417" s="29"/>
      <c r="BJ417" s="29"/>
      <c r="BK417" s="29"/>
      <c r="BL417" s="29"/>
      <c r="BM417" s="29"/>
      <c r="BN417" s="29"/>
      <c r="BO417" s="29"/>
      <c r="BP417" s="29"/>
      <c r="BQ417" s="29"/>
      <c r="BR417" s="29"/>
      <c r="BS417" s="29"/>
      <c r="BT417" s="29"/>
      <c r="BU417" s="29"/>
      <c r="BV417" s="29"/>
    </row>
    <row r="418" spans="1:74" ht="14.25" hidden="1" customHeight="1">
      <c r="A418" s="32" t="s">
        <v>1938</v>
      </c>
      <c r="B418" s="32" t="s">
        <v>1939</v>
      </c>
      <c r="C418" s="32" t="s">
        <v>315</v>
      </c>
      <c r="D418" s="23">
        <v>23</v>
      </c>
      <c r="E418" s="32" t="s">
        <v>1903</v>
      </c>
      <c r="F418" s="34" t="s">
        <v>84</v>
      </c>
      <c r="G418" s="32" t="s">
        <v>1940</v>
      </c>
      <c r="H418" s="34" t="s">
        <v>394</v>
      </c>
      <c r="I418" s="32" t="s">
        <v>1941</v>
      </c>
      <c r="J418" s="34">
        <v>1</v>
      </c>
      <c r="K418" s="32" t="s">
        <v>74</v>
      </c>
      <c r="L418" s="23" t="s">
        <v>1906</v>
      </c>
      <c r="M418" s="32" t="s">
        <v>1907</v>
      </c>
      <c r="N418" s="34" t="s">
        <v>1908</v>
      </c>
      <c r="O418" s="32" t="s">
        <v>1909</v>
      </c>
      <c r="P418" s="34">
        <v>1</v>
      </c>
      <c r="Q418" s="34" t="s">
        <v>1942</v>
      </c>
      <c r="R418" s="32" t="s">
        <v>1943</v>
      </c>
      <c r="S418" s="34" t="s">
        <v>1944</v>
      </c>
      <c r="T418" s="32" t="s">
        <v>1945</v>
      </c>
      <c r="U418" s="34" t="s">
        <v>1946</v>
      </c>
      <c r="V418" s="36" t="s">
        <v>1947</v>
      </c>
      <c r="W418" s="36" t="s">
        <v>1948</v>
      </c>
      <c r="X418" s="33" t="s">
        <v>1949</v>
      </c>
      <c r="Y418" s="32" t="s">
        <v>1950</v>
      </c>
      <c r="Z418" s="34">
        <v>2023</v>
      </c>
      <c r="AA418" s="34">
        <v>2023</v>
      </c>
      <c r="AB418" s="34">
        <v>1</v>
      </c>
      <c r="AC418" s="34">
        <v>1</v>
      </c>
      <c r="AD418" s="34" t="s">
        <v>1951</v>
      </c>
      <c r="AE418" s="32" t="s">
        <v>1952</v>
      </c>
      <c r="AF418" s="34" t="s">
        <v>1953</v>
      </c>
      <c r="AG418" s="32" t="s">
        <v>1954</v>
      </c>
      <c r="AH418" s="34">
        <v>900</v>
      </c>
      <c r="AI418" s="34">
        <v>2</v>
      </c>
      <c r="AJ418" s="32" t="s">
        <v>1957</v>
      </c>
      <c r="AK418" s="34" t="s">
        <v>99</v>
      </c>
      <c r="AL418" s="32" t="s">
        <v>90</v>
      </c>
      <c r="AM418" s="34">
        <v>123318</v>
      </c>
      <c r="AN418" s="32" t="s">
        <v>941</v>
      </c>
      <c r="AO418" s="32"/>
      <c r="AP418" s="22" t="s">
        <v>92</v>
      </c>
      <c r="AQ418" s="34" t="s">
        <v>145</v>
      </c>
      <c r="AR418" s="32" t="s">
        <v>146</v>
      </c>
      <c r="AS418" s="32" t="s">
        <v>1959</v>
      </c>
      <c r="AT418" s="28">
        <v>48000000</v>
      </c>
      <c r="AU418" s="1"/>
      <c r="AV418" s="29"/>
      <c r="AW418" s="30">
        <f>SUMIF('No tocar'!A:A,AS418,'No tocar'!B:B)</f>
        <v>0</v>
      </c>
      <c r="AX418" s="30">
        <f t="shared" si="0"/>
        <v>48000000</v>
      </c>
      <c r="AY418" s="30">
        <f>SUMIF('No tocar'!A:A,AS418,'No tocar'!D:D)</f>
        <v>42600000</v>
      </c>
      <c r="AZ418" s="30"/>
      <c r="BA418" s="30" t="str">
        <f t="shared" si="1"/>
        <v/>
      </c>
      <c r="BB418" s="31" t="str">
        <f t="shared" si="2"/>
        <v/>
      </c>
      <c r="BC418" s="29"/>
      <c r="BD418" s="29"/>
      <c r="BE418" s="29"/>
      <c r="BF418" s="29"/>
      <c r="BG418" s="29"/>
      <c r="BH418" s="29"/>
      <c r="BI418" s="29"/>
      <c r="BJ418" s="29"/>
      <c r="BK418" s="29"/>
      <c r="BL418" s="29"/>
      <c r="BM418" s="29"/>
      <c r="BN418" s="29"/>
      <c r="BO418" s="29"/>
      <c r="BP418" s="29"/>
      <c r="BQ418" s="29"/>
      <c r="BR418" s="29"/>
      <c r="BS418" s="29"/>
      <c r="BT418" s="29"/>
      <c r="BU418" s="29"/>
      <c r="BV418" s="29"/>
    </row>
    <row r="419" spans="1:74" ht="14.25" hidden="1" customHeight="1">
      <c r="A419" s="32" t="s">
        <v>1938</v>
      </c>
      <c r="B419" s="32" t="s">
        <v>1939</v>
      </c>
      <c r="C419" s="32" t="s">
        <v>315</v>
      </c>
      <c r="D419" s="23">
        <v>23</v>
      </c>
      <c r="E419" s="32" t="s">
        <v>1903</v>
      </c>
      <c r="F419" s="34" t="s">
        <v>84</v>
      </c>
      <c r="G419" s="32" t="s">
        <v>1940</v>
      </c>
      <c r="H419" s="34" t="s">
        <v>394</v>
      </c>
      <c r="I419" s="32" t="s">
        <v>1941</v>
      </c>
      <c r="J419" s="34">
        <v>1</v>
      </c>
      <c r="K419" s="32" t="s">
        <v>74</v>
      </c>
      <c r="L419" s="23" t="s">
        <v>1906</v>
      </c>
      <c r="M419" s="32" t="s">
        <v>1907</v>
      </c>
      <c r="N419" s="34" t="s">
        <v>1908</v>
      </c>
      <c r="O419" s="32" t="s">
        <v>1909</v>
      </c>
      <c r="P419" s="34">
        <v>1</v>
      </c>
      <c r="Q419" s="34" t="s">
        <v>1942</v>
      </c>
      <c r="R419" s="32" t="s">
        <v>1943</v>
      </c>
      <c r="S419" s="34" t="s">
        <v>1960</v>
      </c>
      <c r="T419" s="32" t="s">
        <v>1961</v>
      </c>
      <c r="U419" s="34" t="s">
        <v>1962</v>
      </c>
      <c r="V419" s="36" t="s">
        <v>1947</v>
      </c>
      <c r="W419" s="36" t="s">
        <v>1948</v>
      </c>
      <c r="X419" s="33" t="s">
        <v>1949</v>
      </c>
      <c r="Y419" s="32" t="s">
        <v>1950</v>
      </c>
      <c r="Z419" s="34">
        <v>2023</v>
      </c>
      <c r="AA419" s="34">
        <v>2023</v>
      </c>
      <c r="AB419" s="34">
        <v>1</v>
      </c>
      <c r="AC419" s="34">
        <v>2</v>
      </c>
      <c r="AD419" s="34" t="s">
        <v>1963</v>
      </c>
      <c r="AE419" s="32" t="s">
        <v>1964</v>
      </c>
      <c r="AF419" s="34" t="s">
        <v>1965</v>
      </c>
      <c r="AG419" s="32" t="s">
        <v>1966</v>
      </c>
      <c r="AH419" s="34">
        <v>300</v>
      </c>
      <c r="AI419" s="34">
        <v>3</v>
      </c>
      <c r="AJ419" s="32" t="s">
        <v>1967</v>
      </c>
      <c r="AK419" s="34" t="s">
        <v>89</v>
      </c>
      <c r="AL419" s="32" t="s">
        <v>90</v>
      </c>
      <c r="AM419" s="34">
        <v>121000</v>
      </c>
      <c r="AN419" s="32" t="s">
        <v>91</v>
      </c>
      <c r="AO419" s="32"/>
      <c r="AP419" s="22" t="s">
        <v>92</v>
      </c>
      <c r="AQ419" s="34" t="s">
        <v>1968</v>
      </c>
      <c r="AR419" s="32" t="s">
        <v>1969</v>
      </c>
      <c r="AS419" s="32" t="s">
        <v>1970</v>
      </c>
      <c r="AT419" s="28">
        <v>2400000</v>
      </c>
      <c r="AU419" s="1"/>
      <c r="AV419" s="29"/>
      <c r="AW419" s="30">
        <f>SUMIF('No tocar'!A:A,AS419,'No tocar'!B:B)</f>
        <v>2400000</v>
      </c>
      <c r="AX419" s="30">
        <f t="shared" si="0"/>
        <v>2400000</v>
      </c>
      <c r="AY419" s="30">
        <f>SUMIF('No tocar'!A:A,AS419,'No tocar'!D:D)</f>
        <v>2400000</v>
      </c>
      <c r="AZ419" s="30"/>
      <c r="BA419" s="30" t="str">
        <f t="shared" si="1"/>
        <v/>
      </c>
      <c r="BB419" s="31" t="str">
        <f t="shared" si="2"/>
        <v/>
      </c>
      <c r="BC419" s="29"/>
      <c r="BD419" s="29"/>
      <c r="BE419" s="29"/>
      <c r="BF419" s="29"/>
      <c r="BG419" s="29"/>
      <c r="BH419" s="29"/>
      <c r="BI419" s="29"/>
      <c r="BJ419" s="29"/>
      <c r="BK419" s="29"/>
      <c r="BL419" s="29"/>
      <c r="BM419" s="29"/>
      <c r="BN419" s="29"/>
      <c r="BO419" s="29"/>
      <c r="BP419" s="29"/>
      <c r="BQ419" s="29"/>
      <c r="BR419" s="29"/>
      <c r="BS419" s="29"/>
      <c r="BT419" s="29"/>
      <c r="BU419" s="29"/>
      <c r="BV419" s="29"/>
    </row>
    <row r="420" spans="1:74" ht="14.25" hidden="1" customHeight="1">
      <c r="A420" s="32" t="s">
        <v>1938</v>
      </c>
      <c r="B420" s="32" t="s">
        <v>1939</v>
      </c>
      <c r="C420" s="32" t="s">
        <v>315</v>
      </c>
      <c r="D420" s="23">
        <v>23</v>
      </c>
      <c r="E420" s="32" t="s">
        <v>1903</v>
      </c>
      <c r="F420" s="34" t="s">
        <v>84</v>
      </c>
      <c r="G420" s="32" t="s">
        <v>1940</v>
      </c>
      <c r="H420" s="34" t="s">
        <v>394</v>
      </c>
      <c r="I420" s="32" t="s">
        <v>1941</v>
      </c>
      <c r="J420" s="34">
        <v>1</v>
      </c>
      <c r="K420" s="32" t="s">
        <v>74</v>
      </c>
      <c r="L420" s="23" t="s">
        <v>1906</v>
      </c>
      <c r="M420" s="32" t="s">
        <v>1907</v>
      </c>
      <c r="N420" s="34" t="s">
        <v>1908</v>
      </c>
      <c r="O420" s="32" t="s">
        <v>1909</v>
      </c>
      <c r="P420" s="34">
        <v>1</v>
      </c>
      <c r="Q420" s="34" t="s">
        <v>1942</v>
      </c>
      <c r="R420" s="32" t="s">
        <v>1943</v>
      </c>
      <c r="S420" s="34" t="s">
        <v>1960</v>
      </c>
      <c r="T420" s="32" t="s">
        <v>1961</v>
      </c>
      <c r="U420" s="34" t="s">
        <v>1962</v>
      </c>
      <c r="V420" s="36" t="s">
        <v>1947</v>
      </c>
      <c r="W420" s="36" t="s">
        <v>1948</v>
      </c>
      <c r="X420" s="33" t="s">
        <v>1949</v>
      </c>
      <c r="Y420" s="32" t="s">
        <v>1950</v>
      </c>
      <c r="Z420" s="34">
        <v>2023</v>
      </c>
      <c r="AA420" s="34">
        <v>2023</v>
      </c>
      <c r="AB420" s="34">
        <v>1</v>
      </c>
      <c r="AC420" s="34">
        <v>2</v>
      </c>
      <c r="AD420" s="34" t="s">
        <v>1963</v>
      </c>
      <c r="AE420" s="32" t="s">
        <v>1964</v>
      </c>
      <c r="AF420" s="34" t="s">
        <v>1965</v>
      </c>
      <c r="AG420" s="32" t="s">
        <v>1966</v>
      </c>
      <c r="AH420" s="34">
        <v>300</v>
      </c>
      <c r="AI420" s="34">
        <v>4</v>
      </c>
      <c r="AJ420" s="32" t="s">
        <v>1971</v>
      </c>
      <c r="AK420" s="34" t="s">
        <v>99</v>
      </c>
      <c r="AL420" s="32" t="s">
        <v>90</v>
      </c>
      <c r="AM420" s="34">
        <v>121000</v>
      </c>
      <c r="AN420" s="32" t="s">
        <v>91</v>
      </c>
      <c r="AO420" s="32"/>
      <c r="AP420" s="22" t="s">
        <v>92</v>
      </c>
      <c r="AQ420" s="34" t="s">
        <v>1968</v>
      </c>
      <c r="AR420" s="32" t="s">
        <v>1969</v>
      </c>
      <c r="AS420" s="32" t="s">
        <v>1972</v>
      </c>
      <c r="AT420" s="28">
        <v>12000000</v>
      </c>
      <c r="AU420" s="1"/>
      <c r="AV420" s="29"/>
      <c r="AW420" s="30">
        <f>SUMIF('No tocar'!A:A,AS420,'No tocar'!B:B)</f>
        <v>12000000</v>
      </c>
      <c r="AX420" s="30">
        <f t="shared" si="0"/>
        <v>12000000</v>
      </c>
      <c r="AY420" s="30">
        <f>SUMIF('No tocar'!A:A,AS420,'No tocar'!D:D)</f>
        <v>12000000</v>
      </c>
      <c r="AZ420" s="30"/>
      <c r="BA420" s="30" t="str">
        <f t="shared" si="1"/>
        <v/>
      </c>
      <c r="BB420" s="31" t="str">
        <f t="shared" si="2"/>
        <v/>
      </c>
      <c r="BC420" s="29"/>
      <c r="BD420" s="29"/>
      <c r="BE420" s="29"/>
      <c r="BF420" s="29"/>
      <c r="BG420" s="29"/>
      <c r="BH420" s="29"/>
      <c r="BI420" s="29"/>
      <c r="BJ420" s="29"/>
      <c r="BK420" s="29"/>
      <c r="BL420" s="29"/>
      <c r="BM420" s="29"/>
      <c r="BN420" s="29"/>
      <c r="BO420" s="29"/>
      <c r="BP420" s="29"/>
      <c r="BQ420" s="29"/>
      <c r="BR420" s="29"/>
      <c r="BS420" s="29"/>
      <c r="BT420" s="29"/>
      <c r="BU420" s="29"/>
      <c r="BV420" s="29"/>
    </row>
    <row r="421" spans="1:74" ht="14.25" hidden="1" customHeight="1">
      <c r="A421" s="32" t="s">
        <v>1938</v>
      </c>
      <c r="B421" s="32" t="s">
        <v>1939</v>
      </c>
      <c r="C421" s="32" t="s">
        <v>315</v>
      </c>
      <c r="D421" s="23">
        <v>23</v>
      </c>
      <c r="E421" s="32" t="s">
        <v>1903</v>
      </c>
      <c r="F421" s="34" t="s">
        <v>133</v>
      </c>
      <c r="G421" s="32" t="s">
        <v>1973</v>
      </c>
      <c r="H421" s="34" t="s">
        <v>960</v>
      </c>
      <c r="I421" s="32" t="s">
        <v>961</v>
      </c>
      <c r="J421" s="34">
        <v>1</v>
      </c>
      <c r="K421" s="32" t="s">
        <v>74</v>
      </c>
      <c r="L421" s="23" t="s">
        <v>1906</v>
      </c>
      <c r="M421" s="32" t="s">
        <v>1907</v>
      </c>
      <c r="N421" s="34" t="s">
        <v>1908</v>
      </c>
      <c r="O421" s="32" t="s">
        <v>1909</v>
      </c>
      <c r="P421" s="34">
        <v>1</v>
      </c>
      <c r="Q421" s="34" t="s">
        <v>1974</v>
      </c>
      <c r="R421" s="32" t="s">
        <v>1975</v>
      </c>
      <c r="S421" s="34" t="s">
        <v>1976</v>
      </c>
      <c r="T421" s="32" t="s">
        <v>1977</v>
      </c>
      <c r="U421" s="34">
        <v>0.38</v>
      </c>
      <c r="V421" s="36" t="s">
        <v>1978</v>
      </c>
      <c r="W421" s="36" t="s">
        <v>1979</v>
      </c>
      <c r="X421" s="33" t="s">
        <v>1980</v>
      </c>
      <c r="Y421" s="32" t="s">
        <v>1981</v>
      </c>
      <c r="Z421" s="34">
        <v>2023</v>
      </c>
      <c r="AA421" s="34">
        <v>2023</v>
      </c>
      <c r="AB421" s="34">
        <v>1</v>
      </c>
      <c r="AC421" s="34">
        <v>1</v>
      </c>
      <c r="AD421" s="34" t="s">
        <v>1982</v>
      </c>
      <c r="AE421" s="32" t="s">
        <v>1983</v>
      </c>
      <c r="AF421" s="34" t="s">
        <v>1984</v>
      </c>
      <c r="AG421" s="32" t="s">
        <v>1985</v>
      </c>
      <c r="AH421" s="34">
        <v>1</v>
      </c>
      <c r="AI421" s="34">
        <v>1</v>
      </c>
      <c r="AJ421" s="32" t="s">
        <v>1986</v>
      </c>
      <c r="AK421" s="34" t="s">
        <v>99</v>
      </c>
      <c r="AL421" s="32" t="s">
        <v>90</v>
      </c>
      <c r="AM421" s="34">
        <v>121000</v>
      </c>
      <c r="AN421" s="32" t="s">
        <v>91</v>
      </c>
      <c r="AO421" s="32"/>
      <c r="AP421" s="22" t="s">
        <v>92</v>
      </c>
      <c r="AQ421" s="34" t="s">
        <v>1987</v>
      </c>
      <c r="AR421" s="32" t="s">
        <v>1988</v>
      </c>
      <c r="AS421" s="32" t="s">
        <v>1989</v>
      </c>
      <c r="AT421" s="28">
        <v>2500000</v>
      </c>
      <c r="AU421" s="1"/>
      <c r="AV421" s="29"/>
      <c r="AW421" s="30">
        <f>SUMIF('No tocar'!A:A,AS421,'No tocar'!B:B)</f>
        <v>2500000</v>
      </c>
      <c r="AX421" s="30">
        <f t="shared" si="0"/>
        <v>2500000</v>
      </c>
      <c r="AY421" s="30">
        <f>SUMIF('No tocar'!A:A,AS421,'No tocar'!D:D)</f>
        <v>2500000</v>
      </c>
      <c r="AZ421" s="30"/>
      <c r="BA421" s="30" t="str">
        <f t="shared" si="1"/>
        <v/>
      </c>
      <c r="BB421" s="31" t="str">
        <f t="shared" si="2"/>
        <v/>
      </c>
      <c r="BC421" s="29"/>
      <c r="BD421" s="29"/>
      <c r="BE421" s="29"/>
      <c r="BF421" s="29"/>
      <c r="BG421" s="29"/>
      <c r="BH421" s="29"/>
      <c r="BI421" s="29"/>
      <c r="BJ421" s="29"/>
      <c r="BK421" s="29"/>
      <c r="BL421" s="29"/>
      <c r="BM421" s="29"/>
      <c r="BN421" s="29"/>
      <c r="BO421" s="29"/>
      <c r="BP421" s="29"/>
      <c r="BQ421" s="29"/>
      <c r="BR421" s="29"/>
      <c r="BS421" s="29"/>
      <c r="BT421" s="29"/>
      <c r="BU421" s="29"/>
      <c r="BV421" s="29"/>
    </row>
    <row r="422" spans="1:74" ht="14.25" hidden="1" customHeight="1">
      <c r="A422" s="32" t="s">
        <v>1938</v>
      </c>
      <c r="B422" s="32" t="s">
        <v>1939</v>
      </c>
      <c r="C422" s="32" t="s">
        <v>315</v>
      </c>
      <c r="D422" s="23">
        <v>23</v>
      </c>
      <c r="E422" s="32" t="s">
        <v>1903</v>
      </c>
      <c r="F422" s="34" t="s">
        <v>133</v>
      </c>
      <c r="G422" s="32" t="s">
        <v>1973</v>
      </c>
      <c r="H422" s="34" t="s">
        <v>960</v>
      </c>
      <c r="I422" s="32" t="s">
        <v>961</v>
      </c>
      <c r="J422" s="34">
        <v>1</v>
      </c>
      <c r="K422" s="32" t="s">
        <v>74</v>
      </c>
      <c r="L422" s="23" t="s">
        <v>1906</v>
      </c>
      <c r="M422" s="32" t="s">
        <v>1907</v>
      </c>
      <c r="N422" s="34" t="s">
        <v>1908</v>
      </c>
      <c r="O422" s="32" t="s">
        <v>1909</v>
      </c>
      <c r="P422" s="34">
        <v>1</v>
      </c>
      <c r="Q422" s="34" t="s">
        <v>1974</v>
      </c>
      <c r="R422" s="32" t="s">
        <v>1975</v>
      </c>
      <c r="S422" s="34" t="s">
        <v>1976</v>
      </c>
      <c r="T422" s="32" t="s">
        <v>1977</v>
      </c>
      <c r="U422" s="34">
        <v>0.38</v>
      </c>
      <c r="V422" s="36" t="s">
        <v>1978</v>
      </c>
      <c r="W422" s="36" t="s">
        <v>1979</v>
      </c>
      <c r="X422" s="33" t="s">
        <v>1980</v>
      </c>
      <c r="Y422" s="32" t="s">
        <v>1981</v>
      </c>
      <c r="Z422" s="34">
        <v>2023</v>
      </c>
      <c r="AA422" s="34">
        <v>2023</v>
      </c>
      <c r="AB422" s="34">
        <v>1</v>
      </c>
      <c r="AC422" s="34">
        <v>1</v>
      </c>
      <c r="AD422" s="34" t="s">
        <v>1982</v>
      </c>
      <c r="AE422" s="32" t="s">
        <v>1983</v>
      </c>
      <c r="AF422" s="34" t="s">
        <v>1984</v>
      </c>
      <c r="AG422" s="32" t="s">
        <v>1985</v>
      </c>
      <c r="AH422" s="34">
        <v>1</v>
      </c>
      <c r="AI422" s="34">
        <v>2</v>
      </c>
      <c r="AJ422" s="32" t="s">
        <v>1990</v>
      </c>
      <c r="AK422" s="34" t="s">
        <v>99</v>
      </c>
      <c r="AL422" s="32" t="s">
        <v>90</v>
      </c>
      <c r="AM422" s="34">
        <v>121000</v>
      </c>
      <c r="AN422" s="32" t="s">
        <v>91</v>
      </c>
      <c r="AO422" s="32"/>
      <c r="AP422" s="22" t="s">
        <v>92</v>
      </c>
      <c r="AQ422" s="34" t="s">
        <v>1987</v>
      </c>
      <c r="AR422" s="32" t="s">
        <v>1988</v>
      </c>
      <c r="AS422" s="32" t="s">
        <v>1991</v>
      </c>
      <c r="AT422" s="28">
        <v>2500000</v>
      </c>
      <c r="AU422" s="1"/>
      <c r="AV422" s="29"/>
      <c r="AW422" s="30">
        <f>SUMIF('No tocar'!A:A,AS422,'No tocar'!B:B)</f>
        <v>2500000</v>
      </c>
      <c r="AX422" s="30">
        <f t="shared" si="0"/>
        <v>2500000</v>
      </c>
      <c r="AY422" s="30">
        <f>SUMIF('No tocar'!A:A,AS422,'No tocar'!D:D)</f>
        <v>2500000</v>
      </c>
      <c r="AZ422" s="30"/>
      <c r="BA422" s="30" t="str">
        <f t="shared" si="1"/>
        <v/>
      </c>
      <c r="BB422" s="31" t="str">
        <f t="shared" si="2"/>
        <v/>
      </c>
      <c r="BC422" s="29"/>
      <c r="BD422" s="29"/>
      <c r="BE422" s="29"/>
      <c r="BF422" s="29"/>
      <c r="BG422" s="29"/>
      <c r="BH422" s="29"/>
      <c r="BI422" s="29"/>
      <c r="BJ422" s="29"/>
      <c r="BK422" s="29"/>
      <c r="BL422" s="29"/>
      <c r="BM422" s="29"/>
      <c r="BN422" s="29"/>
      <c r="BO422" s="29"/>
      <c r="BP422" s="29"/>
      <c r="BQ422" s="29"/>
      <c r="BR422" s="29"/>
      <c r="BS422" s="29"/>
      <c r="BT422" s="29"/>
      <c r="BU422" s="29"/>
      <c r="BV422" s="29"/>
    </row>
    <row r="423" spans="1:74" ht="14.25" hidden="1" customHeight="1">
      <c r="A423" s="32" t="s">
        <v>1938</v>
      </c>
      <c r="B423" s="32" t="s">
        <v>1939</v>
      </c>
      <c r="C423" s="32" t="s">
        <v>315</v>
      </c>
      <c r="D423" s="23">
        <v>23</v>
      </c>
      <c r="E423" s="32" t="s">
        <v>1903</v>
      </c>
      <c r="F423" s="34" t="s">
        <v>133</v>
      </c>
      <c r="G423" s="32" t="s">
        <v>1973</v>
      </c>
      <c r="H423" s="34" t="s">
        <v>960</v>
      </c>
      <c r="I423" s="32" t="s">
        <v>961</v>
      </c>
      <c r="J423" s="34">
        <v>1</v>
      </c>
      <c r="K423" s="32" t="s">
        <v>74</v>
      </c>
      <c r="L423" s="23" t="s">
        <v>1906</v>
      </c>
      <c r="M423" s="32" t="s">
        <v>1907</v>
      </c>
      <c r="N423" s="34" t="s">
        <v>1908</v>
      </c>
      <c r="O423" s="32" t="s">
        <v>1909</v>
      </c>
      <c r="P423" s="34">
        <v>1</v>
      </c>
      <c r="Q423" s="34" t="s">
        <v>1974</v>
      </c>
      <c r="R423" s="32" t="s">
        <v>1975</v>
      </c>
      <c r="S423" s="34" t="s">
        <v>1992</v>
      </c>
      <c r="T423" s="32" t="s">
        <v>1993</v>
      </c>
      <c r="U423" s="34" t="s">
        <v>1793</v>
      </c>
      <c r="V423" s="36" t="s">
        <v>1978</v>
      </c>
      <c r="W423" s="36" t="s">
        <v>1979</v>
      </c>
      <c r="X423" s="33" t="s">
        <v>1980</v>
      </c>
      <c r="Y423" s="32" t="s">
        <v>1981</v>
      </c>
      <c r="Z423" s="34">
        <v>2023</v>
      </c>
      <c r="AA423" s="34">
        <v>2023</v>
      </c>
      <c r="AB423" s="34">
        <v>1</v>
      </c>
      <c r="AC423" s="34">
        <v>2</v>
      </c>
      <c r="AD423" s="34" t="s">
        <v>1994</v>
      </c>
      <c r="AE423" s="32" t="s">
        <v>1995</v>
      </c>
      <c r="AF423" s="34" t="s">
        <v>1996</v>
      </c>
      <c r="AG423" s="32" t="s">
        <v>1997</v>
      </c>
      <c r="AH423" s="34">
        <v>1</v>
      </c>
      <c r="AI423" s="34">
        <v>3</v>
      </c>
      <c r="AJ423" s="32" t="s">
        <v>1998</v>
      </c>
      <c r="AK423" s="34" t="s">
        <v>89</v>
      </c>
      <c r="AL423" s="32" t="s">
        <v>90</v>
      </c>
      <c r="AM423" s="34">
        <v>121000</v>
      </c>
      <c r="AN423" s="32" t="s">
        <v>91</v>
      </c>
      <c r="AO423" s="32"/>
      <c r="AP423" s="22" t="s">
        <v>92</v>
      </c>
      <c r="AQ423" s="34" t="s">
        <v>1968</v>
      </c>
      <c r="AR423" s="32" t="s">
        <v>1969</v>
      </c>
      <c r="AS423" s="32" t="s">
        <v>1999</v>
      </c>
      <c r="AT423" s="28">
        <v>15000000</v>
      </c>
      <c r="AU423" s="1"/>
      <c r="AV423" s="29"/>
      <c r="AW423" s="30">
        <f>SUMIF('No tocar'!A:A,AS423,'No tocar'!B:B)</f>
        <v>15000000</v>
      </c>
      <c r="AX423" s="30">
        <f t="shared" si="0"/>
        <v>15000000</v>
      </c>
      <c r="AY423" s="30">
        <f>SUMIF('No tocar'!A:A,AS423,'No tocar'!D:D)</f>
        <v>14500000</v>
      </c>
      <c r="AZ423" s="30"/>
      <c r="BA423" s="30" t="str">
        <f t="shared" si="1"/>
        <v/>
      </c>
      <c r="BB423" s="31" t="str">
        <f t="shared" si="2"/>
        <v/>
      </c>
      <c r="BC423" s="29"/>
      <c r="BD423" s="29"/>
      <c r="BE423" s="29"/>
      <c r="BF423" s="29"/>
      <c r="BG423" s="29"/>
      <c r="BH423" s="29"/>
      <c r="BI423" s="29"/>
      <c r="BJ423" s="29"/>
      <c r="BK423" s="29"/>
      <c r="BL423" s="29"/>
      <c r="BM423" s="29"/>
      <c r="BN423" s="29"/>
      <c r="BO423" s="29"/>
      <c r="BP423" s="29"/>
      <c r="BQ423" s="29"/>
      <c r="BR423" s="29"/>
      <c r="BS423" s="29"/>
      <c r="BT423" s="29"/>
      <c r="BU423" s="29"/>
      <c r="BV423" s="29"/>
    </row>
    <row r="424" spans="1:74" ht="14.25" hidden="1" customHeight="1">
      <c r="A424" s="32" t="s">
        <v>1938</v>
      </c>
      <c r="B424" s="32" t="s">
        <v>1939</v>
      </c>
      <c r="C424" s="32" t="s">
        <v>315</v>
      </c>
      <c r="D424" s="23">
        <v>23</v>
      </c>
      <c r="E424" s="32" t="s">
        <v>1903</v>
      </c>
      <c r="F424" s="34" t="s">
        <v>133</v>
      </c>
      <c r="G424" s="32" t="s">
        <v>1973</v>
      </c>
      <c r="H424" s="34" t="s">
        <v>960</v>
      </c>
      <c r="I424" s="32" t="s">
        <v>961</v>
      </c>
      <c r="J424" s="34">
        <v>1</v>
      </c>
      <c r="K424" s="32" t="s">
        <v>74</v>
      </c>
      <c r="L424" s="23" t="s">
        <v>1906</v>
      </c>
      <c r="M424" s="32" t="s">
        <v>1907</v>
      </c>
      <c r="N424" s="34" t="s">
        <v>1908</v>
      </c>
      <c r="O424" s="32" t="s">
        <v>1909</v>
      </c>
      <c r="P424" s="34">
        <v>1</v>
      </c>
      <c r="Q424" s="34" t="s">
        <v>1974</v>
      </c>
      <c r="R424" s="32" t="s">
        <v>1975</v>
      </c>
      <c r="S424" s="34" t="s">
        <v>1992</v>
      </c>
      <c r="T424" s="32" t="s">
        <v>1993</v>
      </c>
      <c r="U424" s="34" t="s">
        <v>1793</v>
      </c>
      <c r="V424" s="36" t="s">
        <v>1978</v>
      </c>
      <c r="W424" s="36" t="s">
        <v>1979</v>
      </c>
      <c r="X424" s="33" t="s">
        <v>1980</v>
      </c>
      <c r="Y424" s="32" t="s">
        <v>1981</v>
      </c>
      <c r="Z424" s="34">
        <v>2023</v>
      </c>
      <c r="AA424" s="34">
        <v>2023</v>
      </c>
      <c r="AB424" s="34">
        <v>1</v>
      </c>
      <c r="AC424" s="34">
        <v>2</v>
      </c>
      <c r="AD424" s="34" t="s">
        <v>1994</v>
      </c>
      <c r="AE424" s="32" t="s">
        <v>1995</v>
      </c>
      <c r="AF424" s="34" t="s">
        <v>1996</v>
      </c>
      <c r="AG424" s="32" t="s">
        <v>1997</v>
      </c>
      <c r="AH424" s="34">
        <v>1</v>
      </c>
      <c r="AI424" s="34">
        <v>3</v>
      </c>
      <c r="AJ424" s="32" t="s">
        <v>1998</v>
      </c>
      <c r="AK424" s="34" t="s">
        <v>89</v>
      </c>
      <c r="AL424" s="32" t="s">
        <v>90</v>
      </c>
      <c r="AM424" s="34">
        <v>123318</v>
      </c>
      <c r="AN424" s="32" t="s">
        <v>941</v>
      </c>
      <c r="AO424" s="32"/>
      <c r="AP424" s="22" t="s">
        <v>92</v>
      </c>
      <c r="AQ424" s="34" t="s">
        <v>1968</v>
      </c>
      <c r="AR424" s="32" t="s">
        <v>1969</v>
      </c>
      <c r="AS424" s="32" t="s">
        <v>2000</v>
      </c>
      <c r="AT424" s="28">
        <v>12000000</v>
      </c>
      <c r="AU424" s="1"/>
      <c r="AV424" s="29"/>
      <c r="AW424" s="30">
        <f>SUMIF('No tocar'!A:A,AS424,'No tocar'!B:B)</f>
        <v>0</v>
      </c>
      <c r="AX424" s="30">
        <f t="shared" si="0"/>
        <v>12000000</v>
      </c>
      <c r="AY424" s="30">
        <f>SUMIF('No tocar'!A:A,AS424,'No tocar'!D:D)</f>
        <v>12000000</v>
      </c>
      <c r="AZ424" s="30"/>
      <c r="BA424" s="30" t="str">
        <f t="shared" si="1"/>
        <v/>
      </c>
      <c r="BB424" s="31" t="str">
        <f t="shared" si="2"/>
        <v/>
      </c>
      <c r="BC424" s="29"/>
      <c r="BD424" s="29"/>
      <c r="BE424" s="29"/>
      <c r="BF424" s="29"/>
      <c r="BG424" s="29"/>
      <c r="BH424" s="29"/>
      <c r="BI424" s="29"/>
      <c r="BJ424" s="29"/>
      <c r="BK424" s="29"/>
      <c r="BL424" s="29"/>
      <c r="BM424" s="29"/>
      <c r="BN424" s="29"/>
      <c r="BO424" s="29"/>
      <c r="BP424" s="29"/>
      <c r="BQ424" s="29"/>
      <c r="BR424" s="29"/>
      <c r="BS424" s="29"/>
      <c r="BT424" s="29"/>
      <c r="BU424" s="29"/>
      <c r="BV424" s="29"/>
    </row>
    <row r="425" spans="1:74" ht="14.25" hidden="1" customHeight="1">
      <c r="A425" s="32" t="s">
        <v>1938</v>
      </c>
      <c r="B425" s="32" t="s">
        <v>1939</v>
      </c>
      <c r="C425" s="32" t="s">
        <v>315</v>
      </c>
      <c r="D425" s="23">
        <v>23</v>
      </c>
      <c r="E425" s="32" t="s">
        <v>1903</v>
      </c>
      <c r="F425" s="34" t="s">
        <v>133</v>
      </c>
      <c r="G425" s="32" t="s">
        <v>1973</v>
      </c>
      <c r="H425" s="34" t="s">
        <v>960</v>
      </c>
      <c r="I425" s="32" t="s">
        <v>961</v>
      </c>
      <c r="J425" s="34">
        <v>1</v>
      </c>
      <c r="K425" s="32" t="s">
        <v>74</v>
      </c>
      <c r="L425" s="23" t="s">
        <v>1906</v>
      </c>
      <c r="M425" s="32" t="s">
        <v>1907</v>
      </c>
      <c r="N425" s="34" t="s">
        <v>1908</v>
      </c>
      <c r="O425" s="32" t="s">
        <v>1909</v>
      </c>
      <c r="P425" s="34">
        <v>1</v>
      </c>
      <c r="Q425" s="34" t="s">
        <v>1974</v>
      </c>
      <c r="R425" s="32" t="s">
        <v>1975</v>
      </c>
      <c r="S425" s="34" t="s">
        <v>1992</v>
      </c>
      <c r="T425" s="32" t="s">
        <v>1993</v>
      </c>
      <c r="U425" s="34" t="s">
        <v>1793</v>
      </c>
      <c r="V425" s="36" t="s">
        <v>1978</v>
      </c>
      <c r="W425" s="36" t="s">
        <v>1979</v>
      </c>
      <c r="X425" s="33" t="s">
        <v>1980</v>
      </c>
      <c r="Y425" s="32" t="s">
        <v>1981</v>
      </c>
      <c r="Z425" s="34">
        <v>2023</v>
      </c>
      <c r="AA425" s="34">
        <v>2023</v>
      </c>
      <c r="AB425" s="34">
        <v>1</v>
      </c>
      <c r="AC425" s="34">
        <v>2</v>
      </c>
      <c r="AD425" s="34" t="s">
        <v>1994</v>
      </c>
      <c r="AE425" s="32" t="s">
        <v>1995</v>
      </c>
      <c r="AF425" s="34" t="s">
        <v>1996</v>
      </c>
      <c r="AG425" s="32" t="s">
        <v>1997</v>
      </c>
      <c r="AH425" s="34">
        <v>1</v>
      </c>
      <c r="AI425" s="34">
        <v>4</v>
      </c>
      <c r="AJ425" s="32" t="s">
        <v>2001</v>
      </c>
      <c r="AK425" s="34" t="s">
        <v>99</v>
      </c>
      <c r="AL425" s="32" t="s">
        <v>90</v>
      </c>
      <c r="AM425" s="34">
        <v>121000</v>
      </c>
      <c r="AN425" s="32" t="s">
        <v>91</v>
      </c>
      <c r="AO425" s="32"/>
      <c r="AP425" s="22" t="s">
        <v>92</v>
      </c>
      <c r="AQ425" s="34" t="s">
        <v>1968</v>
      </c>
      <c r="AR425" s="32" t="s">
        <v>1969</v>
      </c>
      <c r="AS425" s="32" t="s">
        <v>2002</v>
      </c>
      <c r="AT425" s="28">
        <v>5000000</v>
      </c>
      <c r="AU425" s="1"/>
      <c r="AV425" s="29"/>
      <c r="AW425" s="30">
        <f>SUMIF('No tocar'!A:A,AS425,'No tocar'!B:B)</f>
        <v>5000000</v>
      </c>
      <c r="AX425" s="30">
        <f t="shared" si="0"/>
        <v>5000000</v>
      </c>
      <c r="AY425" s="30">
        <f>SUMIF('No tocar'!A:A,AS425,'No tocar'!D:D)</f>
        <v>5000000</v>
      </c>
      <c r="AZ425" s="30"/>
      <c r="BA425" s="30" t="str">
        <f t="shared" si="1"/>
        <v/>
      </c>
      <c r="BB425" s="31" t="str">
        <f t="shared" si="2"/>
        <v/>
      </c>
      <c r="BC425" s="29"/>
      <c r="BD425" s="29"/>
      <c r="BE425" s="29"/>
      <c r="BF425" s="29"/>
      <c r="BG425" s="29"/>
      <c r="BH425" s="29"/>
      <c r="BI425" s="29"/>
      <c r="BJ425" s="29"/>
      <c r="BK425" s="29"/>
      <c r="BL425" s="29"/>
      <c r="BM425" s="29"/>
      <c r="BN425" s="29"/>
      <c r="BO425" s="29"/>
      <c r="BP425" s="29"/>
      <c r="BQ425" s="29"/>
      <c r="BR425" s="29"/>
      <c r="BS425" s="29"/>
      <c r="BT425" s="29"/>
      <c r="BU425" s="29"/>
      <c r="BV425" s="29"/>
    </row>
    <row r="426" spans="1:74" ht="14.25" hidden="1" customHeight="1">
      <c r="A426" s="32" t="s">
        <v>2003</v>
      </c>
      <c r="B426" s="32" t="s">
        <v>2004</v>
      </c>
      <c r="C426" s="32" t="s">
        <v>315</v>
      </c>
      <c r="D426" s="23">
        <v>45</v>
      </c>
      <c r="E426" s="32" t="s">
        <v>2005</v>
      </c>
      <c r="F426" s="34" t="s">
        <v>2006</v>
      </c>
      <c r="G426" s="32" t="s">
        <v>71</v>
      </c>
      <c r="H426" s="34" t="s">
        <v>2007</v>
      </c>
      <c r="I426" s="32" t="s">
        <v>73</v>
      </c>
      <c r="J426" s="34">
        <v>1</v>
      </c>
      <c r="K426" s="32" t="s">
        <v>74</v>
      </c>
      <c r="L426" s="33" t="s">
        <v>917</v>
      </c>
      <c r="M426" s="32" t="s">
        <v>2008</v>
      </c>
      <c r="N426" s="34" t="s">
        <v>2009</v>
      </c>
      <c r="O426" s="32" t="s">
        <v>2010</v>
      </c>
      <c r="P426" s="34">
        <v>80</v>
      </c>
      <c r="Q426" s="34" t="s">
        <v>2011</v>
      </c>
      <c r="R426" s="32" t="s">
        <v>2012</v>
      </c>
      <c r="S426" s="34" t="s">
        <v>2013</v>
      </c>
      <c r="T426" s="32" t="s">
        <v>2014</v>
      </c>
      <c r="U426" s="34">
        <v>80</v>
      </c>
      <c r="V426" s="36" t="s">
        <v>2015</v>
      </c>
      <c r="W426" s="36" t="s">
        <v>2016</v>
      </c>
      <c r="X426" s="33" t="s">
        <v>2017</v>
      </c>
      <c r="Y426" s="32" t="s">
        <v>2018</v>
      </c>
      <c r="Z426" s="34">
        <v>2023</v>
      </c>
      <c r="AA426" s="34">
        <v>2023</v>
      </c>
      <c r="AB426" s="34">
        <v>1</v>
      </c>
      <c r="AC426" s="34">
        <v>1</v>
      </c>
      <c r="AD426" s="34" t="s">
        <v>2019</v>
      </c>
      <c r="AE426" s="32" t="s">
        <v>2020</v>
      </c>
      <c r="AF426" s="34" t="s">
        <v>2021</v>
      </c>
      <c r="AG426" s="32" t="s">
        <v>2022</v>
      </c>
      <c r="AH426" s="34">
        <v>1</v>
      </c>
      <c r="AI426" s="34">
        <v>1</v>
      </c>
      <c r="AJ426" s="22" t="s">
        <v>2023</v>
      </c>
      <c r="AK426" s="34" t="s">
        <v>89</v>
      </c>
      <c r="AL426" s="32" t="s">
        <v>90</v>
      </c>
      <c r="AM426" s="34">
        <v>121000</v>
      </c>
      <c r="AN426" s="32" t="s">
        <v>91</v>
      </c>
      <c r="AO426" s="32"/>
      <c r="AP426" s="22" t="s">
        <v>92</v>
      </c>
      <c r="AQ426" s="34" t="s">
        <v>2024</v>
      </c>
      <c r="AR426" s="32" t="s">
        <v>2025</v>
      </c>
      <c r="AS426" s="32" t="s">
        <v>2026</v>
      </c>
      <c r="AT426" s="28">
        <v>49500000</v>
      </c>
      <c r="AU426" s="1"/>
      <c r="AV426" s="29"/>
      <c r="AW426" s="30">
        <f>SUMIF('No tocar'!A:A,AS426,'No tocar'!B:B)</f>
        <v>49500000</v>
      </c>
      <c r="AX426" s="30">
        <f t="shared" si="0"/>
        <v>49500000</v>
      </c>
      <c r="AY426" s="30">
        <f>SUMIF('No tocar'!A:A,AS426,'No tocar'!D:D)</f>
        <v>49325589</v>
      </c>
      <c r="AZ426" s="30"/>
      <c r="BA426" s="30" t="str">
        <f t="shared" si="1"/>
        <v/>
      </c>
      <c r="BB426" s="31" t="str">
        <f t="shared" si="2"/>
        <v/>
      </c>
      <c r="BC426" s="29"/>
      <c r="BD426" s="29"/>
      <c r="BE426" s="29"/>
      <c r="BF426" s="29"/>
      <c r="BG426" s="29"/>
      <c r="BH426" s="29"/>
      <c r="BI426" s="29"/>
      <c r="BJ426" s="29"/>
      <c r="BK426" s="29"/>
      <c r="BL426" s="29"/>
      <c r="BM426" s="29"/>
      <c r="BN426" s="29"/>
      <c r="BO426" s="29"/>
      <c r="BP426" s="29"/>
      <c r="BQ426" s="29"/>
      <c r="BR426" s="29"/>
      <c r="BS426" s="29"/>
      <c r="BT426" s="29"/>
      <c r="BU426" s="29"/>
      <c r="BV426" s="29"/>
    </row>
    <row r="427" spans="1:74" ht="14.25" hidden="1" customHeight="1">
      <c r="A427" s="32" t="s">
        <v>2003</v>
      </c>
      <c r="B427" s="32" t="s">
        <v>2004</v>
      </c>
      <c r="C427" s="32" t="s">
        <v>315</v>
      </c>
      <c r="D427" s="23">
        <v>45</v>
      </c>
      <c r="E427" s="32" t="s">
        <v>2005</v>
      </c>
      <c r="F427" s="34" t="s">
        <v>2006</v>
      </c>
      <c r="G427" s="32" t="s">
        <v>71</v>
      </c>
      <c r="H427" s="34" t="s">
        <v>2007</v>
      </c>
      <c r="I427" s="32" t="s">
        <v>73</v>
      </c>
      <c r="J427" s="34">
        <v>1</v>
      </c>
      <c r="K427" s="32" t="s">
        <v>74</v>
      </c>
      <c r="L427" s="33" t="s">
        <v>917</v>
      </c>
      <c r="M427" s="32" t="s">
        <v>2008</v>
      </c>
      <c r="N427" s="34" t="s">
        <v>2009</v>
      </c>
      <c r="O427" s="32" t="s">
        <v>2010</v>
      </c>
      <c r="P427" s="34">
        <v>80</v>
      </c>
      <c r="Q427" s="34" t="s">
        <v>2011</v>
      </c>
      <c r="R427" s="32" t="s">
        <v>2012</v>
      </c>
      <c r="S427" s="34" t="s">
        <v>2013</v>
      </c>
      <c r="T427" s="32" t="s">
        <v>2014</v>
      </c>
      <c r="U427" s="34">
        <v>80</v>
      </c>
      <c r="V427" s="36" t="s">
        <v>2015</v>
      </c>
      <c r="W427" s="36" t="s">
        <v>2016</v>
      </c>
      <c r="X427" s="33" t="s">
        <v>2017</v>
      </c>
      <c r="Y427" s="32" t="s">
        <v>2018</v>
      </c>
      <c r="Z427" s="34">
        <v>2023</v>
      </c>
      <c r="AA427" s="34">
        <v>2023</v>
      </c>
      <c r="AB427" s="34">
        <v>1</v>
      </c>
      <c r="AC427" s="34">
        <v>1</v>
      </c>
      <c r="AD427" s="34" t="s">
        <v>2019</v>
      </c>
      <c r="AE427" s="32" t="s">
        <v>2020</v>
      </c>
      <c r="AF427" s="34" t="s">
        <v>2021</v>
      </c>
      <c r="AG427" s="32" t="s">
        <v>2022</v>
      </c>
      <c r="AH427" s="34">
        <v>1</v>
      </c>
      <c r="AI427" s="34">
        <v>2</v>
      </c>
      <c r="AJ427" s="22" t="s">
        <v>2027</v>
      </c>
      <c r="AK427" s="34" t="s">
        <v>99</v>
      </c>
      <c r="AL427" s="32" t="s">
        <v>90</v>
      </c>
      <c r="AM427" s="34">
        <v>121000</v>
      </c>
      <c r="AN427" s="32" t="s">
        <v>91</v>
      </c>
      <c r="AO427" s="32"/>
      <c r="AP427" s="22" t="s">
        <v>105</v>
      </c>
      <c r="AQ427" s="34" t="s">
        <v>145</v>
      </c>
      <c r="AR427" s="32" t="s">
        <v>146</v>
      </c>
      <c r="AS427" s="32" t="s">
        <v>2028</v>
      </c>
      <c r="AT427" s="28">
        <v>29021360</v>
      </c>
      <c r="AU427" s="1"/>
      <c r="AV427" s="29"/>
      <c r="AW427" s="30">
        <f>SUMIF('No tocar'!A:A,AS427,'No tocar'!B:B)</f>
        <v>34800000</v>
      </c>
      <c r="AX427" s="30">
        <f t="shared" si="0"/>
        <v>29021360</v>
      </c>
      <c r="AY427" s="30">
        <f>SUMIF('No tocar'!A:A,AS427,'No tocar'!D:D)</f>
        <v>29021360</v>
      </c>
      <c r="AZ427" s="30"/>
      <c r="BA427" s="30" t="str">
        <f t="shared" si="1"/>
        <v/>
      </c>
      <c r="BB427" s="31" t="str">
        <f t="shared" si="2"/>
        <v/>
      </c>
      <c r="BC427" s="29"/>
      <c r="BD427" s="29"/>
      <c r="BE427" s="29"/>
      <c r="BF427" s="29"/>
      <c r="BG427" s="29"/>
      <c r="BH427" s="29"/>
      <c r="BI427" s="29"/>
      <c r="BJ427" s="29"/>
      <c r="BK427" s="29"/>
      <c r="BL427" s="29"/>
      <c r="BM427" s="29"/>
      <c r="BN427" s="29"/>
      <c r="BO427" s="29"/>
      <c r="BP427" s="29"/>
      <c r="BQ427" s="29"/>
      <c r="BR427" s="29"/>
      <c r="BS427" s="29"/>
      <c r="BT427" s="29"/>
      <c r="BU427" s="29"/>
      <c r="BV427" s="29"/>
    </row>
    <row r="428" spans="1:74" ht="14.25" hidden="1" customHeight="1">
      <c r="A428" s="32" t="s">
        <v>2003</v>
      </c>
      <c r="B428" s="32" t="s">
        <v>2004</v>
      </c>
      <c r="C428" s="32" t="s">
        <v>315</v>
      </c>
      <c r="D428" s="23">
        <v>45</v>
      </c>
      <c r="E428" s="32" t="s">
        <v>2005</v>
      </c>
      <c r="F428" s="34" t="s">
        <v>2006</v>
      </c>
      <c r="G428" s="32" t="s">
        <v>71</v>
      </c>
      <c r="H428" s="34" t="s">
        <v>2007</v>
      </c>
      <c r="I428" s="32" t="s">
        <v>73</v>
      </c>
      <c r="J428" s="34">
        <v>3</v>
      </c>
      <c r="K428" s="32" t="s">
        <v>357</v>
      </c>
      <c r="L428" s="33" t="s">
        <v>420</v>
      </c>
      <c r="M428" s="32" t="s">
        <v>421</v>
      </c>
      <c r="N428" s="34" t="s">
        <v>2029</v>
      </c>
      <c r="O428" s="32" t="s">
        <v>2030</v>
      </c>
      <c r="P428" s="34">
        <v>1</v>
      </c>
      <c r="Q428" s="34" t="s">
        <v>2031</v>
      </c>
      <c r="R428" s="32" t="s">
        <v>2032</v>
      </c>
      <c r="S428" s="34" t="s">
        <v>2033</v>
      </c>
      <c r="T428" s="32" t="s">
        <v>2034</v>
      </c>
      <c r="U428" s="34" t="s">
        <v>444</v>
      </c>
      <c r="V428" s="36" t="s">
        <v>2035</v>
      </c>
      <c r="W428" s="36" t="s">
        <v>2036</v>
      </c>
      <c r="X428" s="33" t="s">
        <v>2037</v>
      </c>
      <c r="Y428" s="32" t="s">
        <v>2038</v>
      </c>
      <c r="Z428" s="34">
        <v>2023</v>
      </c>
      <c r="AA428" s="34">
        <v>2023</v>
      </c>
      <c r="AB428" s="34">
        <v>1</v>
      </c>
      <c r="AC428" s="34">
        <v>1</v>
      </c>
      <c r="AD428" s="34">
        <v>4599925</v>
      </c>
      <c r="AE428" s="32" t="s">
        <v>2039</v>
      </c>
      <c r="AF428" s="34" t="s">
        <v>2040</v>
      </c>
      <c r="AG428" s="32" t="s">
        <v>1077</v>
      </c>
      <c r="AH428" s="34">
        <v>1</v>
      </c>
      <c r="AI428" s="34">
        <v>1</v>
      </c>
      <c r="AJ428" s="22" t="s">
        <v>2041</v>
      </c>
      <c r="AK428" s="34" t="s">
        <v>89</v>
      </c>
      <c r="AL428" s="32" t="s">
        <v>90</v>
      </c>
      <c r="AM428" s="34">
        <v>121000</v>
      </c>
      <c r="AN428" s="32" t="s">
        <v>91</v>
      </c>
      <c r="AO428" s="32"/>
      <c r="AP428" s="22" t="s">
        <v>92</v>
      </c>
      <c r="AQ428" s="34" t="s">
        <v>346</v>
      </c>
      <c r="AR428" s="32" t="s">
        <v>347</v>
      </c>
      <c r="AS428" s="32" t="s">
        <v>2042</v>
      </c>
      <c r="AT428" s="28">
        <v>217223764.63999999</v>
      </c>
      <c r="AU428" s="1"/>
      <c r="AV428" s="29"/>
      <c r="AW428" s="30">
        <f>SUMIF('No tocar'!A:A,AS428,'No tocar'!B:B)</f>
        <v>243100000</v>
      </c>
      <c r="AX428" s="30">
        <f t="shared" si="0"/>
        <v>217223764.63999999</v>
      </c>
      <c r="AY428" s="30">
        <f>SUMIF('No tocar'!A:A,AS428,'No tocar'!D:D)</f>
        <v>204700000</v>
      </c>
      <c r="AZ428" s="30"/>
      <c r="BA428" s="30" t="str">
        <f t="shared" si="1"/>
        <v/>
      </c>
      <c r="BB428" s="31" t="str">
        <f t="shared" si="2"/>
        <v/>
      </c>
      <c r="BC428" s="29"/>
      <c r="BD428" s="29"/>
      <c r="BE428" s="29"/>
      <c r="BF428" s="29"/>
      <c r="BG428" s="29"/>
      <c r="BH428" s="29"/>
      <c r="BI428" s="29"/>
      <c r="BJ428" s="29"/>
      <c r="BK428" s="29"/>
      <c r="BL428" s="29"/>
      <c r="BM428" s="29"/>
      <c r="BN428" s="29"/>
      <c r="BO428" s="29"/>
      <c r="BP428" s="29"/>
      <c r="BQ428" s="29"/>
      <c r="BR428" s="29"/>
      <c r="BS428" s="29"/>
      <c r="BT428" s="29"/>
      <c r="BU428" s="29"/>
      <c r="BV428" s="29"/>
    </row>
    <row r="429" spans="1:74" ht="14.25" hidden="1" customHeight="1">
      <c r="A429" s="32" t="s">
        <v>2003</v>
      </c>
      <c r="B429" s="32" t="s">
        <v>2004</v>
      </c>
      <c r="C429" s="32" t="s">
        <v>315</v>
      </c>
      <c r="D429" s="23">
        <v>45</v>
      </c>
      <c r="E429" s="32" t="s">
        <v>2005</v>
      </c>
      <c r="F429" s="34" t="s">
        <v>2006</v>
      </c>
      <c r="G429" s="32" t="s">
        <v>71</v>
      </c>
      <c r="H429" s="34" t="s">
        <v>2007</v>
      </c>
      <c r="I429" s="32" t="s">
        <v>73</v>
      </c>
      <c r="J429" s="34">
        <v>3</v>
      </c>
      <c r="K429" s="32" t="s">
        <v>357</v>
      </c>
      <c r="L429" s="33" t="s">
        <v>420</v>
      </c>
      <c r="M429" s="32" t="s">
        <v>421</v>
      </c>
      <c r="N429" s="34" t="s">
        <v>2029</v>
      </c>
      <c r="O429" s="32" t="s">
        <v>2030</v>
      </c>
      <c r="P429" s="34">
        <v>1</v>
      </c>
      <c r="Q429" s="34" t="s">
        <v>2031</v>
      </c>
      <c r="R429" s="32" t="s">
        <v>2032</v>
      </c>
      <c r="S429" s="34" t="s">
        <v>2033</v>
      </c>
      <c r="T429" s="32" t="s">
        <v>2034</v>
      </c>
      <c r="U429" s="34" t="s">
        <v>444</v>
      </c>
      <c r="V429" s="36" t="s">
        <v>2035</v>
      </c>
      <c r="W429" s="36" t="s">
        <v>2036</v>
      </c>
      <c r="X429" s="33" t="s">
        <v>2037</v>
      </c>
      <c r="Y429" s="32" t="s">
        <v>2038</v>
      </c>
      <c r="Z429" s="34">
        <v>2023</v>
      </c>
      <c r="AA429" s="34">
        <v>2023</v>
      </c>
      <c r="AB429" s="34">
        <v>1</v>
      </c>
      <c r="AC429" s="34">
        <v>1</v>
      </c>
      <c r="AD429" s="34">
        <v>4599925</v>
      </c>
      <c r="AE429" s="32" t="s">
        <v>2039</v>
      </c>
      <c r="AF429" s="34" t="s">
        <v>2040</v>
      </c>
      <c r="AG429" s="32" t="s">
        <v>1077</v>
      </c>
      <c r="AH429" s="34">
        <v>1</v>
      </c>
      <c r="AI429" s="34">
        <v>1</v>
      </c>
      <c r="AJ429" s="22" t="s">
        <v>2041</v>
      </c>
      <c r="AK429" s="34" t="s">
        <v>89</v>
      </c>
      <c r="AL429" s="32" t="s">
        <v>166</v>
      </c>
      <c r="AM429" s="34">
        <v>133803</v>
      </c>
      <c r="AN429" s="32" t="s">
        <v>167</v>
      </c>
      <c r="AO429" s="32"/>
      <c r="AP429" s="22" t="s">
        <v>92</v>
      </c>
      <c r="AQ429" s="34" t="s">
        <v>346</v>
      </c>
      <c r="AR429" s="32" t="s">
        <v>347</v>
      </c>
      <c r="AS429" s="32" t="s">
        <v>2043</v>
      </c>
      <c r="AT429" s="28">
        <v>40000000</v>
      </c>
      <c r="AU429" s="1" t="s">
        <v>142</v>
      </c>
      <c r="AV429" s="29"/>
      <c r="AW429" s="30">
        <f>SUMIF('No tocar'!A:A,AS429,'No tocar'!B:B)</f>
        <v>0</v>
      </c>
      <c r="AX429" s="30">
        <f t="shared" si="0"/>
        <v>40000000</v>
      </c>
      <c r="AY429" s="30">
        <f>SUMIF('No tocar'!A:A,AS429,'No tocar'!D:D)</f>
        <v>0</v>
      </c>
      <c r="AZ429" s="30"/>
      <c r="BA429" s="30" t="str">
        <f t="shared" si="1"/>
        <v/>
      </c>
      <c r="BB429" s="31" t="str">
        <f t="shared" si="2"/>
        <v/>
      </c>
      <c r="BC429" s="29"/>
      <c r="BD429" s="29"/>
      <c r="BE429" s="29"/>
      <c r="BF429" s="29"/>
      <c r="BG429" s="29"/>
      <c r="BH429" s="29"/>
      <c r="BI429" s="29"/>
      <c r="BJ429" s="29"/>
      <c r="BK429" s="29"/>
      <c r="BL429" s="29"/>
      <c r="BM429" s="29"/>
      <c r="BN429" s="29"/>
      <c r="BO429" s="29"/>
      <c r="BP429" s="29"/>
      <c r="BQ429" s="29"/>
      <c r="BR429" s="29"/>
      <c r="BS429" s="29"/>
      <c r="BT429" s="29"/>
      <c r="BU429" s="29"/>
      <c r="BV429" s="29"/>
    </row>
    <row r="430" spans="1:74" ht="14.25" hidden="1" customHeight="1">
      <c r="A430" s="32" t="s">
        <v>2003</v>
      </c>
      <c r="B430" s="32" t="s">
        <v>2004</v>
      </c>
      <c r="C430" s="32" t="s">
        <v>315</v>
      </c>
      <c r="D430" s="23">
        <v>45</v>
      </c>
      <c r="E430" s="32" t="s">
        <v>2005</v>
      </c>
      <c r="F430" s="34" t="s">
        <v>2006</v>
      </c>
      <c r="G430" s="32" t="s">
        <v>71</v>
      </c>
      <c r="H430" s="34" t="s">
        <v>2007</v>
      </c>
      <c r="I430" s="32" t="s">
        <v>73</v>
      </c>
      <c r="J430" s="34">
        <v>3</v>
      </c>
      <c r="K430" s="32" t="s">
        <v>357</v>
      </c>
      <c r="L430" s="33" t="s">
        <v>420</v>
      </c>
      <c r="M430" s="32" t="s">
        <v>421</v>
      </c>
      <c r="N430" s="34" t="s">
        <v>2029</v>
      </c>
      <c r="O430" s="32" t="s">
        <v>2030</v>
      </c>
      <c r="P430" s="34">
        <v>1</v>
      </c>
      <c r="Q430" s="34" t="s">
        <v>2031</v>
      </c>
      <c r="R430" s="32" t="s">
        <v>2032</v>
      </c>
      <c r="S430" s="34" t="s">
        <v>2033</v>
      </c>
      <c r="T430" s="32" t="s">
        <v>2034</v>
      </c>
      <c r="U430" s="34" t="s">
        <v>444</v>
      </c>
      <c r="V430" s="36" t="s">
        <v>2035</v>
      </c>
      <c r="W430" s="36" t="s">
        <v>2036</v>
      </c>
      <c r="X430" s="33" t="s">
        <v>2037</v>
      </c>
      <c r="Y430" s="32" t="s">
        <v>2038</v>
      </c>
      <c r="Z430" s="34">
        <v>2023</v>
      </c>
      <c r="AA430" s="34">
        <v>2023</v>
      </c>
      <c r="AB430" s="34">
        <v>1</v>
      </c>
      <c r="AC430" s="34">
        <v>1</v>
      </c>
      <c r="AD430" s="34">
        <v>4599925</v>
      </c>
      <c r="AE430" s="32" t="s">
        <v>2039</v>
      </c>
      <c r="AF430" s="34" t="s">
        <v>2040</v>
      </c>
      <c r="AG430" s="32" t="s">
        <v>1077</v>
      </c>
      <c r="AH430" s="34">
        <v>1</v>
      </c>
      <c r="AI430" s="34">
        <v>1</v>
      </c>
      <c r="AJ430" s="22" t="s">
        <v>2041</v>
      </c>
      <c r="AK430" s="34" t="s">
        <v>89</v>
      </c>
      <c r="AL430" s="32" t="s">
        <v>90</v>
      </c>
      <c r="AM430" s="34">
        <v>131111</v>
      </c>
      <c r="AN430" s="32" t="s">
        <v>252</v>
      </c>
      <c r="AO430" s="32"/>
      <c r="AP430" s="22" t="s">
        <v>92</v>
      </c>
      <c r="AQ430" s="34" t="s">
        <v>346</v>
      </c>
      <c r="AR430" s="32" t="s">
        <v>347</v>
      </c>
      <c r="AS430" s="32" t="s">
        <v>2044</v>
      </c>
      <c r="AT430" s="28">
        <v>12500000</v>
      </c>
      <c r="AU430" s="1"/>
      <c r="AV430" s="29"/>
      <c r="AW430" s="30">
        <f>SUMIF('No tocar'!A:A,AS430,'No tocar'!B:B)</f>
        <v>0</v>
      </c>
      <c r="AX430" s="30">
        <f t="shared" si="0"/>
        <v>12500000</v>
      </c>
      <c r="AY430" s="30">
        <f>SUMIF('No tocar'!A:A,AS430,'No tocar'!D:D)</f>
        <v>0</v>
      </c>
      <c r="AZ430" s="30"/>
      <c r="BA430" s="30" t="str">
        <f t="shared" si="1"/>
        <v/>
      </c>
      <c r="BB430" s="31" t="str">
        <f t="shared" si="2"/>
        <v/>
      </c>
      <c r="BC430" s="29"/>
      <c r="BD430" s="29"/>
      <c r="BE430" s="29"/>
      <c r="BF430" s="29"/>
      <c r="BG430" s="29"/>
      <c r="BH430" s="29"/>
      <c r="BI430" s="29"/>
      <c r="BJ430" s="29"/>
      <c r="BK430" s="29"/>
      <c r="BL430" s="29"/>
      <c r="BM430" s="29"/>
      <c r="BN430" s="29"/>
      <c r="BO430" s="29"/>
      <c r="BP430" s="29"/>
      <c r="BQ430" s="29"/>
      <c r="BR430" s="29"/>
      <c r="BS430" s="29"/>
      <c r="BT430" s="29"/>
      <c r="BU430" s="29"/>
      <c r="BV430" s="29"/>
    </row>
    <row r="431" spans="1:74" ht="14.25" hidden="1" customHeight="1">
      <c r="A431" s="32" t="s">
        <v>2003</v>
      </c>
      <c r="B431" s="32" t="s">
        <v>2004</v>
      </c>
      <c r="C431" s="32" t="s">
        <v>315</v>
      </c>
      <c r="D431" s="23">
        <v>45</v>
      </c>
      <c r="E431" s="32" t="s">
        <v>2005</v>
      </c>
      <c r="F431" s="34" t="s">
        <v>2006</v>
      </c>
      <c r="G431" s="32" t="s">
        <v>71</v>
      </c>
      <c r="H431" s="34" t="s">
        <v>2007</v>
      </c>
      <c r="I431" s="32" t="s">
        <v>73</v>
      </c>
      <c r="J431" s="34">
        <v>3</v>
      </c>
      <c r="K431" s="32" t="s">
        <v>357</v>
      </c>
      <c r="L431" s="33" t="s">
        <v>420</v>
      </c>
      <c r="M431" s="32" t="s">
        <v>421</v>
      </c>
      <c r="N431" s="34" t="s">
        <v>2029</v>
      </c>
      <c r="O431" s="32" t="s">
        <v>2030</v>
      </c>
      <c r="P431" s="34">
        <v>1</v>
      </c>
      <c r="Q431" s="34" t="s">
        <v>2031</v>
      </c>
      <c r="R431" s="32" t="s">
        <v>2032</v>
      </c>
      <c r="S431" s="34" t="s">
        <v>2033</v>
      </c>
      <c r="T431" s="32" t="s">
        <v>2034</v>
      </c>
      <c r="U431" s="34" t="s">
        <v>444</v>
      </c>
      <c r="V431" s="36" t="s">
        <v>2035</v>
      </c>
      <c r="W431" s="36" t="s">
        <v>2036</v>
      </c>
      <c r="X431" s="33" t="s">
        <v>2037</v>
      </c>
      <c r="Y431" s="32" t="s">
        <v>2038</v>
      </c>
      <c r="Z431" s="34">
        <v>2023</v>
      </c>
      <c r="AA431" s="34">
        <v>2023</v>
      </c>
      <c r="AB431" s="34">
        <v>1</v>
      </c>
      <c r="AC431" s="34">
        <v>1</v>
      </c>
      <c r="AD431" s="34">
        <v>4599925</v>
      </c>
      <c r="AE431" s="32" t="s">
        <v>2039</v>
      </c>
      <c r="AF431" s="34" t="s">
        <v>2040</v>
      </c>
      <c r="AG431" s="32" t="s">
        <v>1077</v>
      </c>
      <c r="AH431" s="34">
        <v>1</v>
      </c>
      <c r="AI431" s="34">
        <v>2</v>
      </c>
      <c r="AJ431" s="22" t="s">
        <v>2045</v>
      </c>
      <c r="AK431" s="34" t="s">
        <v>99</v>
      </c>
      <c r="AL431" s="32" t="s">
        <v>90</v>
      </c>
      <c r="AM431" s="34">
        <v>121000</v>
      </c>
      <c r="AN431" s="32" t="s">
        <v>91</v>
      </c>
      <c r="AO431" s="32"/>
      <c r="AP431" s="32" t="s">
        <v>153</v>
      </c>
      <c r="AQ431" s="34">
        <v>91119</v>
      </c>
      <c r="AR431" s="32" t="s">
        <v>177</v>
      </c>
      <c r="AS431" s="32" t="s">
        <v>2046</v>
      </c>
      <c r="AT431" s="28">
        <v>56000000</v>
      </c>
      <c r="AU431" s="1"/>
      <c r="AV431" s="29"/>
      <c r="AW431" s="30">
        <f>SUMIF('No tocar'!A:A,AS431,'No tocar'!B:B)</f>
        <v>57600000</v>
      </c>
      <c r="AX431" s="30">
        <f t="shared" si="0"/>
        <v>56000000</v>
      </c>
      <c r="AY431" s="30">
        <f>SUMIF('No tocar'!A:A,AS431,'No tocar'!D:D)</f>
        <v>56000000</v>
      </c>
      <c r="AZ431" s="30"/>
      <c r="BA431" s="30" t="str">
        <f t="shared" si="1"/>
        <v/>
      </c>
      <c r="BB431" s="31" t="str">
        <f t="shared" si="2"/>
        <v/>
      </c>
      <c r="BC431" s="29"/>
      <c r="BD431" s="29"/>
      <c r="BE431" s="29"/>
      <c r="BF431" s="29"/>
      <c r="BG431" s="29"/>
      <c r="BH431" s="29"/>
      <c r="BI431" s="29"/>
      <c r="BJ431" s="29"/>
      <c r="BK431" s="29"/>
      <c r="BL431" s="29"/>
      <c r="BM431" s="29"/>
      <c r="BN431" s="29"/>
      <c r="BO431" s="29"/>
      <c r="BP431" s="29"/>
      <c r="BQ431" s="29"/>
      <c r="BR431" s="29"/>
      <c r="BS431" s="29"/>
      <c r="BT431" s="29"/>
      <c r="BU431" s="29"/>
      <c r="BV431" s="29"/>
    </row>
    <row r="432" spans="1:74" ht="14.25" hidden="1" customHeight="1">
      <c r="A432" s="32" t="s">
        <v>2003</v>
      </c>
      <c r="B432" s="32" t="s">
        <v>2004</v>
      </c>
      <c r="C432" s="32" t="s">
        <v>315</v>
      </c>
      <c r="D432" s="23">
        <v>45</v>
      </c>
      <c r="E432" s="32" t="s">
        <v>2005</v>
      </c>
      <c r="F432" s="34" t="s">
        <v>2006</v>
      </c>
      <c r="G432" s="32" t="s">
        <v>71</v>
      </c>
      <c r="H432" s="34" t="s">
        <v>2007</v>
      </c>
      <c r="I432" s="32" t="s">
        <v>73</v>
      </c>
      <c r="J432" s="34">
        <v>3</v>
      </c>
      <c r="K432" s="32" t="s">
        <v>357</v>
      </c>
      <c r="L432" s="33" t="s">
        <v>420</v>
      </c>
      <c r="M432" s="32" t="s">
        <v>421</v>
      </c>
      <c r="N432" s="34" t="s">
        <v>2029</v>
      </c>
      <c r="O432" s="32" t="s">
        <v>2030</v>
      </c>
      <c r="P432" s="34">
        <v>1</v>
      </c>
      <c r="Q432" s="34" t="s">
        <v>2031</v>
      </c>
      <c r="R432" s="32" t="s">
        <v>2032</v>
      </c>
      <c r="S432" s="34" t="s">
        <v>2033</v>
      </c>
      <c r="T432" s="32" t="s">
        <v>2034</v>
      </c>
      <c r="U432" s="34" t="s">
        <v>444</v>
      </c>
      <c r="V432" s="35" t="s">
        <v>2035</v>
      </c>
      <c r="W432" s="36" t="s">
        <v>2036</v>
      </c>
      <c r="X432" s="33" t="s">
        <v>2037</v>
      </c>
      <c r="Y432" s="32" t="s">
        <v>2038</v>
      </c>
      <c r="Z432" s="34">
        <v>2023</v>
      </c>
      <c r="AA432" s="34">
        <v>2023</v>
      </c>
      <c r="AB432" s="34">
        <v>1</v>
      </c>
      <c r="AC432" s="34">
        <v>1</v>
      </c>
      <c r="AD432" s="34">
        <v>4599925</v>
      </c>
      <c r="AE432" s="32" t="s">
        <v>2039</v>
      </c>
      <c r="AF432" s="34">
        <v>459992500</v>
      </c>
      <c r="AG432" s="32" t="s">
        <v>1077</v>
      </c>
      <c r="AH432" s="34">
        <v>1</v>
      </c>
      <c r="AI432" s="34">
        <v>3</v>
      </c>
      <c r="AJ432" s="22" t="s">
        <v>2047</v>
      </c>
      <c r="AK432" s="34" t="s">
        <v>99</v>
      </c>
      <c r="AL432" s="32" t="s">
        <v>90</v>
      </c>
      <c r="AM432" s="34">
        <v>121000</v>
      </c>
      <c r="AN432" s="32" t="s">
        <v>91</v>
      </c>
      <c r="AO432" s="32"/>
      <c r="AP432" s="38" t="s">
        <v>144</v>
      </c>
      <c r="AQ432" s="34">
        <v>91119</v>
      </c>
      <c r="AR432" s="32" t="s">
        <v>177</v>
      </c>
      <c r="AS432" s="32" t="s">
        <v>2048</v>
      </c>
      <c r="AT432" s="28">
        <v>15000000</v>
      </c>
      <c r="AU432" s="1"/>
      <c r="AV432" s="29"/>
      <c r="AW432" s="30">
        <f>SUMIF('No tocar'!A:A,AS432,'No tocar'!B:B)</f>
        <v>15000000</v>
      </c>
      <c r="AX432" s="30">
        <f t="shared" si="0"/>
        <v>15000000</v>
      </c>
      <c r="AY432" s="30">
        <f>SUMIF('No tocar'!A:A,AS432,'No tocar'!D:D)</f>
        <v>15000000</v>
      </c>
      <c r="AZ432" s="30"/>
      <c r="BA432" s="30" t="str">
        <f t="shared" si="1"/>
        <v/>
      </c>
      <c r="BB432" s="31" t="str">
        <f t="shared" si="2"/>
        <v/>
      </c>
      <c r="BC432" s="29"/>
      <c r="BD432" s="29"/>
      <c r="BE432" s="29"/>
      <c r="BF432" s="29"/>
      <c r="BG432" s="29"/>
      <c r="BH432" s="29"/>
      <c r="BI432" s="29"/>
      <c r="BJ432" s="29"/>
      <c r="BK432" s="29"/>
      <c r="BL432" s="29"/>
      <c r="BM432" s="29"/>
      <c r="BN432" s="29"/>
      <c r="BO432" s="29"/>
      <c r="BP432" s="29"/>
      <c r="BQ432" s="29"/>
      <c r="BR432" s="29"/>
      <c r="BS432" s="29"/>
      <c r="BT432" s="29"/>
      <c r="BU432" s="29"/>
      <c r="BV432" s="29"/>
    </row>
    <row r="433" spans="1:74" ht="14.25" hidden="1" customHeight="1">
      <c r="A433" s="32" t="s">
        <v>2003</v>
      </c>
      <c r="B433" s="32" t="s">
        <v>2004</v>
      </c>
      <c r="C433" s="32" t="s">
        <v>315</v>
      </c>
      <c r="D433" s="23">
        <v>45</v>
      </c>
      <c r="E433" s="32" t="s">
        <v>2005</v>
      </c>
      <c r="F433" s="34" t="s">
        <v>2006</v>
      </c>
      <c r="G433" s="32" t="s">
        <v>71</v>
      </c>
      <c r="H433" s="34" t="s">
        <v>2007</v>
      </c>
      <c r="I433" s="32" t="s">
        <v>73</v>
      </c>
      <c r="J433" s="34">
        <v>3</v>
      </c>
      <c r="K433" s="32" t="s">
        <v>357</v>
      </c>
      <c r="L433" s="33" t="s">
        <v>420</v>
      </c>
      <c r="M433" s="32" t="s">
        <v>421</v>
      </c>
      <c r="N433" s="34" t="s">
        <v>2029</v>
      </c>
      <c r="O433" s="32" t="s">
        <v>2030</v>
      </c>
      <c r="P433" s="34">
        <v>1</v>
      </c>
      <c r="Q433" s="34" t="s">
        <v>2031</v>
      </c>
      <c r="R433" s="32" t="s">
        <v>2032</v>
      </c>
      <c r="S433" s="34" t="s">
        <v>2033</v>
      </c>
      <c r="T433" s="32" t="s">
        <v>2034</v>
      </c>
      <c r="U433" s="34" t="s">
        <v>444</v>
      </c>
      <c r="V433" s="35" t="s">
        <v>2035</v>
      </c>
      <c r="W433" s="36" t="s">
        <v>2036</v>
      </c>
      <c r="X433" s="33" t="s">
        <v>2037</v>
      </c>
      <c r="Y433" s="32" t="s">
        <v>2038</v>
      </c>
      <c r="Z433" s="34">
        <v>2023</v>
      </c>
      <c r="AA433" s="34">
        <v>2023</v>
      </c>
      <c r="AB433" s="34">
        <v>1</v>
      </c>
      <c r="AC433" s="34">
        <v>1</v>
      </c>
      <c r="AD433" s="34">
        <v>4599925</v>
      </c>
      <c r="AE433" s="32" t="s">
        <v>2039</v>
      </c>
      <c r="AF433" s="34">
        <v>459992500</v>
      </c>
      <c r="AG433" s="32" t="s">
        <v>1077</v>
      </c>
      <c r="AH433" s="34">
        <v>1</v>
      </c>
      <c r="AI433" s="34">
        <v>3</v>
      </c>
      <c r="AJ433" s="22" t="s">
        <v>2047</v>
      </c>
      <c r="AK433" s="34" t="s">
        <v>99</v>
      </c>
      <c r="AL433" s="32" t="s">
        <v>90</v>
      </c>
      <c r="AM433" s="34">
        <v>131111</v>
      </c>
      <c r="AN433" s="32" t="s">
        <v>252</v>
      </c>
      <c r="AO433" s="32"/>
      <c r="AP433" s="38" t="s">
        <v>144</v>
      </c>
      <c r="AQ433" s="34">
        <v>91119</v>
      </c>
      <c r="AR433" s="32" t="s">
        <v>177</v>
      </c>
      <c r="AS433" s="32" t="s">
        <v>2049</v>
      </c>
      <c r="AT433" s="28">
        <v>7500000</v>
      </c>
      <c r="AU433" s="1"/>
      <c r="AV433" s="29"/>
      <c r="AW433" s="30">
        <f>SUMIF('No tocar'!A:A,AS433,'No tocar'!B:B)</f>
        <v>0</v>
      </c>
      <c r="AX433" s="30">
        <f t="shared" si="0"/>
        <v>7500000</v>
      </c>
      <c r="AY433" s="30">
        <f>SUMIF('No tocar'!A:A,AS433,'No tocar'!D:D)</f>
        <v>0</v>
      </c>
      <c r="AZ433" s="30"/>
      <c r="BA433" s="30" t="str">
        <f t="shared" si="1"/>
        <v/>
      </c>
      <c r="BB433" s="31" t="str">
        <f t="shared" si="2"/>
        <v/>
      </c>
      <c r="BC433" s="29"/>
      <c r="BD433" s="29"/>
      <c r="BE433" s="29"/>
      <c r="BF433" s="29"/>
      <c r="BG433" s="29"/>
      <c r="BH433" s="29"/>
      <c r="BI433" s="29"/>
      <c r="BJ433" s="29"/>
      <c r="BK433" s="29"/>
      <c r="BL433" s="29"/>
      <c r="BM433" s="29"/>
      <c r="BN433" s="29"/>
      <c r="BO433" s="29"/>
      <c r="BP433" s="29"/>
      <c r="BQ433" s="29"/>
      <c r="BR433" s="29"/>
      <c r="BS433" s="29"/>
      <c r="BT433" s="29"/>
      <c r="BU433" s="29"/>
      <c r="BV433" s="29"/>
    </row>
    <row r="434" spans="1:74" ht="14.25" hidden="1" customHeight="1">
      <c r="A434" s="32" t="s">
        <v>2003</v>
      </c>
      <c r="B434" s="32" t="s">
        <v>2004</v>
      </c>
      <c r="C434" s="32" t="s">
        <v>315</v>
      </c>
      <c r="D434" s="23">
        <v>45</v>
      </c>
      <c r="E434" s="32" t="s">
        <v>70</v>
      </c>
      <c r="F434" s="34">
        <v>4599</v>
      </c>
      <c r="G434" s="32" t="s">
        <v>71</v>
      </c>
      <c r="H434" s="34" t="s">
        <v>72</v>
      </c>
      <c r="I434" s="32" t="s">
        <v>73</v>
      </c>
      <c r="J434" s="34">
        <v>3</v>
      </c>
      <c r="K434" s="32" t="s">
        <v>357</v>
      </c>
      <c r="L434" s="33" t="s">
        <v>2050</v>
      </c>
      <c r="M434" s="32" t="s">
        <v>421</v>
      </c>
      <c r="N434" s="34" t="s">
        <v>2029</v>
      </c>
      <c r="O434" s="32" t="s">
        <v>2030</v>
      </c>
      <c r="P434" s="34">
        <v>1</v>
      </c>
      <c r="Q434" s="34" t="s">
        <v>2031</v>
      </c>
      <c r="R434" s="32" t="s">
        <v>2032</v>
      </c>
      <c r="S434" s="34" t="s">
        <v>2033</v>
      </c>
      <c r="T434" s="32" t="s">
        <v>2034</v>
      </c>
      <c r="U434" s="34">
        <v>1</v>
      </c>
      <c r="V434" s="35">
        <v>2023763640017</v>
      </c>
      <c r="W434" s="35">
        <v>20231763640061</v>
      </c>
      <c r="X434" s="33">
        <v>2361</v>
      </c>
      <c r="Y434" s="32" t="s">
        <v>2051</v>
      </c>
      <c r="Z434" s="34">
        <v>2023</v>
      </c>
      <c r="AA434" s="34">
        <v>2023</v>
      </c>
      <c r="AB434" s="34">
        <v>1</v>
      </c>
      <c r="AC434" s="34">
        <v>1</v>
      </c>
      <c r="AD434" s="34">
        <v>4599925</v>
      </c>
      <c r="AE434" s="32" t="s">
        <v>2039</v>
      </c>
      <c r="AF434" s="34">
        <v>459992500</v>
      </c>
      <c r="AG434" s="32" t="s">
        <v>1077</v>
      </c>
      <c r="AH434" s="34">
        <v>1</v>
      </c>
      <c r="AI434" s="34">
        <v>1</v>
      </c>
      <c r="AJ434" s="22" t="s">
        <v>2052</v>
      </c>
      <c r="AK434" s="34" t="s">
        <v>89</v>
      </c>
      <c r="AL434" s="32" t="s">
        <v>166</v>
      </c>
      <c r="AM434" s="34">
        <v>133803</v>
      </c>
      <c r="AN434" s="32" t="s">
        <v>167</v>
      </c>
      <c r="AO434" s="32"/>
      <c r="AP434" s="38" t="s">
        <v>2053</v>
      </c>
      <c r="AQ434" s="34">
        <v>38140</v>
      </c>
      <c r="AR434" s="32" t="s">
        <v>2054</v>
      </c>
      <c r="AS434" s="32" t="s">
        <v>2055</v>
      </c>
      <c r="AT434" s="28">
        <v>189759937</v>
      </c>
      <c r="AU434" s="1" t="s">
        <v>142</v>
      </c>
      <c r="AV434" s="29"/>
      <c r="AW434" s="30">
        <f>SUMIF('No tocar'!A:A,AS434,'No tocar'!B:B)</f>
        <v>0</v>
      </c>
      <c r="AX434" s="30">
        <f t="shared" si="0"/>
        <v>189759937</v>
      </c>
      <c r="AY434" s="30">
        <f>SUMIF('No tocar'!A:A,AS434,'No tocar'!D:D)</f>
        <v>90103905.730000004</v>
      </c>
      <c r="AZ434" s="30"/>
      <c r="BA434" s="30" t="str">
        <f t="shared" si="1"/>
        <v/>
      </c>
      <c r="BB434" s="31" t="str">
        <f t="shared" si="2"/>
        <v/>
      </c>
      <c r="BC434" s="29"/>
      <c r="BD434" s="29"/>
      <c r="BE434" s="29"/>
      <c r="BF434" s="29"/>
      <c r="BG434" s="29"/>
      <c r="BH434" s="29"/>
      <c r="BI434" s="29"/>
      <c r="BJ434" s="29"/>
      <c r="BK434" s="29"/>
      <c r="BL434" s="29"/>
      <c r="BM434" s="29"/>
      <c r="BN434" s="29"/>
      <c r="BO434" s="29"/>
      <c r="BP434" s="29"/>
      <c r="BQ434" s="29"/>
      <c r="BR434" s="29"/>
      <c r="BS434" s="29"/>
      <c r="BT434" s="29"/>
      <c r="BU434" s="29"/>
      <c r="BV434" s="29"/>
    </row>
    <row r="435" spans="1:74" ht="14.25" hidden="1" customHeight="1">
      <c r="A435" s="32" t="s">
        <v>2003</v>
      </c>
      <c r="B435" s="32" t="s">
        <v>2004</v>
      </c>
      <c r="C435" s="32" t="s">
        <v>315</v>
      </c>
      <c r="D435" s="23">
        <v>45</v>
      </c>
      <c r="E435" s="32" t="s">
        <v>70</v>
      </c>
      <c r="F435" s="34">
        <v>4599</v>
      </c>
      <c r="G435" s="32" t="s">
        <v>71</v>
      </c>
      <c r="H435" s="34" t="s">
        <v>72</v>
      </c>
      <c r="I435" s="32" t="s">
        <v>73</v>
      </c>
      <c r="J435" s="34">
        <v>3</v>
      </c>
      <c r="K435" s="32" t="s">
        <v>357</v>
      </c>
      <c r="L435" s="33" t="s">
        <v>2050</v>
      </c>
      <c r="M435" s="32" t="s">
        <v>421</v>
      </c>
      <c r="N435" s="34" t="s">
        <v>2029</v>
      </c>
      <c r="O435" s="32" t="s">
        <v>2030</v>
      </c>
      <c r="P435" s="34">
        <v>1</v>
      </c>
      <c r="Q435" s="34" t="s">
        <v>2031</v>
      </c>
      <c r="R435" s="32" t="s">
        <v>2032</v>
      </c>
      <c r="S435" s="34" t="s">
        <v>2033</v>
      </c>
      <c r="T435" s="32" t="s">
        <v>2034</v>
      </c>
      <c r="U435" s="34">
        <v>1</v>
      </c>
      <c r="V435" s="35">
        <v>2023763640017</v>
      </c>
      <c r="W435" s="35">
        <v>20231763640061</v>
      </c>
      <c r="X435" s="33">
        <v>2361</v>
      </c>
      <c r="Y435" s="32" t="s">
        <v>2051</v>
      </c>
      <c r="Z435" s="34">
        <v>2023</v>
      </c>
      <c r="AA435" s="34">
        <v>2023</v>
      </c>
      <c r="AB435" s="34">
        <v>1</v>
      </c>
      <c r="AC435" s="34">
        <v>1</v>
      </c>
      <c r="AD435" s="34">
        <v>4599925</v>
      </c>
      <c r="AE435" s="32" t="s">
        <v>2039</v>
      </c>
      <c r="AF435" s="34">
        <v>459992500</v>
      </c>
      <c r="AG435" s="32" t="s">
        <v>1077</v>
      </c>
      <c r="AH435" s="34">
        <v>1</v>
      </c>
      <c r="AI435" s="34">
        <v>2</v>
      </c>
      <c r="AJ435" s="22" t="s">
        <v>2056</v>
      </c>
      <c r="AK435" s="34" t="s">
        <v>99</v>
      </c>
      <c r="AL435" s="32" t="s">
        <v>166</v>
      </c>
      <c r="AM435" s="34">
        <v>133803</v>
      </c>
      <c r="AN435" s="32" t="s">
        <v>167</v>
      </c>
      <c r="AO435" s="32"/>
      <c r="AP435" s="38" t="s">
        <v>144</v>
      </c>
      <c r="AQ435" s="34">
        <v>91119</v>
      </c>
      <c r="AR435" s="32" t="s">
        <v>177</v>
      </c>
      <c r="AS435" s="32" t="s">
        <v>2057</v>
      </c>
      <c r="AT435" s="28">
        <v>55370968</v>
      </c>
      <c r="AU435" s="1" t="s">
        <v>142</v>
      </c>
      <c r="AV435" s="29"/>
      <c r="AW435" s="30">
        <f>SUMIF('No tocar'!A:A,AS435,'No tocar'!B:B)</f>
        <v>0</v>
      </c>
      <c r="AX435" s="30">
        <f t="shared" si="0"/>
        <v>55370968</v>
      </c>
      <c r="AY435" s="30">
        <f>SUMIF('No tocar'!A:A,AS435,'No tocar'!D:D)</f>
        <v>30000000</v>
      </c>
      <c r="AZ435" s="30"/>
      <c r="BA435" s="30" t="str">
        <f t="shared" si="1"/>
        <v/>
      </c>
      <c r="BB435" s="31" t="str">
        <f t="shared" si="2"/>
        <v/>
      </c>
      <c r="BC435" s="29"/>
      <c r="BD435" s="29"/>
      <c r="BE435" s="29"/>
      <c r="BF435" s="29"/>
      <c r="BG435" s="29"/>
      <c r="BH435" s="29"/>
      <c r="BI435" s="29"/>
      <c r="BJ435" s="29"/>
      <c r="BK435" s="29"/>
      <c r="BL435" s="29"/>
      <c r="BM435" s="29"/>
      <c r="BN435" s="29"/>
      <c r="BO435" s="29"/>
      <c r="BP435" s="29"/>
      <c r="BQ435" s="29"/>
      <c r="BR435" s="29"/>
      <c r="BS435" s="29"/>
      <c r="BT435" s="29"/>
      <c r="BU435" s="29"/>
      <c r="BV435" s="29"/>
    </row>
    <row r="436" spans="1:74" ht="14.25" customHeight="1">
      <c r="A436" s="22" t="s">
        <v>2058</v>
      </c>
      <c r="B436" s="22" t="s">
        <v>2059</v>
      </c>
      <c r="C436" s="22" t="s">
        <v>2060</v>
      </c>
      <c r="D436" s="23">
        <v>19</v>
      </c>
      <c r="E436" s="22" t="s">
        <v>2061</v>
      </c>
      <c r="F436" s="24">
        <v>1905</v>
      </c>
      <c r="G436" s="22" t="s">
        <v>2062</v>
      </c>
      <c r="H436" s="24" t="s">
        <v>377</v>
      </c>
      <c r="I436" s="32" t="s">
        <v>2063</v>
      </c>
      <c r="J436" s="24">
        <v>2</v>
      </c>
      <c r="K436" s="22" t="s">
        <v>318</v>
      </c>
      <c r="L436" s="23" t="s">
        <v>2064</v>
      </c>
      <c r="M436" s="22" t="s">
        <v>2065</v>
      </c>
      <c r="N436" s="24" t="s">
        <v>2066</v>
      </c>
      <c r="O436" s="22" t="s">
        <v>2067</v>
      </c>
      <c r="P436" s="24">
        <v>0.12</v>
      </c>
      <c r="Q436" s="24" t="s">
        <v>2068</v>
      </c>
      <c r="R436" s="22" t="s">
        <v>2069</v>
      </c>
      <c r="S436" s="24" t="s">
        <v>2070</v>
      </c>
      <c r="T436" s="22" t="s">
        <v>2071</v>
      </c>
      <c r="U436" s="24">
        <v>0.25</v>
      </c>
      <c r="V436" s="26">
        <v>2023763640004</v>
      </c>
      <c r="W436" s="36" t="s">
        <v>2072</v>
      </c>
      <c r="X436" s="23" t="s">
        <v>2073</v>
      </c>
      <c r="Y436" s="22" t="s">
        <v>2074</v>
      </c>
      <c r="Z436" s="24">
        <v>2023</v>
      </c>
      <c r="AA436" s="24">
        <v>2023</v>
      </c>
      <c r="AB436" s="24">
        <v>1</v>
      </c>
      <c r="AC436" s="24">
        <v>1</v>
      </c>
      <c r="AD436" s="24">
        <v>1905023</v>
      </c>
      <c r="AE436" s="22" t="s">
        <v>2075</v>
      </c>
      <c r="AF436" s="24">
        <v>190502300</v>
      </c>
      <c r="AG436" s="22" t="s">
        <v>2076</v>
      </c>
      <c r="AH436" s="24" t="s">
        <v>2077</v>
      </c>
      <c r="AI436" s="24">
        <v>1</v>
      </c>
      <c r="AJ436" s="22" t="s">
        <v>2078</v>
      </c>
      <c r="AK436" s="24" t="s">
        <v>89</v>
      </c>
      <c r="AL436" s="22" t="s">
        <v>166</v>
      </c>
      <c r="AM436" s="24">
        <v>124202</v>
      </c>
      <c r="AN436" s="22" t="s">
        <v>2079</v>
      </c>
      <c r="AO436" s="22"/>
      <c r="AP436" s="22" t="s">
        <v>92</v>
      </c>
      <c r="AQ436" s="24" t="s">
        <v>2080</v>
      </c>
      <c r="AR436" s="22" t="s">
        <v>2081</v>
      </c>
      <c r="AS436" s="22" t="s">
        <v>2082</v>
      </c>
      <c r="AT436" s="28">
        <v>20000000</v>
      </c>
      <c r="AU436" s="1"/>
      <c r="AV436" s="29"/>
      <c r="AW436" s="30">
        <f>SUMIF('No tocar'!A:A,AS436,'No tocar'!B:B)</f>
        <v>25000000</v>
      </c>
      <c r="AX436" s="30">
        <f t="shared" si="0"/>
        <v>20000000</v>
      </c>
      <c r="AY436" s="30">
        <f>SUMIF('No tocar'!A:A,AS436,'No tocar'!D:D)</f>
        <v>20000000</v>
      </c>
      <c r="AZ436" s="30"/>
      <c r="BA436" s="30" t="str">
        <f t="shared" si="1"/>
        <v/>
      </c>
      <c r="BB436" s="31" t="str">
        <f t="shared" si="2"/>
        <v/>
      </c>
      <c r="BC436" s="29"/>
      <c r="BD436" s="29"/>
      <c r="BE436" s="29"/>
      <c r="BF436" s="29"/>
      <c r="BG436" s="29"/>
      <c r="BH436" s="29"/>
      <c r="BI436" s="29"/>
      <c r="BJ436" s="29"/>
      <c r="BK436" s="29"/>
      <c r="BL436" s="29"/>
      <c r="BM436" s="29"/>
      <c r="BN436" s="29"/>
      <c r="BO436" s="29"/>
      <c r="BP436" s="29"/>
      <c r="BQ436" s="29"/>
      <c r="BR436" s="29"/>
      <c r="BS436" s="29"/>
      <c r="BT436" s="29"/>
      <c r="BU436" s="29"/>
      <c r="BV436" s="29"/>
    </row>
    <row r="437" spans="1:74" ht="14.25" customHeight="1">
      <c r="A437" s="22" t="s">
        <v>2058</v>
      </c>
      <c r="B437" s="22" t="s">
        <v>2059</v>
      </c>
      <c r="C437" s="22" t="s">
        <v>2060</v>
      </c>
      <c r="D437" s="23">
        <v>19</v>
      </c>
      <c r="E437" s="22" t="s">
        <v>2061</v>
      </c>
      <c r="F437" s="24">
        <v>1905</v>
      </c>
      <c r="G437" s="22" t="s">
        <v>2062</v>
      </c>
      <c r="H437" s="24" t="s">
        <v>377</v>
      </c>
      <c r="I437" s="32" t="s">
        <v>2063</v>
      </c>
      <c r="J437" s="24">
        <v>2</v>
      </c>
      <c r="K437" s="22" t="s">
        <v>318</v>
      </c>
      <c r="L437" s="23" t="s">
        <v>2064</v>
      </c>
      <c r="M437" s="22" t="s">
        <v>2065</v>
      </c>
      <c r="N437" s="24" t="s">
        <v>2066</v>
      </c>
      <c r="O437" s="22" t="s">
        <v>2067</v>
      </c>
      <c r="P437" s="24">
        <v>0.12</v>
      </c>
      <c r="Q437" s="24" t="s">
        <v>2068</v>
      </c>
      <c r="R437" s="22" t="s">
        <v>2069</v>
      </c>
      <c r="S437" s="24" t="s">
        <v>2070</v>
      </c>
      <c r="T437" s="22" t="s">
        <v>2071</v>
      </c>
      <c r="U437" s="24">
        <v>0.25</v>
      </c>
      <c r="V437" s="26">
        <v>2023763640004</v>
      </c>
      <c r="W437" s="36" t="s">
        <v>2072</v>
      </c>
      <c r="X437" s="23" t="s">
        <v>2073</v>
      </c>
      <c r="Y437" s="22" t="s">
        <v>2074</v>
      </c>
      <c r="Z437" s="24">
        <v>2023</v>
      </c>
      <c r="AA437" s="24">
        <v>2023</v>
      </c>
      <c r="AB437" s="24">
        <v>1</v>
      </c>
      <c r="AC437" s="24">
        <v>1</v>
      </c>
      <c r="AD437" s="24">
        <v>1905023</v>
      </c>
      <c r="AE437" s="22" t="s">
        <v>2075</v>
      </c>
      <c r="AF437" s="24">
        <v>190502300</v>
      </c>
      <c r="AG437" s="22" t="s">
        <v>2076</v>
      </c>
      <c r="AH437" s="24" t="s">
        <v>2077</v>
      </c>
      <c r="AI437" s="24">
        <v>2</v>
      </c>
      <c r="AJ437" s="22" t="s">
        <v>2083</v>
      </c>
      <c r="AK437" s="24" t="s">
        <v>99</v>
      </c>
      <c r="AL437" s="22" t="s">
        <v>166</v>
      </c>
      <c r="AM437" s="24">
        <v>124202</v>
      </c>
      <c r="AN437" s="22" t="s">
        <v>2079</v>
      </c>
      <c r="AO437" s="22"/>
      <c r="AP437" s="22" t="s">
        <v>92</v>
      </c>
      <c r="AQ437" s="24" t="s">
        <v>2080</v>
      </c>
      <c r="AR437" s="22" t="s">
        <v>2081</v>
      </c>
      <c r="AS437" s="22" t="s">
        <v>2084</v>
      </c>
      <c r="AT437" s="28">
        <v>25000000</v>
      </c>
      <c r="AU437" s="1"/>
      <c r="AV437" s="29"/>
      <c r="AW437" s="30">
        <f>SUMIF('No tocar'!A:A,AS437,'No tocar'!B:B)</f>
        <v>30000000</v>
      </c>
      <c r="AX437" s="30">
        <f t="shared" si="0"/>
        <v>25000000</v>
      </c>
      <c r="AY437" s="30">
        <f>SUMIF('No tocar'!A:A,AS437,'No tocar'!D:D)</f>
        <v>25000000</v>
      </c>
      <c r="AZ437" s="30"/>
      <c r="BA437" s="30" t="str">
        <f t="shared" si="1"/>
        <v/>
      </c>
      <c r="BB437" s="31" t="str">
        <f t="shared" si="2"/>
        <v/>
      </c>
      <c r="BC437" s="29"/>
      <c r="BD437" s="29"/>
      <c r="BE437" s="29"/>
      <c r="BF437" s="29"/>
      <c r="BG437" s="29"/>
      <c r="BH437" s="29"/>
      <c r="BI437" s="29"/>
      <c r="BJ437" s="29"/>
      <c r="BK437" s="29"/>
      <c r="BL437" s="29"/>
      <c r="BM437" s="29"/>
      <c r="BN437" s="29"/>
      <c r="BO437" s="29"/>
      <c r="BP437" s="29"/>
      <c r="BQ437" s="29"/>
      <c r="BR437" s="29"/>
      <c r="BS437" s="29"/>
      <c r="BT437" s="29"/>
      <c r="BU437" s="29"/>
      <c r="BV437" s="29"/>
    </row>
    <row r="438" spans="1:74" ht="14.25" customHeight="1">
      <c r="A438" s="22" t="s">
        <v>2058</v>
      </c>
      <c r="B438" s="22" t="s">
        <v>2059</v>
      </c>
      <c r="C438" s="22" t="s">
        <v>2060</v>
      </c>
      <c r="D438" s="23">
        <v>19</v>
      </c>
      <c r="E438" s="22" t="s">
        <v>2061</v>
      </c>
      <c r="F438" s="24">
        <v>1905</v>
      </c>
      <c r="G438" s="22" t="s">
        <v>2062</v>
      </c>
      <c r="H438" s="24" t="s">
        <v>377</v>
      </c>
      <c r="I438" s="32" t="s">
        <v>2063</v>
      </c>
      <c r="J438" s="24">
        <v>2</v>
      </c>
      <c r="K438" s="22" t="s">
        <v>318</v>
      </c>
      <c r="L438" s="23" t="s">
        <v>2064</v>
      </c>
      <c r="M438" s="22" t="s">
        <v>2065</v>
      </c>
      <c r="N438" s="24" t="s">
        <v>2066</v>
      </c>
      <c r="O438" s="22" t="s">
        <v>2067</v>
      </c>
      <c r="P438" s="24">
        <v>0.12</v>
      </c>
      <c r="Q438" s="24" t="s">
        <v>2068</v>
      </c>
      <c r="R438" s="22" t="s">
        <v>2069</v>
      </c>
      <c r="S438" s="24" t="s">
        <v>2070</v>
      </c>
      <c r="T438" s="22" t="s">
        <v>2071</v>
      </c>
      <c r="U438" s="24">
        <v>0.25</v>
      </c>
      <c r="V438" s="26">
        <v>2023763640004</v>
      </c>
      <c r="W438" s="36" t="s">
        <v>2072</v>
      </c>
      <c r="X438" s="23" t="s">
        <v>2073</v>
      </c>
      <c r="Y438" s="22" t="s">
        <v>2074</v>
      </c>
      <c r="Z438" s="24">
        <v>2023</v>
      </c>
      <c r="AA438" s="24">
        <v>2023</v>
      </c>
      <c r="AB438" s="24">
        <v>1</v>
      </c>
      <c r="AC438" s="24">
        <v>1</v>
      </c>
      <c r="AD438" s="24">
        <v>1905023</v>
      </c>
      <c r="AE438" s="22" t="s">
        <v>2075</v>
      </c>
      <c r="AF438" s="24">
        <v>190502300</v>
      </c>
      <c r="AG438" s="22" t="s">
        <v>2076</v>
      </c>
      <c r="AH438" s="24" t="s">
        <v>2077</v>
      </c>
      <c r="AI438" s="24">
        <v>2</v>
      </c>
      <c r="AJ438" s="22" t="s">
        <v>2083</v>
      </c>
      <c r="AK438" s="24" t="s">
        <v>99</v>
      </c>
      <c r="AL438" s="22" t="s">
        <v>166</v>
      </c>
      <c r="AM438" s="24">
        <v>131111</v>
      </c>
      <c r="AN438" s="22" t="s">
        <v>2085</v>
      </c>
      <c r="AO438" s="22"/>
      <c r="AP438" s="22" t="s">
        <v>92</v>
      </c>
      <c r="AQ438" s="24" t="s">
        <v>2080</v>
      </c>
      <c r="AR438" s="22" t="s">
        <v>2081</v>
      </c>
      <c r="AS438" s="22" t="s">
        <v>2086</v>
      </c>
      <c r="AT438" s="28">
        <v>83000000</v>
      </c>
      <c r="AU438" s="1"/>
      <c r="AV438" s="29"/>
      <c r="AW438" s="30">
        <f>SUMIF('No tocar'!A:A,AS438,'No tocar'!B:B)</f>
        <v>0</v>
      </c>
      <c r="AX438" s="30">
        <f t="shared" si="0"/>
        <v>83000000</v>
      </c>
      <c r="AY438" s="30">
        <f>SUMIF('No tocar'!A:A,AS438,'No tocar'!D:D)</f>
        <v>40200000</v>
      </c>
      <c r="AZ438" s="30"/>
      <c r="BA438" s="30" t="str">
        <f t="shared" si="1"/>
        <v/>
      </c>
      <c r="BB438" s="31" t="str">
        <f t="shared" si="2"/>
        <v/>
      </c>
      <c r="BC438" s="29"/>
      <c r="BD438" s="29"/>
      <c r="BE438" s="29"/>
      <c r="BF438" s="29"/>
      <c r="BG438" s="29"/>
      <c r="BH438" s="29"/>
      <c r="BI438" s="29"/>
      <c r="BJ438" s="29"/>
      <c r="BK438" s="29"/>
      <c r="BL438" s="29"/>
      <c r="BM438" s="29"/>
      <c r="BN438" s="29"/>
      <c r="BO438" s="29"/>
      <c r="BP438" s="29"/>
      <c r="BQ438" s="29"/>
      <c r="BR438" s="29"/>
      <c r="BS438" s="29"/>
      <c r="BT438" s="29"/>
      <c r="BU438" s="29"/>
      <c r="BV438" s="29"/>
    </row>
    <row r="439" spans="1:74" ht="14.25" customHeight="1">
      <c r="A439" s="22" t="s">
        <v>2058</v>
      </c>
      <c r="B439" s="22" t="s">
        <v>2059</v>
      </c>
      <c r="C439" s="22" t="s">
        <v>2060</v>
      </c>
      <c r="D439" s="23">
        <v>19</v>
      </c>
      <c r="E439" s="22" t="s">
        <v>2061</v>
      </c>
      <c r="F439" s="24">
        <v>1905</v>
      </c>
      <c r="G439" s="22" t="s">
        <v>2062</v>
      </c>
      <c r="H439" s="24" t="s">
        <v>377</v>
      </c>
      <c r="I439" s="32" t="s">
        <v>2063</v>
      </c>
      <c r="J439" s="24">
        <v>2</v>
      </c>
      <c r="K439" s="22" t="s">
        <v>318</v>
      </c>
      <c r="L439" s="23" t="s">
        <v>2064</v>
      </c>
      <c r="M439" s="22" t="s">
        <v>2065</v>
      </c>
      <c r="N439" s="24" t="s">
        <v>2087</v>
      </c>
      <c r="O439" s="22" t="s">
        <v>2088</v>
      </c>
      <c r="P439" s="24">
        <v>1</v>
      </c>
      <c r="Q439" s="24" t="s">
        <v>2089</v>
      </c>
      <c r="R439" s="22" t="s">
        <v>2069</v>
      </c>
      <c r="S439" s="24" t="s">
        <v>2090</v>
      </c>
      <c r="T439" s="22" t="s">
        <v>2091</v>
      </c>
      <c r="U439" s="24">
        <v>0.25</v>
      </c>
      <c r="V439" s="26">
        <v>2023763640004</v>
      </c>
      <c r="W439" s="36" t="s">
        <v>2072</v>
      </c>
      <c r="X439" s="23" t="s">
        <v>2073</v>
      </c>
      <c r="Y439" s="22" t="s">
        <v>2074</v>
      </c>
      <c r="Z439" s="24">
        <v>2023</v>
      </c>
      <c r="AA439" s="24">
        <v>2023</v>
      </c>
      <c r="AB439" s="24">
        <v>1</v>
      </c>
      <c r="AC439" s="24">
        <v>2</v>
      </c>
      <c r="AD439" s="24">
        <v>1905031</v>
      </c>
      <c r="AE439" s="22" t="s">
        <v>2092</v>
      </c>
      <c r="AF439" s="24">
        <v>190503100</v>
      </c>
      <c r="AG439" s="22" t="s">
        <v>2093</v>
      </c>
      <c r="AH439" s="24" t="s">
        <v>2077</v>
      </c>
      <c r="AI439" s="24">
        <v>3</v>
      </c>
      <c r="AJ439" s="22" t="s">
        <v>2094</v>
      </c>
      <c r="AK439" s="24" t="s">
        <v>2095</v>
      </c>
      <c r="AL439" s="22" t="s">
        <v>166</v>
      </c>
      <c r="AM439" s="24">
        <v>124202</v>
      </c>
      <c r="AN439" s="22" t="s">
        <v>2079</v>
      </c>
      <c r="AO439" s="22"/>
      <c r="AP439" s="22" t="s">
        <v>92</v>
      </c>
      <c r="AQ439" s="24" t="s">
        <v>2080</v>
      </c>
      <c r="AR439" s="22" t="s">
        <v>2081</v>
      </c>
      <c r="AS439" s="22" t="s">
        <v>2096</v>
      </c>
      <c r="AT439" s="28">
        <v>40000000</v>
      </c>
      <c r="AU439" s="1"/>
      <c r="AV439" s="29"/>
      <c r="AW439" s="30">
        <f>SUMIF('No tocar'!A:A,AS439,'No tocar'!B:B)</f>
        <v>40000000</v>
      </c>
      <c r="AX439" s="30">
        <f t="shared" si="0"/>
        <v>40000000</v>
      </c>
      <c r="AY439" s="30">
        <f>SUMIF('No tocar'!A:A,AS439,'No tocar'!D:D)</f>
        <v>40000000</v>
      </c>
      <c r="AZ439" s="30"/>
      <c r="BA439" s="30" t="str">
        <f t="shared" si="1"/>
        <v/>
      </c>
      <c r="BB439" s="31" t="str">
        <f t="shared" si="2"/>
        <v/>
      </c>
      <c r="BC439" s="29"/>
      <c r="BD439" s="29"/>
      <c r="BE439" s="29"/>
      <c r="BF439" s="29"/>
      <c r="BG439" s="29"/>
      <c r="BH439" s="29"/>
      <c r="BI439" s="29"/>
      <c r="BJ439" s="29"/>
      <c r="BK439" s="29"/>
      <c r="BL439" s="29"/>
      <c r="BM439" s="29"/>
      <c r="BN439" s="29"/>
      <c r="BO439" s="29"/>
      <c r="BP439" s="29"/>
      <c r="BQ439" s="29"/>
      <c r="BR439" s="29"/>
      <c r="BS439" s="29"/>
      <c r="BT439" s="29"/>
      <c r="BU439" s="29"/>
      <c r="BV439" s="29"/>
    </row>
    <row r="440" spans="1:74" ht="14.25" customHeight="1">
      <c r="A440" s="22" t="s">
        <v>2058</v>
      </c>
      <c r="B440" s="22" t="s">
        <v>2059</v>
      </c>
      <c r="C440" s="22" t="s">
        <v>2060</v>
      </c>
      <c r="D440" s="23">
        <v>19</v>
      </c>
      <c r="E440" s="22" t="s">
        <v>2061</v>
      </c>
      <c r="F440" s="24">
        <v>1905</v>
      </c>
      <c r="G440" s="22" t="s">
        <v>2062</v>
      </c>
      <c r="H440" s="24" t="s">
        <v>377</v>
      </c>
      <c r="I440" s="32" t="s">
        <v>2063</v>
      </c>
      <c r="J440" s="24">
        <v>2</v>
      </c>
      <c r="K440" s="22" t="s">
        <v>318</v>
      </c>
      <c r="L440" s="23" t="s">
        <v>2064</v>
      </c>
      <c r="M440" s="22" t="s">
        <v>2065</v>
      </c>
      <c r="N440" s="24" t="s">
        <v>2087</v>
      </c>
      <c r="O440" s="22" t="s">
        <v>2088</v>
      </c>
      <c r="P440" s="24">
        <v>1</v>
      </c>
      <c r="Q440" s="24" t="s">
        <v>2089</v>
      </c>
      <c r="R440" s="22" t="s">
        <v>2069</v>
      </c>
      <c r="S440" s="24" t="s">
        <v>2090</v>
      </c>
      <c r="T440" s="22" t="s">
        <v>2091</v>
      </c>
      <c r="U440" s="24">
        <v>0.25</v>
      </c>
      <c r="V440" s="26">
        <v>2023763640004</v>
      </c>
      <c r="W440" s="36" t="s">
        <v>2072</v>
      </c>
      <c r="X440" s="23" t="s">
        <v>2073</v>
      </c>
      <c r="Y440" s="22" t="s">
        <v>2074</v>
      </c>
      <c r="Z440" s="24">
        <v>2023</v>
      </c>
      <c r="AA440" s="24">
        <v>2023</v>
      </c>
      <c r="AB440" s="24">
        <v>1</v>
      </c>
      <c r="AC440" s="24">
        <v>2</v>
      </c>
      <c r="AD440" s="24">
        <v>1905031</v>
      </c>
      <c r="AE440" s="22" t="s">
        <v>2092</v>
      </c>
      <c r="AF440" s="24">
        <v>190503100</v>
      </c>
      <c r="AG440" s="22" t="s">
        <v>2093</v>
      </c>
      <c r="AH440" s="24" t="s">
        <v>2077</v>
      </c>
      <c r="AI440" s="24">
        <v>4</v>
      </c>
      <c r="AJ440" s="22" t="s">
        <v>2097</v>
      </c>
      <c r="AK440" s="24" t="s">
        <v>99</v>
      </c>
      <c r="AL440" s="22" t="s">
        <v>166</v>
      </c>
      <c r="AM440" s="24">
        <v>124202</v>
      </c>
      <c r="AN440" s="22" t="s">
        <v>2079</v>
      </c>
      <c r="AO440" s="22"/>
      <c r="AP440" s="22" t="s">
        <v>92</v>
      </c>
      <c r="AQ440" s="24" t="s">
        <v>2080</v>
      </c>
      <c r="AR440" s="22" t="s">
        <v>2081</v>
      </c>
      <c r="AS440" s="22" t="s">
        <v>2098</v>
      </c>
      <c r="AT440" s="28">
        <v>19000000</v>
      </c>
      <c r="AU440" s="1"/>
      <c r="AV440" s="29"/>
      <c r="AW440" s="30">
        <f>SUMIF('No tocar'!A:A,AS440,'No tocar'!B:B)</f>
        <v>19000000</v>
      </c>
      <c r="AX440" s="30">
        <f t="shared" si="0"/>
        <v>19000000</v>
      </c>
      <c r="AY440" s="30">
        <f>SUMIF('No tocar'!A:A,AS440,'No tocar'!D:D)</f>
        <v>19000000</v>
      </c>
      <c r="AZ440" s="30"/>
      <c r="BA440" s="30" t="str">
        <f t="shared" si="1"/>
        <v/>
      </c>
      <c r="BB440" s="31" t="str">
        <f t="shared" si="2"/>
        <v/>
      </c>
      <c r="BC440" s="29"/>
      <c r="BD440" s="29"/>
      <c r="BE440" s="29"/>
      <c r="BF440" s="29"/>
      <c r="BG440" s="29"/>
      <c r="BH440" s="29"/>
      <c r="BI440" s="29"/>
      <c r="BJ440" s="29"/>
      <c r="BK440" s="29"/>
      <c r="BL440" s="29"/>
      <c r="BM440" s="29"/>
      <c r="BN440" s="29"/>
      <c r="BO440" s="29"/>
      <c r="BP440" s="29"/>
      <c r="BQ440" s="29"/>
      <c r="BR440" s="29"/>
      <c r="BS440" s="29"/>
      <c r="BT440" s="29"/>
      <c r="BU440" s="29"/>
      <c r="BV440" s="29"/>
    </row>
    <row r="441" spans="1:74" ht="14.25" customHeight="1">
      <c r="A441" s="22" t="s">
        <v>2058</v>
      </c>
      <c r="B441" s="22" t="s">
        <v>2059</v>
      </c>
      <c r="C441" s="22" t="s">
        <v>2060</v>
      </c>
      <c r="D441" s="23">
        <v>19</v>
      </c>
      <c r="E441" s="22" t="s">
        <v>2061</v>
      </c>
      <c r="F441" s="24">
        <v>1905</v>
      </c>
      <c r="G441" s="22" t="s">
        <v>2062</v>
      </c>
      <c r="H441" s="24" t="s">
        <v>377</v>
      </c>
      <c r="I441" s="32" t="s">
        <v>2063</v>
      </c>
      <c r="J441" s="24">
        <v>2</v>
      </c>
      <c r="K441" s="22" t="s">
        <v>318</v>
      </c>
      <c r="L441" s="23" t="s">
        <v>2064</v>
      </c>
      <c r="M441" s="22" t="s">
        <v>2065</v>
      </c>
      <c r="N441" s="24" t="s">
        <v>2099</v>
      </c>
      <c r="O441" s="22" t="s">
        <v>2100</v>
      </c>
      <c r="P441" s="24">
        <v>1.74</v>
      </c>
      <c r="Q441" s="24" t="s">
        <v>2101</v>
      </c>
      <c r="R441" s="22" t="s">
        <v>2102</v>
      </c>
      <c r="S441" s="24" t="s">
        <v>2103</v>
      </c>
      <c r="T441" s="22" t="s">
        <v>2104</v>
      </c>
      <c r="U441" s="24">
        <v>0.25</v>
      </c>
      <c r="V441" s="26">
        <v>2023763640004</v>
      </c>
      <c r="W441" s="36" t="s">
        <v>2072</v>
      </c>
      <c r="X441" s="23" t="s">
        <v>2073</v>
      </c>
      <c r="Y441" s="22" t="s">
        <v>2074</v>
      </c>
      <c r="Z441" s="24">
        <v>2023</v>
      </c>
      <c r="AA441" s="24">
        <v>2023</v>
      </c>
      <c r="AB441" s="24">
        <v>1</v>
      </c>
      <c r="AC441" s="24">
        <v>3</v>
      </c>
      <c r="AD441" s="24">
        <v>1905015</v>
      </c>
      <c r="AE441" s="22" t="s">
        <v>135</v>
      </c>
      <c r="AF441" s="24">
        <v>190501500</v>
      </c>
      <c r="AG441" s="22" t="s">
        <v>2105</v>
      </c>
      <c r="AH441" s="24" t="s">
        <v>2077</v>
      </c>
      <c r="AI441" s="24">
        <v>5</v>
      </c>
      <c r="AJ441" s="22" t="s">
        <v>2106</v>
      </c>
      <c r="AK441" s="24" t="s">
        <v>2095</v>
      </c>
      <c r="AL441" s="22" t="s">
        <v>166</v>
      </c>
      <c r="AM441" s="24">
        <v>124202</v>
      </c>
      <c r="AN441" s="22" t="s">
        <v>2079</v>
      </c>
      <c r="AO441" s="22"/>
      <c r="AP441" s="22" t="s">
        <v>92</v>
      </c>
      <c r="AQ441" s="24" t="s">
        <v>2080</v>
      </c>
      <c r="AR441" s="22" t="s">
        <v>2081</v>
      </c>
      <c r="AS441" s="22" t="s">
        <v>2107</v>
      </c>
      <c r="AT441" s="28">
        <v>15000000</v>
      </c>
      <c r="AU441" s="1"/>
      <c r="AV441" s="29"/>
      <c r="AW441" s="30">
        <f>SUMIF('No tocar'!A:A,AS441,'No tocar'!B:B)</f>
        <v>15000000</v>
      </c>
      <c r="AX441" s="30">
        <f t="shared" si="0"/>
        <v>15000000</v>
      </c>
      <c r="AY441" s="30">
        <f>SUMIF('No tocar'!A:A,AS441,'No tocar'!D:D)</f>
        <v>15000000</v>
      </c>
      <c r="AZ441" s="30"/>
      <c r="BA441" s="30" t="str">
        <f t="shared" si="1"/>
        <v/>
      </c>
      <c r="BB441" s="31" t="str">
        <f t="shared" si="2"/>
        <v/>
      </c>
      <c r="BC441" s="29"/>
      <c r="BD441" s="29"/>
      <c r="BE441" s="29"/>
      <c r="BF441" s="29"/>
      <c r="BG441" s="29"/>
      <c r="BH441" s="29"/>
      <c r="BI441" s="29"/>
      <c r="BJ441" s="29"/>
      <c r="BK441" s="29"/>
      <c r="BL441" s="29"/>
      <c r="BM441" s="29"/>
      <c r="BN441" s="29"/>
      <c r="BO441" s="29"/>
      <c r="BP441" s="29"/>
      <c r="BQ441" s="29"/>
      <c r="BR441" s="29"/>
      <c r="BS441" s="29"/>
      <c r="BT441" s="29"/>
      <c r="BU441" s="29"/>
      <c r="BV441" s="29"/>
    </row>
    <row r="442" spans="1:74" ht="14.25" customHeight="1">
      <c r="A442" s="22" t="s">
        <v>2058</v>
      </c>
      <c r="B442" s="22" t="s">
        <v>2059</v>
      </c>
      <c r="C442" s="22" t="s">
        <v>2060</v>
      </c>
      <c r="D442" s="23">
        <v>19</v>
      </c>
      <c r="E442" s="22" t="s">
        <v>2061</v>
      </c>
      <c r="F442" s="24">
        <v>1905</v>
      </c>
      <c r="G442" s="22" t="s">
        <v>2062</v>
      </c>
      <c r="H442" s="24" t="s">
        <v>377</v>
      </c>
      <c r="I442" s="32" t="s">
        <v>2063</v>
      </c>
      <c r="J442" s="24">
        <v>2</v>
      </c>
      <c r="K442" s="22" t="s">
        <v>318</v>
      </c>
      <c r="L442" s="23" t="s">
        <v>2064</v>
      </c>
      <c r="M442" s="22" t="s">
        <v>2065</v>
      </c>
      <c r="N442" s="24" t="s">
        <v>2099</v>
      </c>
      <c r="O442" s="22" t="s">
        <v>2100</v>
      </c>
      <c r="P442" s="24">
        <v>1.74</v>
      </c>
      <c r="Q442" s="24" t="s">
        <v>2101</v>
      </c>
      <c r="R442" s="22" t="s">
        <v>2102</v>
      </c>
      <c r="S442" s="24" t="s">
        <v>2103</v>
      </c>
      <c r="T442" s="22" t="s">
        <v>2104</v>
      </c>
      <c r="U442" s="24">
        <v>0.25</v>
      </c>
      <c r="V442" s="26">
        <v>2023763640004</v>
      </c>
      <c r="W442" s="36" t="s">
        <v>2072</v>
      </c>
      <c r="X442" s="23" t="s">
        <v>2073</v>
      </c>
      <c r="Y442" s="22" t="s">
        <v>2074</v>
      </c>
      <c r="Z442" s="24">
        <v>2023</v>
      </c>
      <c r="AA442" s="24">
        <v>2023</v>
      </c>
      <c r="AB442" s="24">
        <v>1</v>
      </c>
      <c r="AC442" s="24">
        <v>3</v>
      </c>
      <c r="AD442" s="24">
        <v>1905015</v>
      </c>
      <c r="AE442" s="22" t="s">
        <v>135</v>
      </c>
      <c r="AF442" s="24">
        <v>190501500</v>
      </c>
      <c r="AG442" s="22" t="s">
        <v>2105</v>
      </c>
      <c r="AH442" s="24" t="s">
        <v>2077</v>
      </c>
      <c r="AI442" s="24">
        <v>6</v>
      </c>
      <c r="AJ442" s="22" t="s">
        <v>2108</v>
      </c>
      <c r="AK442" s="24" t="s">
        <v>99</v>
      </c>
      <c r="AL442" s="22" t="s">
        <v>166</v>
      </c>
      <c r="AM442" s="24">
        <v>124202</v>
      </c>
      <c r="AN442" s="22" t="s">
        <v>2079</v>
      </c>
      <c r="AO442" s="22"/>
      <c r="AP442" s="22" t="s">
        <v>92</v>
      </c>
      <c r="AQ442" s="24" t="s">
        <v>2080</v>
      </c>
      <c r="AR442" s="22" t="s">
        <v>2081</v>
      </c>
      <c r="AS442" s="22" t="s">
        <v>2109</v>
      </c>
      <c r="AT442" s="28">
        <v>90960000</v>
      </c>
      <c r="AU442" s="1"/>
      <c r="AV442" s="29"/>
      <c r="AW442" s="30">
        <f>SUMIF('No tocar'!A:A,AS442,'No tocar'!B:B)</f>
        <v>77000000</v>
      </c>
      <c r="AX442" s="30">
        <f t="shared" si="0"/>
        <v>90960000</v>
      </c>
      <c r="AY442" s="30">
        <f>SUMIF('No tocar'!A:A,AS442,'No tocar'!D:D)</f>
        <v>89180000</v>
      </c>
      <c r="AZ442" s="30"/>
      <c r="BA442" s="30" t="str">
        <f t="shared" si="1"/>
        <v/>
      </c>
      <c r="BB442" s="31" t="str">
        <f t="shared" si="2"/>
        <v/>
      </c>
      <c r="BC442" s="29"/>
      <c r="BD442" s="29"/>
      <c r="BE442" s="29"/>
      <c r="BF442" s="29"/>
      <c r="BG442" s="29"/>
      <c r="BH442" s="29"/>
      <c r="BI442" s="29"/>
      <c r="BJ442" s="29"/>
      <c r="BK442" s="29"/>
      <c r="BL442" s="29"/>
      <c r="BM442" s="29"/>
      <c r="BN442" s="29"/>
      <c r="BO442" s="29"/>
      <c r="BP442" s="29"/>
      <c r="BQ442" s="29"/>
      <c r="BR442" s="29"/>
      <c r="BS442" s="29"/>
      <c r="BT442" s="29"/>
      <c r="BU442" s="29"/>
      <c r="BV442" s="29"/>
    </row>
    <row r="443" spans="1:74" ht="14.25" customHeight="1">
      <c r="A443" s="22" t="s">
        <v>2058</v>
      </c>
      <c r="B443" s="22" t="s">
        <v>2059</v>
      </c>
      <c r="C443" s="22" t="s">
        <v>2060</v>
      </c>
      <c r="D443" s="23">
        <v>19</v>
      </c>
      <c r="E443" s="22" t="s">
        <v>2061</v>
      </c>
      <c r="F443" s="24">
        <v>1905</v>
      </c>
      <c r="G443" s="22" t="s">
        <v>2062</v>
      </c>
      <c r="H443" s="24" t="s">
        <v>377</v>
      </c>
      <c r="I443" s="32" t="s">
        <v>2063</v>
      </c>
      <c r="J443" s="24">
        <v>2</v>
      </c>
      <c r="K443" s="22" t="s">
        <v>318</v>
      </c>
      <c r="L443" s="23" t="s">
        <v>2110</v>
      </c>
      <c r="M443" s="22" t="s">
        <v>2111</v>
      </c>
      <c r="N443" s="24" t="s">
        <v>2112</v>
      </c>
      <c r="O443" s="22" t="s">
        <v>2113</v>
      </c>
      <c r="P443" s="24">
        <v>1</v>
      </c>
      <c r="Q443" s="24" t="s">
        <v>2114</v>
      </c>
      <c r="R443" s="22" t="s">
        <v>2115</v>
      </c>
      <c r="S443" s="24" t="s">
        <v>2116</v>
      </c>
      <c r="T443" s="22" t="s">
        <v>2117</v>
      </c>
      <c r="U443" s="24">
        <v>75</v>
      </c>
      <c r="V443" s="26">
        <v>2023763640005</v>
      </c>
      <c r="W443" s="36" t="s">
        <v>2118</v>
      </c>
      <c r="X443" s="23" t="s">
        <v>2119</v>
      </c>
      <c r="Y443" s="22" t="s">
        <v>2120</v>
      </c>
      <c r="Z443" s="24">
        <v>2023</v>
      </c>
      <c r="AA443" s="24">
        <v>2023</v>
      </c>
      <c r="AB443" s="24">
        <v>1</v>
      </c>
      <c r="AC443" s="24">
        <v>1</v>
      </c>
      <c r="AD443" s="24">
        <v>1905036</v>
      </c>
      <c r="AE443" s="22" t="s">
        <v>2121</v>
      </c>
      <c r="AF443" s="24">
        <v>190503600</v>
      </c>
      <c r="AG443" s="22" t="s">
        <v>1997</v>
      </c>
      <c r="AH443" s="24">
        <v>75</v>
      </c>
      <c r="AI443" s="24">
        <v>1</v>
      </c>
      <c r="AJ443" s="22" t="s">
        <v>2122</v>
      </c>
      <c r="AK443" s="24" t="s">
        <v>2095</v>
      </c>
      <c r="AL443" s="22" t="s">
        <v>166</v>
      </c>
      <c r="AM443" s="24">
        <v>124202</v>
      </c>
      <c r="AN443" s="22" t="s">
        <v>2079</v>
      </c>
      <c r="AO443" s="22"/>
      <c r="AP443" s="22" t="s">
        <v>92</v>
      </c>
      <c r="AQ443" s="24" t="s">
        <v>2080</v>
      </c>
      <c r="AR443" s="22" t="s">
        <v>2081</v>
      </c>
      <c r="AS443" s="22" t="s">
        <v>2123</v>
      </c>
      <c r="AT443" s="28">
        <v>77200000</v>
      </c>
      <c r="AU443" s="1"/>
      <c r="AV443" s="29"/>
      <c r="AW443" s="30">
        <f>SUMIF('No tocar'!A:A,AS443,'No tocar'!B:B)</f>
        <v>86500000</v>
      </c>
      <c r="AX443" s="30">
        <f t="shared" si="0"/>
        <v>77200000</v>
      </c>
      <c r="AY443" s="30">
        <f>SUMIF('No tocar'!A:A,AS443,'No tocar'!D:D)</f>
        <v>77200000</v>
      </c>
      <c r="AZ443" s="30"/>
      <c r="BA443" s="30" t="str">
        <f t="shared" si="1"/>
        <v/>
      </c>
      <c r="BB443" s="31" t="str">
        <f t="shared" si="2"/>
        <v/>
      </c>
      <c r="BC443" s="29"/>
      <c r="BD443" s="29"/>
      <c r="BE443" s="29"/>
      <c r="BF443" s="29"/>
      <c r="BG443" s="29"/>
      <c r="BH443" s="29"/>
      <c r="BI443" s="29"/>
      <c r="BJ443" s="29"/>
      <c r="BK443" s="29"/>
      <c r="BL443" s="29"/>
      <c r="BM443" s="29"/>
      <c r="BN443" s="29"/>
      <c r="BO443" s="29"/>
      <c r="BP443" s="29"/>
      <c r="BQ443" s="29"/>
      <c r="BR443" s="29"/>
      <c r="BS443" s="29"/>
      <c r="BT443" s="29"/>
      <c r="BU443" s="29"/>
      <c r="BV443" s="29"/>
    </row>
    <row r="444" spans="1:74" ht="14.25" customHeight="1">
      <c r="A444" s="22" t="s">
        <v>2058</v>
      </c>
      <c r="B444" s="22" t="s">
        <v>2059</v>
      </c>
      <c r="C444" s="22" t="s">
        <v>2060</v>
      </c>
      <c r="D444" s="23">
        <v>19</v>
      </c>
      <c r="E444" s="22" t="s">
        <v>2061</v>
      </c>
      <c r="F444" s="24">
        <v>1905</v>
      </c>
      <c r="G444" s="22" t="s">
        <v>2062</v>
      </c>
      <c r="H444" s="24" t="s">
        <v>377</v>
      </c>
      <c r="I444" s="32" t="s">
        <v>2063</v>
      </c>
      <c r="J444" s="24">
        <v>2</v>
      </c>
      <c r="K444" s="22" t="s">
        <v>318</v>
      </c>
      <c r="L444" s="23" t="s">
        <v>2110</v>
      </c>
      <c r="M444" s="22" t="s">
        <v>2111</v>
      </c>
      <c r="N444" s="24" t="s">
        <v>2112</v>
      </c>
      <c r="O444" s="22" t="s">
        <v>2113</v>
      </c>
      <c r="P444" s="24">
        <v>1</v>
      </c>
      <c r="Q444" s="24" t="s">
        <v>2114</v>
      </c>
      <c r="R444" s="22" t="s">
        <v>2115</v>
      </c>
      <c r="S444" s="24" t="s">
        <v>2116</v>
      </c>
      <c r="T444" s="22" t="s">
        <v>2117</v>
      </c>
      <c r="U444" s="24">
        <v>75</v>
      </c>
      <c r="V444" s="26">
        <v>2023763640005</v>
      </c>
      <c r="W444" s="36" t="s">
        <v>2118</v>
      </c>
      <c r="X444" s="23" t="s">
        <v>2119</v>
      </c>
      <c r="Y444" s="22" t="s">
        <v>2120</v>
      </c>
      <c r="Z444" s="24">
        <v>2023</v>
      </c>
      <c r="AA444" s="24">
        <v>2023</v>
      </c>
      <c r="AB444" s="24">
        <v>1</v>
      </c>
      <c r="AC444" s="24">
        <v>1</v>
      </c>
      <c r="AD444" s="24">
        <v>1905036</v>
      </c>
      <c r="AE444" s="22" t="s">
        <v>2121</v>
      </c>
      <c r="AF444" s="24">
        <v>190503600</v>
      </c>
      <c r="AG444" s="22" t="s">
        <v>1997</v>
      </c>
      <c r="AH444" s="24">
        <v>75</v>
      </c>
      <c r="AI444" s="24">
        <v>2</v>
      </c>
      <c r="AJ444" s="22" t="s">
        <v>2124</v>
      </c>
      <c r="AK444" s="24" t="s">
        <v>1621</v>
      </c>
      <c r="AL444" s="22" t="s">
        <v>166</v>
      </c>
      <c r="AM444" s="24">
        <v>124202</v>
      </c>
      <c r="AN444" s="22" t="s">
        <v>2079</v>
      </c>
      <c r="AO444" s="22"/>
      <c r="AP444" s="22" t="s">
        <v>92</v>
      </c>
      <c r="AQ444" s="24" t="s">
        <v>2080</v>
      </c>
      <c r="AR444" s="22" t="s">
        <v>2081</v>
      </c>
      <c r="AS444" s="22" t="s">
        <v>2125</v>
      </c>
      <c r="AT444" s="28">
        <v>54100000</v>
      </c>
      <c r="AU444" s="1"/>
      <c r="AV444" s="29"/>
      <c r="AW444" s="30">
        <f>SUMIF('No tocar'!A:A,AS444,'No tocar'!B:B)</f>
        <v>55000000</v>
      </c>
      <c r="AX444" s="30">
        <f t="shared" si="0"/>
        <v>54100000</v>
      </c>
      <c r="AY444" s="30">
        <f>SUMIF('No tocar'!A:A,AS444,'No tocar'!D:D)</f>
        <v>54100000</v>
      </c>
      <c r="AZ444" s="30"/>
      <c r="BA444" s="30" t="str">
        <f t="shared" si="1"/>
        <v/>
      </c>
      <c r="BB444" s="31" t="str">
        <f t="shared" si="2"/>
        <v/>
      </c>
      <c r="BC444" s="29"/>
      <c r="BD444" s="29"/>
      <c r="BE444" s="29"/>
      <c r="BF444" s="29"/>
      <c r="BG444" s="29"/>
      <c r="BH444" s="29"/>
      <c r="BI444" s="29"/>
      <c r="BJ444" s="29"/>
      <c r="BK444" s="29"/>
      <c r="BL444" s="29"/>
      <c r="BM444" s="29"/>
      <c r="BN444" s="29"/>
      <c r="BO444" s="29"/>
      <c r="BP444" s="29"/>
      <c r="BQ444" s="29"/>
      <c r="BR444" s="29"/>
      <c r="BS444" s="29"/>
      <c r="BT444" s="29"/>
      <c r="BU444" s="29"/>
      <c r="BV444" s="29"/>
    </row>
    <row r="445" spans="1:74" ht="14.25" customHeight="1">
      <c r="A445" s="22" t="s">
        <v>2058</v>
      </c>
      <c r="B445" s="22" t="s">
        <v>2059</v>
      </c>
      <c r="C445" s="22" t="s">
        <v>2060</v>
      </c>
      <c r="D445" s="23">
        <v>19</v>
      </c>
      <c r="E445" s="22" t="s">
        <v>2061</v>
      </c>
      <c r="F445" s="24">
        <v>1905</v>
      </c>
      <c r="G445" s="22" t="s">
        <v>2062</v>
      </c>
      <c r="H445" s="24" t="s">
        <v>377</v>
      </c>
      <c r="I445" s="32" t="s">
        <v>2063</v>
      </c>
      <c r="J445" s="24">
        <v>2</v>
      </c>
      <c r="K445" s="22" t="s">
        <v>318</v>
      </c>
      <c r="L445" s="23" t="s">
        <v>2110</v>
      </c>
      <c r="M445" s="22" t="s">
        <v>2111</v>
      </c>
      <c r="N445" s="24" t="s">
        <v>2126</v>
      </c>
      <c r="O445" s="22" t="s">
        <v>2127</v>
      </c>
      <c r="P445" s="24">
        <v>3.6</v>
      </c>
      <c r="Q445" s="24" t="s">
        <v>2128</v>
      </c>
      <c r="R445" s="22" t="s">
        <v>2129</v>
      </c>
      <c r="S445" s="24" t="s">
        <v>2130</v>
      </c>
      <c r="T445" s="22" t="s">
        <v>2131</v>
      </c>
      <c r="U445" s="24">
        <v>0.3</v>
      </c>
      <c r="V445" s="26">
        <v>2023763640005</v>
      </c>
      <c r="W445" s="36" t="s">
        <v>2118</v>
      </c>
      <c r="X445" s="23" t="s">
        <v>2119</v>
      </c>
      <c r="Y445" s="22" t="s">
        <v>2120</v>
      </c>
      <c r="Z445" s="24">
        <v>2023</v>
      </c>
      <c r="AA445" s="24">
        <v>2023</v>
      </c>
      <c r="AB445" s="24">
        <v>1</v>
      </c>
      <c r="AC445" s="24">
        <v>2</v>
      </c>
      <c r="AD445" s="24">
        <v>1905024</v>
      </c>
      <c r="AE445" s="22" t="s">
        <v>2132</v>
      </c>
      <c r="AF445" s="24">
        <v>190502400</v>
      </c>
      <c r="AG445" s="22" t="s">
        <v>2133</v>
      </c>
      <c r="AH445" s="24">
        <v>0.3</v>
      </c>
      <c r="AI445" s="24">
        <v>3</v>
      </c>
      <c r="AJ445" s="22" t="s">
        <v>2134</v>
      </c>
      <c r="AK445" s="24" t="s">
        <v>2095</v>
      </c>
      <c r="AL445" s="22" t="s">
        <v>166</v>
      </c>
      <c r="AM445" s="24">
        <v>124202</v>
      </c>
      <c r="AN445" s="22" t="s">
        <v>2079</v>
      </c>
      <c r="AO445" s="22"/>
      <c r="AP445" s="22" t="s">
        <v>92</v>
      </c>
      <c r="AQ445" s="24" t="s">
        <v>2080</v>
      </c>
      <c r="AR445" s="22" t="s">
        <v>2081</v>
      </c>
      <c r="AS445" s="22" t="s">
        <v>2135</v>
      </c>
      <c r="AT445" s="28">
        <v>71500000</v>
      </c>
      <c r="AU445" s="1"/>
      <c r="AV445" s="29"/>
      <c r="AW445" s="30">
        <f>SUMIF('No tocar'!A:A,AS445,'No tocar'!B:B)</f>
        <v>72000000</v>
      </c>
      <c r="AX445" s="30">
        <f t="shared" si="0"/>
        <v>71500000</v>
      </c>
      <c r="AY445" s="30">
        <f>SUMIF('No tocar'!A:A,AS445,'No tocar'!D:D)</f>
        <v>71500000</v>
      </c>
      <c r="AZ445" s="30"/>
      <c r="BA445" s="30" t="str">
        <f t="shared" si="1"/>
        <v/>
      </c>
      <c r="BB445" s="31" t="str">
        <f t="shared" si="2"/>
        <v/>
      </c>
      <c r="BC445" s="29"/>
      <c r="BD445" s="29"/>
      <c r="BE445" s="29"/>
      <c r="BF445" s="29"/>
      <c r="BG445" s="29"/>
      <c r="BH445" s="29"/>
      <c r="BI445" s="29"/>
      <c r="BJ445" s="29"/>
      <c r="BK445" s="29"/>
      <c r="BL445" s="29"/>
      <c r="BM445" s="29"/>
      <c r="BN445" s="29"/>
      <c r="BO445" s="29"/>
      <c r="BP445" s="29"/>
      <c r="BQ445" s="29"/>
      <c r="BR445" s="29"/>
      <c r="BS445" s="29"/>
      <c r="BT445" s="29"/>
      <c r="BU445" s="29"/>
      <c r="BV445" s="29"/>
    </row>
    <row r="446" spans="1:74" ht="14.25" customHeight="1">
      <c r="A446" s="22" t="s">
        <v>2058</v>
      </c>
      <c r="B446" s="22" t="s">
        <v>2059</v>
      </c>
      <c r="C446" s="22" t="s">
        <v>2060</v>
      </c>
      <c r="D446" s="23">
        <v>19</v>
      </c>
      <c r="E446" s="22" t="s">
        <v>2061</v>
      </c>
      <c r="F446" s="24">
        <v>1905</v>
      </c>
      <c r="G446" s="22" t="s">
        <v>2062</v>
      </c>
      <c r="H446" s="24" t="s">
        <v>377</v>
      </c>
      <c r="I446" s="32" t="s">
        <v>2063</v>
      </c>
      <c r="J446" s="24">
        <v>2</v>
      </c>
      <c r="K446" s="22" t="s">
        <v>318</v>
      </c>
      <c r="L446" s="23" t="s">
        <v>2110</v>
      </c>
      <c r="M446" s="22" t="s">
        <v>2111</v>
      </c>
      <c r="N446" s="24" t="s">
        <v>2126</v>
      </c>
      <c r="O446" s="22" t="s">
        <v>2127</v>
      </c>
      <c r="P446" s="24">
        <v>3.6</v>
      </c>
      <c r="Q446" s="24" t="s">
        <v>2128</v>
      </c>
      <c r="R446" s="22" t="s">
        <v>2129</v>
      </c>
      <c r="S446" s="24" t="s">
        <v>2130</v>
      </c>
      <c r="T446" s="22" t="s">
        <v>2131</v>
      </c>
      <c r="U446" s="24">
        <v>0.3</v>
      </c>
      <c r="V446" s="26">
        <v>2023763640005</v>
      </c>
      <c r="W446" s="36" t="s">
        <v>2118</v>
      </c>
      <c r="X446" s="23" t="s">
        <v>2119</v>
      </c>
      <c r="Y446" s="22" t="s">
        <v>2120</v>
      </c>
      <c r="Z446" s="24">
        <v>2023</v>
      </c>
      <c r="AA446" s="24">
        <v>2023</v>
      </c>
      <c r="AB446" s="24">
        <v>1</v>
      </c>
      <c r="AC446" s="24">
        <v>2</v>
      </c>
      <c r="AD446" s="24">
        <v>1905024</v>
      </c>
      <c r="AE446" s="22" t="s">
        <v>2132</v>
      </c>
      <c r="AF446" s="24">
        <v>190502400</v>
      </c>
      <c r="AG446" s="22" t="s">
        <v>2133</v>
      </c>
      <c r="AH446" s="24">
        <v>0.3</v>
      </c>
      <c r="AI446" s="24">
        <v>4</v>
      </c>
      <c r="AJ446" s="22" t="s">
        <v>2136</v>
      </c>
      <c r="AK446" s="24" t="s">
        <v>99</v>
      </c>
      <c r="AL446" s="22" t="s">
        <v>166</v>
      </c>
      <c r="AM446" s="24">
        <v>124202</v>
      </c>
      <c r="AN446" s="22" t="s">
        <v>2079</v>
      </c>
      <c r="AO446" s="22"/>
      <c r="AP446" s="22" t="s">
        <v>92</v>
      </c>
      <c r="AQ446" s="24" t="s">
        <v>2080</v>
      </c>
      <c r="AR446" s="22" t="s">
        <v>2081</v>
      </c>
      <c r="AS446" s="22" t="s">
        <v>2137</v>
      </c>
      <c r="AT446" s="28">
        <v>15000000</v>
      </c>
      <c r="AU446" s="1"/>
      <c r="AV446" s="29"/>
      <c r="AW446" s="30">
        <f>SUMIF('No tocar'!A:A,AS446,'No tocar'!B:B)</f>
        <v>15000000</v>
      </c>
      <c r="AX446" s="30">
        <f t="shared" si="0"/>
        <v>15000000</v>
      </c>
      <c r="AY446" s="30">
        <f>SUMIF('No tocar'!A:A,AS446,'No tocar'!D:D)</f>
        <v>10721900</v>
      </c>
      <c r="AZ446" s="30"/>
      <c r="BA446" s="30" t="str">
        <f t="shared" si="1"/>
        <v/>
      </c>
      <c r="BB446" s="31" t="str">
        <f t="shared" si="2"/>
        <v/>
      </c>
      <c r="BC446" s="29"/>
      <c r="BD446" s="29"/>
      <c r="BE446" s="29"/>
      <c r="BF446" s="29"/>
      <c r="BG446" s="29"/>
      <c r="BH446" s="29"/>
      <c r="BI446" s="29"/>
      <c r="BJ446" s="29"/>
      <c r="BK446" s="29"/>
      <c r="BL446" s="29"/>
      <c r="BM446" s="29"/>
      <c r="BN446" s="29"/>
      <c r="BO446" s="29"/>
      <c r="BP446" s="29"/>
      <c r="BQ446" s="29"/>
      <c r="BR446" s="29"/>
      <c r="BS446" s="29"/>
      <c r="BT446" s="29"/>
      <c r="BU446" s="29"/>
      <c r="BV446" s="29"/>
    </row>
    <row r="447" spans="1:74" ht="14.25" customHeight="1">
      <c r="A447" s="22" t="s">
        <v>2058</v>
      </c>
      <c r="B447" s="22" t="s">
        <v>2059</v>
      </c>
      <c r="C447" s="22" t="s">
        <v>2060</v>
      </c>
      <c r="D447" s="23">
        <v>19</v>
      </c>
      <c r="E447" s="22" t="s">
        <v>2061</v>
      </c>
      <c r="F447" s="24">
        <v>1905</v>
      </c>
      <c r="G447" s="22" t="s">
        <v>2062</v>
      </c>
      <c r="H447" s="24" t="s">
        <v>377</v>
      </c>
      <c r="I447" s="32" t="s">
        <v>2063</v>
      </c>
      <c r="J447" s="24">
        <v>2</v>
      </c>
      <c r="K447" s="22" t="s">
        <v>318</v>
      </c>
      <c r="L447" s="23" t="s">
        <v>2110</v>
      </c>
      <c r="M447" s="22" t="s">
        <v>2111</v>
      </c>
      <c r="N447" s="24" t="s">
        <v>2126</v>
      </c>
      <c r="O447" s="22" t="s">
        <v>2127</v>
      </c>
      <c r="P447" s="24">
        <v>3.6</v>
      </c>
      <c r="Q447" s="24" t="s">
        <v>2128</v>
      </c>
      <c r="R447" s="22" t="s">
        <v>2129</v>
      </c>
      <c r="S447" s="24" t="s">
        <v>2130</v>
      </c>
      <c r="T447" s="22" t="s">
        <v>2131</v>
      </c>
      <c r="U447" s="24">
        <v>0.3</v>
      </c>
      <c r="V447" s="26">
        <v>2023763640005</v>
      </c>
      <c r="W447" s="36" t="s">
        <v>2118</v>
      </c>
      <c r="X447" s="23" t="s">
        <v>2119</v>
      </c>
      <c r="Y447" s="22" t="s">
        <v>2120</v>
      </c>
      <c r="Z447" s="24">
        <v>2023</v>
      </c>
      <c r="AA447" s="24">
        <v>2023</v>
      </c>
      <c r="AB447" s="24">
        <v>1</v>
      </c>
      <c r="AC447" s="24">
        <v>2</v>
      </c>
      <c r="AD447" s="24">
        <v>1905024</v>
      </c>
      <c r="AE447" s="22" t="s">
        <v>2132</v>
      </c>
      <c r="AF447" s="24">
        <v>190502400</v>
      </c>
      <c r="AG447" s="22" t="s">
        <v>2133</v>
      </c>
      <c r="AH447" s="24">
        <v>0.3</v>
      </c>
      <c r="AI447" s="24">
        <v>5</v>
      </c>
      <c r="AJ447" s="22" t="s">
        <v>2138</v>
      </c>
      <c r="AK447" s="24" t="s">
        <v>99</v>
      </c>
      <c r="AL447" s="22" t="s">
        <v>166</v>
      </c>
      <c r="AM447" s="24">
        <v>124202</v>
      </c>
      <c r="AN447" s="22" t="s">
        <v>2079</v>
      </c>
      <c r="AO447" s="22"/>
      <c r="AP447" s="22" t="s">
        <v>92</v>
      </c>
      <c r="AQ447" s="24" t="s">
        <v>2080</v>
      </c>
      <c r="AR447" s="22" t="s">
        <v>2081</v>
      </c>
      <c r="AS447" s="22" t="s">
        <v>2139</v>
      </c>
      <c r="AT447" s="28">
        <v>6000000</v>
      </c>
      <c r="AU447" s="1"/>
      <c r="AV447" s="29"/>
      <c r="AW447" s="30">
        <f>SUMIF('No tocar'!A:A,AS447,'No tocar'!B:B)</f>
        <v>6000000</v>
      </c>
      <c r="AX447" s="30">
        <f t="shared" si="0"/>
        <v>6000000</v>
      </c>
      <c r="AY447" s="30">
        <f>SUMIF('No tocar'!A:A,AS447,'No tocar'!D:D)</f>
        <v>6000000</v>
      </c>
      <c r="AZ447" s="30"/>
      <c r="BA447" s="30" t="str">
        <f t="shared" si="1"/>
        <v/>
      </c>
      <c r="BB447" s="31" t="str">
        <f t="shared" si="2"/>
        <v/>
      </c>
      <c r="BC447" s="29"/>
      <c r="BD447" s="29"/>
      <c r="BE447" s="29"/>
      <c r="BF447" s="29"/>
      <c r="BG447" s="29"/>
      <c r="BH447" s="29"/>
      <c r="BI447" s="29"/>
      <c r="BJ447" s="29"/>
      <c r="BK447" s="29"/>
      <c r="BL447" s="29"/>
      <c r="BM447" s="29"/>
      <c r="BN447" s="29"/>
      <c r="BO447" s="29"/>
      <c r="BP447" s="29"/>
      <c r="BQ447" s="29"/>
      <c r="BR447" s="29"/>
      <c r="BS447" s="29"/>
      <c r="BT447" s="29"/>
      <c r="BU447" s="29"/>
      <c r="BV447" s="29"/>
    </row>
    <row r="448" spans="1:74" ht="14.25" customHeight="1">
      <c r="A448" s="22" t="s">
        <v>2058</v>
      </c>
      <c r="B448" s="22" t="s">
        <v>2059</v>
      </c>
      <c r="C448" s="22" t="s">
        <v>2060</v>
      </c>
      <c r="D448" s="23">
        <v>19</v>
      </c>
      <c r="E448" s="22" t="s">
        <v>2061</v>
      </c>
      <c r="F448" s="24">
        <v>1905</v>
      </c>
      <c r="G448" s="22" t="s">
        <v>2062</v>
      </c>
      <c r="H448" s="24" t="s">
        <v>377</v>
      </c>
      <c r="I448" s="32" t="s">
        <v>2063</v>
      </c>
      <c r="J448" s="24">
        <v>2</v>
      </c>
      <c r="K448" s="22" t="s">
        <v>318</v>
      </c>
      <c r="L448" s="23" t="s">
        <v>2140</v>
      </c>
      <c r="M448" s="22" t="s">
        <v>2141</v>
      </c>
      <c r="N448" s="24" t="s">
        <v>2142</v>
      </c>
      <c r="O448" s="22" t="s">
        <v>2143</v>
      </c>
      <c r="P448" s="24">
        <v>1</v>
      </c>
      <c r="Q448" s="24" t="s">
        <v>2144</v>
      </c>
      <c r="R448" s="22" t="s">
        <v>2145</v>
      </c>
      <c r="S448" s="24" t="s">
        <v>2146</v>
      </c>
      <c r="T448" s="22" t="s">
        <v>2147</v>
      </c>
      <c r="U448" s="24">
        <v>1</v>
      </c>
      <c r="V448" s="26">
        <v>2023763640003</v>
      </c>
      <c r="W448" s="36" t="s">
        <v>2148</v>
      </c>
      <c r="X448" s="23" t="s">
        <v>2149</v>
      </c>
      <c r="Y448" s="22" t="s">
        <v>2150</v>
      </c>
      <c r="Z448" s="24">
        <v>2023</v>
      </c>
      <c r="AA448" s="24">
        <v>2023</v>
      </c>
      <c r="AB448" s="24">
        <v>1</v>
      </c>
      <c r="AC448" s="24">
        <v>1</v>
      </c>
      <c r="AD448" s="24">
        <v>1905014</v>
      </c>
      <c r="AE448" s="22" t="s">
        <v>2151</v>
      </c>
      <c r="AF448" s="24">
        <v>19051400</v>
      </c>
      <c r="AG448" s="22" t="s">
        <v>2152</v>
      </c>
      <c r="AH448" s="24" t="s">
        <v>2077</v>
      </c>
      <c r="AI448" s="24">
        <v>1</v>
      </c>
      <c r="AJ448" s="22" t="s">
        <v>2153</v>
      </c>
      <c r="AK448" s="24" t="s">
        <v>89</v>
      </c>
      <c r="AL448" s="22" t="s">
        <v>90</v>
      </c>
      <c r="AM448" s="24">
        <v>121000</v>
      </c>
      <c r="AN448" s="22" t="s">
        <v>91</v>
      </c>
      <c r="AO448" s="22"/>
      <c r="AP448" s="22" t="s">
        <v>92</v>
      </c>
      <c r="AQ448" s="24" t="s">
        <v>2080</v>
      </c>
      <c r="AR448" s="22" t="s">
        <v>2081</v>
      </c>
      <c r="AS448" s="22" t="s">
        <v>2154</v>
      </c>
      <c r="AT448" s="28">
        <v>100000000</v>
      </c>
      <c r="AU448" s="1"/>
      <c r="AV448" s="29"/>
      <c r="AW448" s="30">
        <f>SUMIF('No tocar'!A:A,AS448,'No tocar'!B:B)</f>
        <v>100000000</v>
      </c>
      <c r="AX448" s="30">
        <f t="shared" si="0"/>
        <v>100000000</v>
      </c>
      <c r="AY448" s="30">
        <f>SUMIF('No tocar'!A:A,AS448,'No tocar'!D:D)</f>
        <v>44400000</v>
      </c>
      <c r="AZ448" s="30"/>
      <c r="BA448" s="30" t="str">
        <f t="shared" si="1"/>
        <v/>
      </c>
      <c r="BB448" s="31" t="str">
        <f t="shared" si="2"/>
        <v/>
      </c>
      <c r="BC448" s="29"/>
      <c r="BD448" s="29"/>
      <c r="BE448" s="29"/>
      <c r="BF448" s="29"/>
      <c r="BG448" s="29"/>
      <c r="BH448" s="29"/>
      <c r="BI448" s="29"/>
      <c r="BJ448" s="29"/>
      <c r="BK448" s="29"/>
      <c r="BL448" s="29"/>
      <c r="BM448" s="29"/>
      <c r="BN448" s="29"/>
      <c r="BO448" s="29"/>
      <c r="BP448" s="29"/>
      <c r="BQ448" s="29"/>
      <c r="BR448" s="29"/>
      <c r="BS448" s="29"/>
      <c r="BT448" s="29"/>
      <c r="BU448" s="29"/>
      <c r="BV448" s="29"/>
    </row>
    <row r="449" spans="1:74" ht="14.25" customHeight="1">
      <c r="A449" s="22" t="s">
        <v>2058</v>
      </c>
      <c r="B449" s="22" t="s">
        <v>2059</v>
      </c>
      <c r="C449" s="22" t="s">
        <v>2060</v>
      </c>
      <c r="D449" s="23">
        <v>19</v>
      </c>
      <c r="E449" s="22" t="s">
        <v>2061</v>
      </c>
      <c r="F449" s="24">
        <v>1905</v>
      </c>
      <c r="G449" s="22" t="s">
        <v>2062</v>
      </c>
      <c r="H449" s="24" t="s">
        <v>377</v>
      </c>
      <c r="I449" s="32" t="s">
        <v>2063</v>
      </c>
      <c r="J449" s="24">
        <v>2</v>
      </c>
      <c r="K449" s="22" t="s">
        <v>318</v>
      </c>
      <c r="L449" s="23" t="s">
        <v>2140</v>
      </c>
      <c r="M449" s="22" t="s">
        <v>2141</v>
      </c>
      <c r="N449" s="24" t="s">
        <v>2142</v>
      </c>
      <c r="O449" s="22" t="s">
        <v>2143</v>
      </c>
      <c r="P449" s="24">
        <v>1</v>
      </c>
      <c r="Q449" s="24" t="s">
        <v>2144</v>
      </c>
      <c r="R449" s="22" t="s">
        <v>2145</v>
      </c>
      <c r="S449" s="24" t="s">
        <v>2146</v>
      </c>
      <c r="T449" s="22" t="s">
        <v>2147</v>
      </c>
      <c r="U449" s="24">
        <v>1</v>
      </c>
      <c r="V449" s="26">
        <v>2023763640003</v>
      </c>
      <c r="W449" s="36" t="s">
        <v>2148</v>
      </c>
      <c r="X449" s="23" t="s">
        <v>2149</v>
      </c>
      <c r="Y449" s="22" t="s">
        <v>2150</v>
      </c>
      <c r="Z449" s="24">
        <v>2023</v>
      </c>
      <c r="AA449" s="24">
        <v>2023</v>
      </c>
      <c r="AB449" s="24">
        <v>1</v>
      </c>
      <c r="AC449" s="24">
        <v>1</v>
      </c>
      <c r="AD449" s="24">
        <v>1905014</v>
      </c>
      <c r="AE449" s="22" t="s">
        <v>2151</v>
      </c>
      <c r="AF449" s="24">
        <v>19051400</v>
      </c>
      <c r="AG449" s="22" t="s">
        <v>2152</v>
      </c>
      <c r="AH449" s="24" t="s">
        <v>2077</v>
      </c>
      <c r="AI449" s="24">
        <v>1</v>
      </c>
      <c r="AJ449" s="22" t="s">
        <v>2153</v>
      </c>
      <c r="AK449" s="24" t="s">
        <v>89</v>
      </c>
      <c r="AL449" s="22" t="s">
        <v>90</v>
      </c>
      <c r="AM449" s="24">
        <v>133422</v>
      </c>
      <c r="AN449" s="22" t="s">
        <v>2155</v>
      </c>
      <c r="AO449" s="22"/>
      <c r="AP449" s="22" t="s">
        <v>92</v>
      </c>
      <c r="AQ449" s="24" t="s">
        <v>2080</v>
      </c>
      <c r="AR449" s="22" t="s">
        <v>2081</v>
      </c>
      <c r="AS449" s="22" t="s">
        <v>2156</v>
      </c>
      <c r="AT449" s="28">
        <v>60359901.310000002</v>
      </c>
      <c r="AU449" s="1" t="s">
        <v>142</v>
      </c>
      <c r="AV449" s="29"/>
      <c r="AW449" s="30">
        <f>SUMIF('No tocar'!A:A,AS449,'No tocar'!B:B)</f>
        <v>0</v>
      </c>
      <c r="AX449" s="30">
        <f t="shared" si="0"/>
        <v>60359901.310000002</v>
      </c>
      <c r="AY449" s="30">
        <f>SUMIF('No tocar'!A:A,AS449,'No tocar'!D:D)</f>
        <v>60150000</v>
      </c>
      <c r="AZ449" s="30"/>
      <c r="BA449" s="30" t="str">
        <f t="shared" si="1"/>
        <v/>
      </c>
      <c r="BB449" s="31" t="str">
        <f t="shared" si="2"/>
        <v/>
      </c>
      <c r="BC449" s="29"/>
      <c r="BD449" s="29"/>
      <c r="BE449" s="29"/>
      <c r="BF449" s="29"/>
      <c r="BG449" s="29"/>
      <c r="BH449" s="29"/>
      <c r="BI449" s="29"/>
      <c r="BJ449" s="29"/>
      <c r="BK449" s="29"/>
      <c r="BL449" s="29"/>
      <c r="BM449" s="29"/>
      <c r="BN449" s="29"/>
      <c r="BO449" s="29"/>
      <c r="BP449" s="29"/>
      <c r="BQ449" s="29"/>
      <c r="BR449" s="29"/>
      <c r="BS449" s="29"/>
      <c r="BT449" s="29"/>
      <c r="BU449" s="29"/>
      <c r="BV449" s="29"/>
    </row>
    <row r="450" spans="1:74" ht="14.25" customHeight="1">
      <c r="A450" s="22" t="s">
        <v>2058</v>
      </c>
      <c r="B450" s="22" t="s">
        <v>2059</v>
      </c>
      <c r="C450" s="22" t="s">
        <v>2060</v>
      </c>
      <c r="D450" s="23">
        <v>19</v>
      </c>
      <c r="E450" s="22" t="s">
        <v>2061</v>
      </c>
      <c r="F450" s="24">
        <v>1905</v>
      </c>
      <c r="G450" s="22" t="s">
        <v>2062</v>
      </c>
      <c r="H450" s="24" t="s">
        <v>377</v>
      </c>
      <c r="I450" s="32" t="s">
        <v>2063</v>
      </c>
      <c r="J450" s="24">
        <v>2</v>
      </c>
      <c r="K450" s="22" t="s">
        <v>318</v>
      </c>
      <c r="L450" s="23" t="s">
        <v>2140</v>
      </c>
      <c r="M450" s="22" t="s">
        <v>2141</v>
      </c>
      <c r="N450" s="24" t="s">
        <v>2142</v>
      </c>
      <c r="O450" s="22" t="s">
        <v>2143</v>
      </c>
      <c r="P450" s="24">
        <v>1</v>
      </c>
      <c r="Q450" s="24" t="s">
        <v>2144</v>
      </c>
      <c r="R450" s="22" t="s">
        <v>2145</v>
      </c>
      <c r="S450" s="24" t="s">
        <v>2146</v>
      </c>
      <c r="T450" s="22" t="s">
        <v>2147</v>
      </c>
      <c r="U450" s="24">
        <v>1</v>
      </c>
      <c r="V450" s="26">
        <v>2023763640003</v>
      </c>
      <c r="W450" s="36" t="s">
        <v>2148</v>
      </c>
      <c r="X450" s="23" t="s">
        <v>2149</v>
      </c>
      <c r="Y450" s="22" t="s">
        <v>2150</v>
      </c>
      <c r="Z450" s="24">
        <v>2023</v>
      </c>
      <c r="AA450" s="24">
        <v>2023</v>
      </c>
      <c r="AB450" s="24">
        <v>1</v>
      </c>
      <c r="AC450" s="24">
        <v>1</v>
      </c>
      <c r="AD450" s="24">
        <v>1905014</v>
      </c>
      <c r="AE450" s="22" t="s">
        <v>2151</v>
      </c>
      <c r="AF450" s="24">
        <v>19051400</v>
      </c>
      <c r="AG450" s="22" t="s">
        <v>2152</v>
      </c>
      <c r="AH450" s="24" t="s">
        <v>2077</v>
      </c>
      <c r="AI450" s="24">
        <v>1</v>
      </c>
      <c r="AJ450" s="22" t="s">
        <v>2153</v>
      </c>
      <c r="AK450" s="24" t="s">
        <v>89</v>
      </c>
      <c r="AL450" s="22" t="s">
        <v>90</v>
      </c>
      <c r="AM450" s="24">
        <v>131111</v>
      </c>
      <c r="AN450" s="22" t="s">
        <v>2085</v>
      </c>
      <c r="AO450" s="22"/>
      <c r="AP450" s="22" t="s">
        <v>92</v>
      </c>
      <c r="AQ450" s="24" t="s">
        <v>2080</v>
      </c>
      <c r="AR450" s="22" t="s">
        <v>2081</v>
      </c>
      <c r="AS450" s="22" t="s">
        <v>2157</v>
      </c>
      <c r="AT450" s="28">
        <v>142000000</v>
      </c>
      <c r="AU450" s="1"/>
      <c r="AV450" s="29"/>
      <c r="AW450" s="30">
        <f>SUMIF('No tocar'!A:A,AS450,'No tocar'!B:B)</f>
        <v>0</v>
      </c>
      <c r="AX450" s="30">
        <f t="shared" si="0"/>
        <v>142000000</v>
      </c>
      <c r="AY450" s="30">
        <f>SUMIF('No tocar'!A:A,AS450,'No tocar'!D:D)</f>
        <v>102000000</v>
      </c>
      <c r="AZ450" s="30"/>
      <c r="BA450" s="30" t="str">
        <f t="shared" si="1"/>
        <v/>
      </c>
      <c r="BB450" s="31" t="str">
        <f t="shared" si="2"/>
        <v/>
      </c>
      <c r="BC450" s="29"/>
      <c r="BD450" s="29"/>
      <c r="BE450" s="29"/>
      <c r="BF450" s="29"/>
      <c r="BG450" s="29"/>
      <c r="BH450" s="29"/>
      <c r="BI450" s="29"/>
      <c r="BJ450" s="29"/>
      <c r="BK450" s="29"/>
      <c r="BL450" s="29"/>
      <c r="BM450" s="29"/>
      <c r="BN450" s="29"/>
      <c r="BO450" s="29"/>
      <c r="BP450" s="29"/>
      <c r="BQ450" s="29"/>
      <c r="BR450" s="29"/>
      <c r="BS450" s="29"/>
      <c r="BT450" s="29"/>
      <c r="BU450" s="29"/>
      <c r="BV450" s="29"/>
    </row>
    <row r="451" spans="1:74" ht="14.25" customHeight="1">
      <c r="A451" s="22" t="s">
        <v>2058</v>
      </c>
      <c r="B451" s="22" t="s">
        <v>2059</v>
      </c>
      <c r="C451" s="22" t="s">
        <v>2060</v>
      </c>
      <c r="D451" s="23">
        <v>19</v>
      </c>
      <c r="E451" s="22" t="s">
        <v>2061</v>
      </c>
      <c r="F451" s="24">
        <v>1905</v>
      </c>
      <c r="G451" s="22" t="s">
        <v>2062</v>
      </c>
      <c r="H451" s="24" t="s">
        <v>377</v>
      </c>
      <c r="I451" s="32" t="s">
        <v>2063</v>
      </c>
      <c r="J451" s="24">
        <v>2</v>
      </c>
      <c r="K451" s="22" t="s">
        <v>318</v>
      </c>
      <c r="L451" s="23" t="s">
        <v>2140</v>
      </c>
      <c r="M451" s="22" t="s">
        <v>2141</v>
      </c>
      <c r="N451" s="24" t="s">
        <v>2142</v>
      </c>
      <c r="O451" s="22" t="s">
        <v>2143</v>
      </c>
      <c r="P451" s="24">
        <v>1</v>
      </c>
      <c r="Q451" s="24" t="s">
        <v>2144</v>
      </c>
      <c r="R451" s="22" t="s">
        <v>2145</v>
      </c>
      <c r="S451" s="24" t="s">
        <v>2146</v>
      </c>
      <c r="T451" s="22" t="s">
        <v>2147</v>
      </c>
      <c r="U451" s="24">
        <v>1</v>
      </c>
      <c r="V451" s="26">
        <v>2023763640003</v>
      </c>
      <c r="W451" s="36" t="s">
        <v>2148</v>
      </c>
      <c r="X451" s="23" t="s">
        <v>2149</v>
      </c>
      <c r="Y451" s="22" t="s">
        <v>2150</v>
      </c>
      <c r="Z451" s="24">
        <v>2023</v>
      </c>
      <c r="AA451" s="24">
        <v>2023</v>
      </c>
      <c r="AB451" s="24">
        <v>1</v>
      </c>
      <c r="AC451" s="24">
        <v>1</v>
      </c>
      <c r="AD451" s="24">
        <v>1905014</v>
      </c>
      <c r="AE451" s="22" t="s">
        <v>2151</v>
      </c>
      <c r="AF451" s="24">
        <v>19051400</v>
      </c>
      <c r="AG451" s="22" t="s">
        <v>2152</v>
      </c>
      <c r="AH451" s="24" t="s">
        <v>2077</v>
      </c>
      <c r="AI451" s="24">
        <v>2</v>
      </c>
      <c r="AJ451" s="22" t="s">
        <v>2158</v>
      </c>
      <c r="AK451" s="24" t="s">
        <v>89</v>
      </c>
      <c r="AL451" s="22" t="s">
        <v>166</v>
      </c>
      <c r="AM451" s="24">
        <v>124201</v>
      </c>
      <c r="AN451" s="22" t="s">
        <v>2159</v>
      </c>
      <c r="AO451" s="22"/>
      <c r="AP451" s="22" t="s">
        <v>92</v>
      </c>
      <c r="AQ451" s="24" t="s">
        <v>2080</v>
      </c>
      <c r="AR451" s="22" t="s">
        <v>2081</v>
      </c>
      <c r="AS451" s="22" t="s">
        <v>2160</v>
      </c>
      <c r="AT451" s="28">
        <v>27452547695</v>
      </c>
      <c r="AU451" s="1"/>
      <c r="AV451" s="29"/>
      <c r="AW451" s="30">
        <f>SUMIF('No tocar'!A:A,AS451,'No tocar'!B:B)</f>
        <v>25868438586</v>
      </c>
      <c r="AX451" s="30">
        <f t="shared" si="0"/>
        <v>27452547695</v>
      </c>
      <c r="AY451" s="30">
        <f>SUMIF('No tocar'!A:A,AS451,'No tocar'!D:D)</f>
        <v>25868438586</v>
      </c>
      <c r="AZ451" s="30"/>
      <c r="BA451" s="30" t="str">
        <f t="shared" si="1"/>
        <v/>
      </c>
      <c r="BB451" s="31" t="str">
        <f t="shared" si="2"/>
        <v/>
      </c>
      <c r="BC451" s="29"/>
      <c r="BD451" s="29"/>
      <c r="BE451" s="29"/>
      <c r="BF451" s="29"/>
      <c r="BG451" s="29"/>
      <c r="BH451" s="29"/>
      <c r="BI451" s="29"/>
      <c r="BJ451" s="29"/>
      <c r="BK451" s="29"/>
      <c r="BL451" s="29"/>
      <c r="BM451" s="29"/>
      <c r="BN451" s="29"/>
      <c r="BO451" s="29"/>
      <c r="BP451" s="29"/>
      <c r="BQ451" s="29"/>
      <c r="BR451" s="29"/>
      <c r="BS451" s="29"/>
      <c r="BT451" s="29"/>
      <c r="BU451" s="29"/>
      <c r="BV451" s="29"/>
    </row>
    <row r="452" spans="1:74" ht="14.25" customHeight="1">
      <c r="A452" s="22" t="s">
        <v>2058</v>
      </c>
      <c r="B452" s="22" t="s">
        <v>2059</v>
      </c>
      <c r="C452" s="22" t="s">
        <v>2060</v>
      </c>
      <c r="D452" s="23">
        <v>19</v>
      </c>
      <c r="E452" s="22" t="s">
        <v>2061</v>
      </c>
      <c r="F452" s="24">
        <v>1905</v>
      </c>
      <c r="G452" s="22" t="s">
        <v>2062</v>
      </c>
      <c r="H452" s="24" t="s">
        <v>377</v>
      </c>
      <c r="I452" s="32" t="s">
        <v>2063</v>
      </c>
      <c r="J452" s="24">
        <v>2</v>
      </c>
      <c r="K452" s="22" t="s">
        <v>318</v>
      </c>
      <c r="L452" s="23" t="s">
        <v>2140</v>
      </c>
      <c r="M452" s="22" t="s">
        <v>2141</v>
      </c>
      <c r="N452" s="24" t="s">
        <v>2142</v>
      </c>
      <c r="O452" s="22" t="s">
        <v>2143</v>
      </c>
      <c r="P452" s="24">
        <v>1</v>
      </c>
      <c r="Q452" s="24" t="s">
        <v>2144</v>
      </c>
      <c r="R452" s="22" t="s">
        <v>2145</v>
      </c>
      <c r="S452" s="24" t="s">
        <v>2146</v>
      </c>
      <c r="T452" s="22" t="s">
        <v>2147</v>
      </c>
      <c r="U452" s="24">
        <v>1</v>
      </c>
      <c r="V452" s="26">
        <v>2023763640003</v>
      </c>
      <c r="W452" s="36" t="s">
        <v>2148</v>
      </c>
      <c r="X452" s="23" t="s">
        <v>2149</v>
      </c>
      <c r="Y452" s="22" t="s">
        <v>2150</v>
      </c>
      <c r="Z452" s="24">
        <v>2023</v>
      </c>
      <c r="AA452" s="24">
        <v>2023</v>
      </c>
      <c r="AB452" s="24">
        <v>1</v>
      </c>
      <c r="AC452" s="24">
        <v>1</v>
      </c>
      <c r="AD452" s="24">
        <v>1905014</v>
      </c>
      <c r="AE452" s="22" t="s">
        <v>2151</v>
      </c>
      <c r="AF452" s="24">
        <v>19051400</v>
      </c>
      <c r="AG452" s="22" t="s">
        <v>2152</v>
      </c>
      <c r="AH452" s="24" t="s">
        <v>2077</v>
      </c>
      <c r="AI452" s="24">
        <v>2</v>
      </c>
      <c r="AJ452" s="22" t="s">
        <v>2158</v>
      </c>
      <c r="AK452" s="24" t="s">
        <v>89</v>
      </c>
      <c r="AL452" s="22" t="s">
        <v>681</v>
      </c>
      <c r="AM452" s="24">
        <v>123304</v>
      </c>
      <c r="AN452" s="22" t="s">
        <v>1392</v>
      </c>
      <c r="AO452" s="22"/>
      <c r="AP452" s="22" t="s">
        <v>92</v>
      </c>
      <c r="AQ452" s="24" t="s">
        <v>2080</v>
      </c>
      <c r="AR452" s="22" t="s">
        <v>2081</v>
      </c>
      <c r="AS452" s="22" t="s">
        <v>2161</v>
      </c>
      <c r="AT452" s="28">
        <v>18674463346.380001</v>
      </c>
      <c r="AU452" s="1"/>
      <c r="AV452" s="29"/>
      <c r="AW452" s="30">
        <f>SUMIF('No tocar'!A:A,AS452,'No tocar'!B:B)</f>
        <v>10647204890</v>
      </c>
      <c r="AX452" s="30">
        <f t="shared" si="0"/>
        <v>18674463346.380001</v>
      </c>
      <c r="AY452" s="30">
        <f>SUMIF('No tocar'!A:A,AS452,'No tocar'!D:D)</f>
        <v>18674463346.380001</v>
      </c>
      <c r="AZ452" s="30"/>
      <c r="BA452" s="30" t="str">
        <f t="shared" si="1"/>
        <v/>
      </c>
      <c r="BB452" s="31" t="str">
        <f t="shared" si="2"/>
        <v/>
      </c>
      <c r="BC452" s="29"/>
      <c r="BD452" s="29"/>
      <c r="BE452" s="29"/>
      <c r="BF452" s="29"/>
      <c r="BG452" s="29"/>
      <c r="BH452" s="29"/>
      <c r="BI452" s="29"/>
      <c r="BJ452" s="29"/>
      <c r="BK452" s="29"/>
      <c r="BL452" s="29"/>
      <c r="BM452" s="29"/>
      <c r="BN452" s="29"/>
      <c r="BO452" s="29"/>
      <c r="BP452" s="29"/>
      <c r="BQ452" s="29"/>
      <c r="BR452" s="29"/>
      <c r="BS452" s="29"/>
      <c r="BT452" s="29"/>
      <c r="BU452" s="29"/>
      <c r="BV452" s="29"/>
    </row>
    <row r="453" spans="1:74" ht="14.25" customHeight="1">
      <c r="A453" s="22" t="s">
        <v>2058</v>
      </c>
      <c r="B453" s="22" t="s">
        <v>2059</v>
      </c>
      <c r="C453" s="22" t="s">
        <v>2060</v>
      </c>
      <c r="D453" s="23">
        <v>19</v>
      </c>
      <c r="E453" s="22" t="s">
        <v>2061</v>
      </c>
      <c r="F453" s="24">
        <v>1905</v>
      </c>
      <c r="G453" s="22" t="s">
        <v>2062</v>
      </c>
      <c r="H453" s="24" t="s">
        <v>377</v>
      </c>
      <c r="I453" s="32" t="s">
        <v>2063</v>
      </c>
      <c r="J453" s="24">
        <v>2</v>
      </c>
      <c r="K453" s="22" t="s">
        <v>318</v>
      </c>
      <c r="L453" s="23" t="s">
        <v>2140</v>
      </c>
      <c r="M453" s="22" t="s">
        <v>2141</v>
      </c>
      <c r="N453" s="24" t="s">
        <v>2142</v>
      </c>
      <c r="O453" s="22" t="s">
        <v>2143</v>
      </c>
      <c r="P453" s="24">
        <v>1</v>
      </c>
      <c r="Q453" s="24" t="s">
        <v>2144</v>
      </c>
      <c r="R453" s="22" t="s">
        <v>2145</v>
      </c>
      <c r="S453" s="24" t="s">
        <v>2146</v>
      </c>
      <c r="T453" s="22" t="s">
        <v>2147</v>
      </c>
      <c r="U453" s="24">
        <v>1</v>
      </c>
      <c r="V453" s="26">
        <v>2023763640003</v>
      </c>
      <c r="W453" s="36" t="s">
        <v>2148</v>
      </c>
      <c r="X453" s="23" t="s">
        <v>2149</v>
      </c>
      <c r="Y453" s="22" t="s">
        <v>2150</v>
      </c>
      <c r="Z453" s="24">
        <v>2023</v>
      </c>
      <c r="AA453" s="24">
        <v>2023</v>
      </c>
      <c r="AB453" s="24">
        <v>1</v>
      </c>
      <c r="AC453" s="24">
        <v>1</v>
      </c>
      <c r="AD453" s="24">
        <v>1905014</v>
      </c>
      <c r="AE453" s="22" t="s">
        <v>2151</v>
      </c>
      <c r="AF453" s="24">
        <v>19051400</v>
      </c>
      <c r="AG453" s="22" t="s">
        <v>2152</v>
      </c>
      <c r="AH453" s="24" t="s">
        <v>2077</v>
      </c>
      <c r="AI453" s="24">
        <v>2</v>
      </c>
      <c r="AJ453" s="22" t="s">
        <v>2158</v>
      </c>
      <c r="AK453" s="24" t="s">
        <v>89</v>
      </c>
      <c r="AL453" s="22" t="s">
        <v>90</v>
      </c>
      <c r="AM453" s="24">
        <v>123307</v>
      </c>
      <c r="AN453" s="22" t="s">
        <v>2162</v>
      </c>
      <c r="AO453" s="22"/>
      <c r="AP453" s="22" t="s">
        <v>92</v>
      </c>
      <c r="AQ453" s="24" t="s">
        <v>2080</v>
      </c>
      <c r="AR453" s="22" t="s">
        <v>2081</v>
      </c>
      <c r="AS453" s="22" t="s">
        <v>2163</v>
      </c>
      <c r="AT453" s="28">
        <v>33990033827.59</v>
      </c>
      <c r="AU453" s="1"/>
      <c r="AV453" s="29"/>
      <c r="AW453" s="30">
        <f>SUMIF('No tocar'!A:A,AS453,'No tocar'!B:B)</f>
        <v>34655482061.25</v>
      </c>
      <c r="AX453" s="30">
        <f t="shared" si="0"/>
        <v>33990033827.59</v>
      </c>
      <c r="AY453" s="30">
        <f>SUMIF('No tocar'!A:A,AS453,'No tocar'!D:D)</f>
        <v>34655482061</v>
      </c>
      <c r="AZ453" s="30"/>
      <c r="BA453" s="30" t="str">
        <f t="shared" si="1"/>
        <v/>
      </c>
      <c r="BB453" s="31" t="str">
        <f t="shared" si="2"/>
        <v/>
      </c>
      <c r="BC453" s="29"/>
      <c r="BD453" s="29"/>
      <c r="BE453" s="29"/>
      <c r="BF453" s="29"/>
      <c r="BG453" s="29"/>
      <c r="BH453" s="29"/>
      <c r="BI453" s="29"/>
      <c r="BJ453" s="29"/>
      <c r="BK453" s="29"/>
      <c r="BL453" s="29"/>
      <c r="BM453" s="29"/>
      <c r="BN453" s="29"/>
      <c r="BO453" s="29"/>
      <c r="BP453" s="29"/>
      <c r="BQ453" s="29"/>
      <c r="BR453" s="29"/>
      <c r="BS453" s="29"/>
      <c r="BT453" s="29"/>
      <c r="BU453" s="29"/>
      <c r="BV453" s="29"/>
    </row>
    <row r="454" spans="1:74" ht="14.25" customHeight="1">
      <c r="A454" s="22" t="s">
        <v>2058</v>
      </c>
      <c r="B454" s="22" t="s">
        <v>2059</v>
      </c>
      <c r="C454" s="22" t="s">
        <v>2060</v>
      </c>
      <c r="D454" s="23">
        <v>19</v>
      </c>
      <c r="E454" s="22" t="s">
        <v>2061</v>
      </c>
      <c r="F454" s="24">
        <v>1905</v>
      </c>
      <c r="G454" s="22" t="s">
        <v>2062</v>
      </c>
      <c r="H454" s="24" t="s">
        <v>377</v>
      </c>
      <c r="I454" s="32" t="s">
        <v>2063</v>
      </c>
      <c r="J454" s="24">
        <v>2</v>
      </c>
      <c r="K454" s="22" t="s">
        <v>318</v>
      </c>
      <c r="L454" s="23" t="s">
        <v>2140</v>
      </c>
      <c r="M454" s="22" t="s">
        <v>2141</v>
      </c>
      <c r="N454" s="24" t="s">
        <v>2142</v>
      </c>
      <c r="O454" s="22" t="s">
        <v>2143</v>
      </c>
      <c r="P454" s="24">
        <v>1</v>
      </c>
      <c r="Q454" s="24" t="s">
        <v>2144</v>
      </c>
      <c r="R454" s="22" t="s">
        <v>2145</v>
      </c>
      <c r="S454" s="24" t="s">
        <v>2146</v>
      </c>
      <c r="T454" s="22" t="s">
        <v>2147</v>
      </c>
      <c r="U454" s="24">
        <v>1</v>
      </c>
      <c r="V454" s="26">
        <v>2023763640003</v>
      </c>
      <c r="W454" s="36" t="s">
        <v>2148</v>
      </c>
      <c r="X454" s="23" t="s">
        <v>2149</v>
      </c>
      <c r="Y454" s="22" t="s">
        <v>2150</v>
      </c>
      <c r="Z454" s="24">
        <v>2023</v>
      </c>
      <c r="AA454" s="24">
        <v>2023</v>
      </c>
      <c r="AB454" s="24">
        <v>1</v>
      </c>
      <c r="AC454" s="24">
        <v>1</v>
      </c>
      <c r="AD454" s="24">
        <v>1905014</v>
      </c>
      <c r="AE454" s="22" t="s">
        <v>2151</v>
      </c>
      <c r="AF454" s="24">
        <v>19051400</v>
      </c>
      <c r="AG454" s="22" t="s">
        <v>2152</v>
      </c>
      <c r="AH454" s="24" t="s">
        <v>2077</v>
      </c>
      <c r="AI454" s="24">
        <v>2</v>
      </c>
      <c r="AJ454" s="22" t="s">
        <v>2158</v>
      </c>
      <c r="AK454" s="24" t="s">
        <v>89</v>
      </c>
      <c r="AL454" s="22" t="s">
        <v>90</v>
      </c>
      <c r="AM454" s="24">
        <v>123228</v>
      </c>
      <c r="AN454" s="22" t="s">
        <v>2164</v>
      </c>
      <c r="AO454" s="22"/>
      <c r="AP454" s="22" t="s">
        <v>92</v>
      </c>
      <c r="AQ454" s="24" t="s">
        <v>2080</v>
      </c>
      <c r="AR454" s="22" t="s">
        <v>2081</v>
      </c>
      <c r="AS454" s="22" t="s">
        <v>2165</v>
      </c>
      <c r="AT454" s="28">
        <v>1168026832</v>
      </c>
      <c r="AU454" s="1"/>
      <c r="AV454" s="29"/>
      <c r="AW454" s="30">
        <f>SUMIF('No tocar'!A:A,AS454,'No tocar'!B:B)</f>
        <v>1053239547.6</v>
      </c>
      <c r="AX454" s="30">
        <f t="shared" si="0"/>
        <v>1168026832</v>
      </c>
      <c r="AY454" s="30">
        <f>SUMIF('No tocar'!A:A,AS454,'No tocar'!D:D)</f>
        <v>948456992.29999995</v>
      </c>
      <c r="AZ454" s="30"/>
      <c r="BA454" s="30" t="str">
        <f t="shared" si="1"/>
        <v/>
      </c>
      <c r="BB454" s="31" t="str">
        <f t="shared" si="2"/>
        <v/>
      </c>
      <c r="BC454" s="29"/>
      <c r="BD454" s="29"/>
      <c r="BE454" s="29"/>
      <c r="BF454" s="29"/>
      <c r="BG454" s="29"/>
      <c r="BH454" s="29"/>
      <c r="BI454" s="29"/>
      <c r="BJ454" s="29"/>
      <c r="BK454" s="29"/>
      <c r="BL454" s="29"/>
      <c r="BM454" s="29"/>
      <c r="BN454" s="29"/>
      <c r="BO454" s="29"/>
      <c r="BP454" s="29"/>
      <c r="BQ454" s="29"/>
      <c r="BR454" s="29"/>
      <c r="BS454" s="29"/>
      <c r="BT454" s="29"/>
      <c r="BU454" s="29"/>
      <c r="BV454" s="29"/>
    </row>
    <row r="455" spans="1:74" ht="14.25" customHeight="1">
      <c r="A455" s="22" t="s">
        <v>2058</v>
      </c>
      <c r="B455" s="22" t="s">
        <v>2059</v>
      </c>
      <c r="C455" s="22" t="s">
        <v>2060</v>
      </c>
      <c r="D455" s="23">
        <v>19</v>
      </c>
      <c r="E455" s="22" t="s">
        <v>2061</v>
      </c>
      <c r="F455" s="24">
        <v>1905</v>
      </c>
      <c r="G455" s="22" t="s">
        <v>2062</v>
      </c>
      <c r="H455" s="24" t="s">
        <v>377</v>
      </c>
      <c r="I455" s="32" t="s">
        <v>2063</v>
      </c>
      <c r="J455" s="24">
        <v>2</v>
      </c>
      <c r="K455" s="22" t="s">
        <v>318</v>
      </c>
      <c r="L455" s="23" t="s">
        <v>2140</v>
      </c>
      <c r="M455" s="22" t="s">
        <v>2141</v>
      </c>
      <c r="N455" s="24" t="s">
        <v>2142</v>
      </c>
      <c r="O455" s="22" t="s">
        <v>2143</v>
      </c>
      <c r="P455" s="24">
        <v>1</v>
      </c>
      <c r="Q455" s="24" t="s">
        <v>2144</v>
      </c>
      <c r="R455" s="22" t="s">
        <v>2145</v>
      </c>
      <c r="S455" s="24" t="s">
        <v>2146</v>
      </c>
      <c r="T455" s="22" t="s">
        <v>2147</v>
      </c>
      <c r="U455" s="24">
        <v>1</v>
      </c>
      <c r="V455" s="26">
        <v>2023763640003</v>
      </c>
      <c r="W455" s="36" t="s">
        <v>2148</v>
      </c>
      <c r="X455" s="23" t="s">
        <v>2149</v>
      </c>
      <c r="Y455" s="22" t="s">
        <v>2150</v>
      </c>
      <c r="Z455" s="24">
        <v>2023</v>
      </c>
      <c r="AA455" s="24">
        <v>2023</v>
      </c>
      <c r="AB455" s="24">
        <v>1</v>
      </c>
      <c r="AC455" s="24">
        <v>1</v>
      </c>
      <c r="AD455" s="24">
        <v>1905014</v>
      </c>
      <c r="AE455" s="22" t="s">
        <v>2151</v>
      </c>
      <c r="AF455" s="24">
        <v>19051400</v>
      </c>
      <c r="AG455" s="22" t="s">
        <v>2152</v>
      </c>
      <c r="AH455" s="24" t="s">
        <v>2077</v>
      </c>
      <c r="AI455" s="24">
        <v>2</v>
      </c>
      <c r="AJ455" s="22" t="s">
        <v>2158</v>
      </c>
      <c r="AK455" s="24" t="s">
        <v>89</v>
      </c>
      <c r="AL455" s="22" t="s">
        <v>90</v>
      </c>
      <c r="AM455" s="24">
        <v>131111</v>
      </c>
      <c r="AN455" s="22" t="s">
        <v>2085</v>
      </c>
      <c r="AO455" s="22"/>
      <c r="AP455" s="22" t="s">
        <v>92</v>
      </c>
      <c r="AQ455" s="24" t="s">
        <v>2080</v>
      </c>
      <c r="AR455" s="22" t="s">
        <v>2081</v>
      </c>
      <c r="AS455" s="22" t="s">
        <v>2166</v>
      </c>
      <c r="AT455" s="28">
        <v>11000000</v>
      </c>
      <c r="AU455" s="1"/>
      <c r="AV455" s="29"/>
      <c r="AW455" s="30">
        <f>SUMIF('No tocar'!A:A,AS455,'No tocar'!B:B)</f>
        <v>0</v>
      </c>
      <c r="AX455" s="30">
        <f t="shared" si="0"/>
        <v>11000000</v>
      </c>
      <c r="AY455" s="30">
        <f>SUMIF('No tocar'!A:A,AS455,'No tocar'!D:D)</f>
        <v>0</v>
      </c>
      <c r="AZ455" s="30"/>
      <c r="BA455" s="30" t="str">
        <f t="shared" si="1"/>
        <v/>
      </c>
      <c r="BB455" s="31" t="str">
        <f t="shared" si="2"/>
        <v/>
      </c>
      <c r="BC455" s="29"/>
      <c r="BD455" s="29"/>
      <c r="BE455" s="29"/>
      <c r="BF455" s="29"/>
      <c r="BG455" s="29"/>
      <c r="BH455" s="29"/>
      <c r="BI455" s="29"/>
      <c r="BJ455" s="29"/>
      <c r="BK455" s="29"/>
      <c r="BL455" s="29"/>
      <c r="BM455" s="29"/>
      <c r="BN455" s="29"/>
      <c r="BO455" s="29"/>
      <c r="BP455" s="29"/>
      <c r="BQ455" s="29"/>
      <c r="BR455" s="29"/>
      <c r="BS455" s="29"/>
      <c r="BT455" s="29"/>
      <c r="BU455" s="29"/>
      <c r="BV455" s="29"/>
    </row>
    <row r="456" spans="1:74" ht="14.25" customHeight="1">
      <c r="A456" s="22" t="s">
        <v>2058</v>
      </c>
      <c r="B456" s="22" t="s">
        <v>2059</v>
      </c>
      <c r="C456" s="22" t="s">
        <v>2060</v>
      </c>
      <c r="D456" s="23">
        <v>19</v>
      </c>
      <c r="E456" s="22" t="s">
        <v>2061</v>
      </c>
      <c r="F456" s="24">
        <v>1905</v>
      </c>
      <c r="G456" s="22" t="s">
        <v>2062</v>
      </c>
      <c r="H456" s="24" t="s">
        <v>377</v>
      </c>
      <c r="I456" s="32" t="s">
        <v>2063</v>
      </c>
      <c r="J456" s="24">
        <v>2</v>
      </c>
      <c r="K456" s="22" t="s">
        <v>318</v>
      </c>
      <c r="L456" s="23" t="s">
        <v>2140</v>
      </c>
      <c r="M456" s="22" t="s">
        <v>2141</v>
      </c>
      <c r="N456" s="24" t="s">
        <v>2142</v>
      </c>
      <c r="O456" s="22" t="s">
        <v>2143</v>
      </c>
      <c r="P456" s="24">
        <v>1</v>
      </c>
      <c r="Q456" s="24" t="s">
        <v>2144</v>
      </c>
      <c r="R456" s="22" t="s">
        <v>2145</v>
      </c>
      <c r="S456" s="24" t="s">
        <v>2146</v>
      </c>
      <c r="T456" s="22" t="s">
        <v>2147</v>
      </c>
      <c r="U456" s="24">
        <v>1</v>
      </c>
      <c r="V456" s="26">
        <v>2023763640003</v>
      </c>
      <c r="W456" s="36" t="s">
        <v>2148</v>
      </c>
      <c r="X456" s="23" t="s">
        <v>2149</v>
      </c>
      <c r="Y456" s="22" t="s">
        <v>2150</v>
      </c>
      <c r="Z456" s="24">
        <v>2023</v>
      </c>
      <c r="AA456" s="24">
        <v>2023</v>
      </c>
      <c r="AB456" s="24">
        <v>1</v>
      </c>
      <c r="AC456" s="24">
        <v>1</v>
      </c>
      <c r="AD456" s="24">
        <v>1905014</v>
      </c>
      <c r="AE456" s="22" t="s">
        <v>2151</v>
      </c>
      <c r="AF456" s="24">
        <v>19051400</v>
      </c>
      <c r="AG456" s="22" t="s">
        <v>2152</v>
      </c>
      <c r="AH456" s="24" t="s">
        <v>2077</v>
      </c>
      <c r="AI456" s="24">
        <v>3</v>
      </c>
      <c r="AJ456" s="22" t="s">
        <v>2167</v>
      </c>
      <c r="AK456" s="24" t="s">
        <v>99</v>
      </c>
      <c r="AL456" s="22" t="s">
        <v>90</v>
      </c>
      <c r="AM456" s="24">
        <v>123228</v>
      </c>
      <c r="AN456" s="22" t="s">
        <v>2164</v>
      </c>
      <c r="AO456" s="22"/>
      <c r="AP456" s="22" t="s">
        <v>92</v>
      </c>
      <c r="AQ456" s="24" t="s">
        <v>2080</v>
      </c>
      <c r="AR456" s="22" t="s">
        <v>2081</v>
      </c>
      <c r="AS456" s="22" t="s">
        <v>2168</v>
      </c>
      <c r="AT456" s="28">
        <v>83829046</v>
      </c>
      <c r="AU456" s="1"/>
      <c r="AV456" s="29"/>
      <c r="AW456" s="30">
        <f>SUMIF('No tocar'!A:A,AS456,'No tocar'!B:B)</f>
        <v>83829046</v>
      </c>
      <c r="AX456" s="30">
        <f t="shared" si="0"/>
        <v>83829046</v>
      </c>
      <c r="AY456" s="30">
        <f>SUMIF('No tocar'!A:A,AS456,'No tocar'!D:D)</f>
        <v>83785000</v>
      </c>
      <c r="AZ456" s="30"/>
      <c r="BA456" s="30" t="str">
        <f t="shared" si="1"/>
        <v/>
      </c>
      <c r="BB456" s="31" t="str">
        <f t="shared" si="2"/>
        <v/>
      </c>
      <c r="BC456" s="29"/>
      <c r="BD456" s="29"/>
      <c r="BE456" s="29"/>
      <c r="BF456" s="29"/>
      <c r="BG456" s="29"/>
      <c r="BH456" s="29"/>
      <c r="BI456" s="29"/>
      <c r="BJ456" s="29"/>
      <c r="BK456" s="29"/>
      <c r="BL456" s="29"/>
      <c r="BM456" s="29"/>
      <c r="BN456" s="29"/>
      <c r="BO456" s="29"/>
      <c r="BP456" s="29"/>
      <c r="BQ456" s="29"/>
      <c r="BR456" s="29"/>
      <c r="BS456" s="29"/>
      <c r="BT456" s="29"/>
      <c r="BU456" s="29"/>
      <c r="BV456" s="29"/>
    </row>
    <row r="457" spans="1:74" ht="14.25" customHeight="1">
      <c r="A457" s="22" t="s">
        <v>2058</v>
      </c>
      <c r="B457" s="22" t="s">
        <v>2059</v>
      </c>
      <c r="C457" s="22" t="s">
        <v>2060</v>
      </c>
      <c r="D457" s="23">
        <v>19</v>
      </c>
      <c r="E457" s="22" t="s">
        <v>2061</v>
      </c>
      <c r="F457" s="24">
        <v>1905</v>
      </c>
      <c r="G457" s="22" t="s">
        <v>2062</v>
      </c>
      <c r="H457" s="24" t="s">
        <v>377</v>
      </c>
      <c r="I457" s="32" t="s">
        <v>2063</v>
      </c>
      <c r="J457" s="24">
        <v>2</v>
      </c>
      <c r="K457" s="22" t="s">
        <v>318</v>
      </c>
      <c r="L457" s="23" t="s">
        <v>2140</v>
      </c>
      <c r="M457" s="22" t="s">
        <v>2141</v>
      </c>
      <c r="N457" s="24" t="s">
        <v>2142</v>
      </c>
      <c r="O457" s="22" t="s">
        <v>2143</v>
      </c>
      <c r="P457" s="24">
        <v>1</v>
      </c>
      <c r="Q457" s="24" t="s">
        <v>2144</v>
      </c>
      <c r="R457" s="22" t="s">
        <v>2145</v>
      </c>
      <c r="S457" s="24" t="s">
        <v>2146</v>
      </c>
      <c r="T457" s="22" t="s">
        <v>2147</v>
      </c>
      <c r="U457" s="24">
        <v>1</v>
      </c>
      <c r="V457" s="26">
        <v>2023763640003</v>
      </c>
      <c r="W457" s="36" t="s">
        <v>2148</v>
      </c>
      <c r="X457" s="23" t="s">
        <v>2149</v>
      </c>
      <c r="Y457" s="22" t="s">
        <v>2150</v>
      </c>
      <c r="Z457" s="24">
        <v>2023</v>
      </c>
      <c r="AA457" s="24">
        <v>2023</v>
      </c>
      <c r="AB457" s="24">
        <v>1</v>
      </c>
      <c r="AC457" s="24">
        <v>1</v>
      </c>
      <c r="AD457" s="24">
        <v>1905014</v>
      </c>
      <c r="AE457" s="22" t="s">
        <v>2151</v>
      </c>
      <c r="AF457" s="24">
        <v>19051400</v>
      </c>
      <c r="AG457" s="22" t="s">
        <v>2152</v>
      </c>
      <c r="AH457" s="24" t="s">
        <v>2077</v>
      </c>
      <c r="AI457" s="24">
        <v>4</v>
      </c>
      <c r="AJ457" s="22" t="s">
        <v>2169</v>
      </c>
      <c r="AK457" s="24" t="s">
        <v>99</v>
      </c>
      <c r="AL457" s="22" t="s">
        <v>90</v>
      </c>
      <c r="AM457" s="24">
        <v>123228</v>
      </c>
      <c r="AN457" s="22" t="s">
        <v>2164</v>
      </c>
      <c r="AO457" s="22"/>
      <c r="AP457" s="22" t="s">
        <v>92</v>
      </c>
      <c r="AQ457" s="24" t="s">
        <v>627</v>
      </c>
      <c r="AR457" s="22" t="s">
        <v>628</v>
      </c>
      <c r="AS457" s="22" t="s">
        <v>2170</v>
      </c>
      <c r="AT457" s="28">
        <v>48000000</v>
      </c>
      <c r="AU457" s="1"/>
      <c r="AV457" s="29"/>
      <c r="AW457" s="30">
        <f>SUMIF('No tocar'!A:A,AS457,'No tocar'!B:B)</f>
        <v>48000000</v>
      </c>
      <c r="AX457" s="30">
        <f t="shared" si="0"/>
        <v>48000000</v>
      </c>
      <c r="AY457" s="30">
        <f>SUMIF('No tocar'!A:A,AS457,'No tocar'!D:D)</f>
        <v>48000000</v>
      </c>
      <c r="AZ457" s="30"/>
      <c r="BA457" s="30" t="str">
        <f t="shared" si="1"/>
        <v/>
      </c>
      <c r="BB457" s="31" t="str">
        <f t="shared" si="2"/>
        <v/>
      </c>
      <c r="BC457" s="29"/>
      <c r="BD457" s="29"/>
      <c r="BE457" s="29"/>
      <c r="BF457" s="29"/>
      <c r="BG457" s="29"/>
      <c r="BH457" s="29"/>
      <c r="BI457" s="29"/>
      <c r="BJ457" s="29"/>
      <c r="BK457" s="29"/>
      <c r="BL457" s="29"/>
      <c r="BM457" s="29"/>
      <c r="BN457" s="29"/>
      <c r="BO457" s="29"/>
      <c r="BP457" s="29"/>
      <c r="BQ457" s="29"/>
      <c r="BR457" s="29"/>
      <c r="BS457" s="29"/>
      <c r="BT457" s="29"/>
      <c r="BU457" s="29"/>
      <c r="BV457" s="29"/>
    </row>
    <row r="458" spans="1:74" ht="14.25" customHeight="1">
      <c r="A458" s="22" t="s">
        <v>2058</v>
      </c>
      <c r="B458" s="22" t="s">
        <v>2059</v>
      </c>
      <c r="C458" s="22" t="s">
        <v>2060</v>
      </c>
      <c r="D458" s="23">
        <v>19</v>
      </c>
      <c r="E458" s="22" t="s">
        <v>2061</v>
      </c>
      <c r="F458" s="24">
        <v>1905</v>
      </c>
      <c r="G458" s="22" t="s">
        <v>2062</v>
      </c>
      <c r="H458" s="24" t="s">
        <v>377</v>
      </c>
      <c r="I458" s="32" t="s">
        <v>2063</v>
      </c>
      <c r="J458" s="24">
        <v>2</v>
      </c>
      <c r="K458" s="22" t="s">
        <v>318</v>
      </c>
      <c r="L458" s="23" t="s">
        <v>2140</v>
      </c>
      <c r="M458" s="22" t="s">
        <v>2141</v>
      </c>
      <c r="N458" s="24" t="s">
        <v>2142</v>
      </c>
      <c r="O458" s="22" t="s">
        <v>2143</v>
      </c>
      <c r="P458" s="24">
        <v>1</v>
      </c>
      <c r="Q458" s="24" t="s">
        <v>2144</v>
      </c>
      <c r="R458" s="22" t="s">
        <v>2145</v>
      </c>
      <c r="S458" s="24" t="s">
        <v>2146</v>
      </c>
      <c r="T458" s="22" t="s">
        <v>2147</v>
      </c>
      <c r="U458" s="24">
        <v>1</v>
      </c>
      <c r="V458" s="26">
        <v>2023763640003</v>
      </c>
      <c r="W458" s="36" t="s">
        <v>2148</v>
      </c>
      <c r="X458" s="23" t="s">
        <v>2149</v>
      </c>
      <c r="Y458" s="22" t="s">
        <v>2150</v>
      </c>
      <c r="Z458" s="24">
        <v>2023</v>
      </c>
      <c r="AA458" s="24">
        <v>2023</v>
      </c>
      <c r="AB458" s="24">
        <v>1</v>
      </c>
      <c r="AC458" s="24">
        <v>1</v>
      </c>
      <c r="AD458" s="24">
        <v>1905014</v>
      </c>
      <c r="AE458" s="22" t="s">
        <v>2151</v>
      </c>
      <c r="AF458" s="24">
        <v>19051400</v>
      </c>
      <c r="AG458" s="22" t="s">
        <v>2152</v>
      </c>
      <c r="AH458" s="24" t="s">
        <v>2077</v>
      </c>
      <c r="AI458" s="24">
        <v>5</v>
      </c>
      <c r="AJ458" s="22" t="s">
        <v>2171</v>
      </c>
      <c r="AK458" s="24" t="s">
        <v>99</v>
      </c>
      <c r="AL458" s="22" t="s">
        <v>90</v>
      </c>
      <c r="AM458" s="24">
        <v>123228</v>
      </c>
      <c r="AN458" s="22" t="s">
        <v>2164</v>
      </c>
      <c r="AO458" s="22"/>
      <c r="AP458" s="22" t="s">
        <v>92</v>
      </c>
      <c r="AQ458" s="24" t="s">
        <v>2080</v>
      </c>
      <c r="AR458" s="22" t="s">
        <v>2081</v>
      </c>
      <c r="AS458" s="22" t="s">
        <v>2172</v>
      </c>
      <c r="AT458" s="28">
        <v>30000000</v>
      </c>
      <c r="AU458" s="1"/>
      <c r="AV458" s="29"/>
      <c r="AW458" s="30">
        <f>SUMIF('No tocar'!A:A,AS458,'No tocar'!B:B)</f>
        <v>30000000</v>
      </c>
      <c r="AX458" s="30">
        <f t="shared" si="0"/>
        <v>30000000</v>
      </c>
      <c r="AY458" s="30">
        <f>SUMIF('No tocar'!A:A,AS458,'No tocar'!D:D)</f>
        <v>30000000</v>
      </c>
      <c r="AZ458" s="30"/>
      <c r="BA458" s="30" t="str">
        <f t="shared" si="1"/>
        <v/>
      </c>
      <c r="BB458" s="31" t="str">
        <f t="shared" si="2"/>
        <v/>
      </c>
      <c r="BC458" s="29"/>
      <c r="BD458" s="29"/>
      <c r="BE458" s="29"/>
      <c r="BF458" s="29"/>
      <c r="BG458" s="29"/>
      <c r="BH458" s="29"/>
      <c r="BI458" s="29"/>
      <c r="BJ458" s="29"/>
      <c r="BK458" s="29"/>
      <c r="BL458" s="29"/>
      <c r="BM458" s="29"/>
      <c r="BN458" s="29"/>
      <c r="BO458" s="29"/>
      <c r="BP458" s="29"/>
      <c r="BQ458" s="29"/>
      <c r="BR458" s="29"/>
      <c r="BS458" s="29"/>
      <c r="BT458" s="29"/>
      <c r="BU458" s="29"/>
      <c r="BV458" s="29"/>
    </row>
    <row r="459" spans="1:74" ht="14.25" customHeight="1">
      <c r="A459" s="22" t="s">
        <v>2058</v>
      </c>
      <c r="B459" s="22" t="s">
        <v>2059</v>
      </c>
      <c r="C459" s="22" t="s">
        <v>2060</v>
      </c>
      <c r="D459" s="23">
        <v>19</v>
      </c>
      <c r="E459" s="22" t="s">
        <v>2061</v>
      </c>
      <c r="F459" s="24">
        <v>1905</v>
      </c>
      <c r="G459" s="22" t="s">
        <v>2062</v>
      </c>
      <c r="H459" s="24" t="s">
        <v>377</v>
      </c>
      <c r="I459" s="32" t="s">
        <v>2063</v>
      </c>
      <c r="J459" s="24">
        <v>2</v>
      </c>
      <c r="K459" s="22" t="s">
        <v>318</v>
      </c>
      <c r="L459" s="23" t="s">
        <v>2140</v>
      </c>
      <c r="M459" s="22" t="s">
        <v>2141</v>
      </c>
      <c r="N459" s="24" t="s">
        <v>2142</v>
      </c>
      <c r="O459" s="22" t="s">
        <v>2143</v>
      </c>
      <c r="P459" s="24">
        <v>1</v>
      </c>
      <c r="Q459" s="24" t="s">
        <v>2144</v>
      </c>
      <c r="R459" s="22" t="s">
        <v>2145</v>
      </c>
      <c r="S459" s="24" t="s">
        <v>2146</v>
      </c>
      <c r="T459" s="22" t="s">
        <v>2147</v>
      </c>
      <c r="U459" s="24">
        <v>1</v>
      </c>
      <c r="V459" s="26">
        <v>2023763640003</v>
      </c>
      <c r="W459" s="36" t="s">
        <v>2148</v>
      </c>
      <c r="X459" s="23" t="s">
        <v>2149</v>
      </c>
      <c r="Y459" s="22" t="s">
        <v>2150</v>
      </c>
      <c r="Z459" s="24">
        <v>2023</v>
      </c>
      <c r="AA459" s="24">
        <v>2023</v>
      </c>
      <c r="AB459" s="24">
        <v>1</v>
      </c>
      <c r="AC459" s="24">
        <v>1</v>
      </c>
      <c r="AD459" s="24">
        <v>1905014</v>
      </c>
      <c r="AE459" s="22" t="s">
        <v>2151</v>
      </c>
      <c r="AF459" s="24">
        <v>19051400</v>
      </c>
      <c r="AG459" s="22" t="s">
        <v>2152</v>
      </c>
      <c r="AH459" s="24" t="s">
        <v>2077</v>
      </c>
      <c r="AI459" s="24">
        <v>6</v>
      </c>
      <c r="AJ459" s="22" t="s">
        <v>2173</v>
      </c>
      <c r="AK459" s="24" t="s">
        <v>99</v>
      </c>
      <c r="AL459" s="22" t="s">
        <v>90</v>
      </c>
      <c r="AM459" s="24">
        <v>124204</v>
      </c>
      <c r="AN459" s="22" t="s">
        <v>2174</v>
      </c>
      <c r="AO459" s="22"/>
      <c r="AP459" s="22" t="s">
        <v>92</v>
      </c>
      <c r="AQ459" s="24" t="s">
        <v>2080</v>
      </c>
      <c r="AR459" s="22" t="s">
        <v>2081</v>
      </c>
      <c r="AS459" s="22" t="s">
        <v>2175</v>
      </c>
      <c r="AT459" s="28">
        <v>863364668.00999999</v>
      </c>
      <c r="AU459" s="1"/>
      <c r="AV459" s="29"/>
      <c r="AW459" s="30">
        <f>SUMIF('No tocar'!A:A,AS459,'No tocar'!B:B)</f>
        <v>828321732.71000004</v>
      </c>
      <c r="AX459" s="30">
        <f t="shared" si="0"/>
        <v>863364668.00999999</v>
      </c>
      <c r="AY459" s="30">
        <f>SUMIF('No tocar'!A:A,AS459,'No tocar'!D:D)</f>
        <v>828321732.71000004</v>
      </c>
      <c r="AZ459" s="30"/>
      <c r="BA459" s="30" t="str">
        <f t="shared" si="1"/>
        <v/>
      </c>
      <c r="BB459" s="31" t="str">
        <f t="shared" si="2"/>
        <v/>
      </c>
      <c r="BC459" s="29"/>
      <c r="BD459" s="29"/>
      <c r="BE459" s="29"/>
      <c r="BF459" s="29"/>
      <c r="BG459" s="29"/>
      <c r="BH459" s="29"/>
      <c r="BI459" s="29"/>
      <c r="BJ459" s="29"/>
      <c r="BK459" s="29"/>
      <c r="BL459" s="29"/>
      <c r="BM459" s="29"/>
      <c r="BN459" s="29"/>
      <c r="BO459" s="29"/>
      <c r="BP459" s="29"/>
      <c r="BQ459" s="29"/>
      <c r="BR459" s="29"/>
      <c r="BS459" s="29"/>
      <c r="BT459" s="29"/>
      <c r="BU459" s="29"/>
      <c r="BV459" s="29"/>
    </row>
    <row r="460" spans="1:74" ht="14.25" customHeight="1">
      <c r="A460" s="22" t="s">
        <v>2058</v>
      </c>
      <c r="B460" s="22" t="s">
        <v>2059</v>
      </c>
      <c r="C460" s="22" t="s">
        <v>2060</v>
      </c>
      <c r="D460" s="23">
        <v>19</v>
      </c>
      <c r="E460" s="22" t="s">
        <v>2061</v>
      </c>
      <c r="F460" s="24">
        <v>1905</v>
      </c>
      <c r="G460" s="22" t="s">
        <v>2062</v>
      </c>
      <c r="H460" s="24" t="s">
        <v>377</v>
      </c>
      <c r="I460" s="32" t="s">
        <v>2063</v>
      </c>
      <c r="J460" s="24">
        <v>2</v>
      </c>
      <c r="K460" s="22" t="s">
        <v>318</v>
      </c>
      <c r="L460" s="23" t="s">
        <v>2140</v>
      </c>
      <c r="M460" s="22" t="s">
        <v>2141</v>
      </c>
      <c r="N460" s="24" t="s">
        <v>2142</v>
      </c>
      <c r="O460" s="22" t="s">
        <v>2143</v>
      </c>
      <c r="P460" s="24">
        <v>1</v>
      </c>
      <c r="Q460" s="24" t="s">
        <v>2144</v>
      </c>
      <c r="R460" s="22" t="s">
        <v>2145</v>
      </c>
      <c r="S460" s="24" t="s">
        <v>2146</v>
      </c>
      <c r="T460" s="22" t="s">
        <v>2147</v>
      </c>
      <c r="U460" s="24">
        <v>1</v>
      </c>
      <c r="V460" s="26">
        <v>2023763640003</v>
      </c>
      <c r="W460" s="36" t="s">
        <v>2148</v>
      </c>
      <c r="X460" s="23" t="s">
        <v>2149</v>
      </c>
      <c r="Y460" s="22" t="s">
        <v>2150</v>
      </c>
      <c r="Z460" s="24">
        <v>2023</v>
      </c>
      <c r="AA460" s="24">
        <v>2023</v>
      </c>
      <c r="AB460" s="24">
        <v>1</v>
      </c>
      <c r="AC460" s="24">
        <v>1</v>
      </c>
      <c r="AD460" s="24">
        <v>1905014</v>
      </c>
      <c r="AE460" s="22" t="s">
        <v>2151</v>
      </c>
      <c r="AF460" s="24">
        <v>19051400</v>
      </c>
      <c r="AG460" s="22" t="s">
        <v>2152</v>
      </c>
      <c r="AH460" s="24" t="s">
        <v>2077</v>
      </c>
      <c r="AI460" s="24">
        <v>6</v>
      </c>
      <c r="AJ460" s="22" t="s">
        <v>2173</v>
      </c>
      <c r="AK460" s="24" t="s">
        <v>99</v>
      </c>
      <c r="AL460" s="22" t="s">
        <v>90</v>
      </c>
      <c r="AM460" s="24">
        <v>133704</v>
      </c>
      <c r="AN460" s="22" t="s">
        <v>2176</v>
      </c>
      <c r="AO460" s="22"/>
      <c r="AP460" s="22" t="s">
        <v>92</v>
      </c>
      <c r="AQ460" s="24" t="s">
        <v>2080</v>
      </c>
      <c r="AR460" s="22" t="s">
        <v>2081</v>
      </c>
      <c r="AS460" s="22" t="s">
        <v>2177</v>
      </c>
      <c r="AT460" s="28">
        <v>2634696</v>
      </c>
      <c r="AU460" s="1" t="s">
        <v>142</v>
      </c>
      <c r="AV460" s="29"/>
      <c r="AW460" s="30">
        <f>SUMIF('No tocar'!A:A,AS460,'No tocar'!B:B)</f>
        <v>0</v>
      </c>
      <c r="AX460" s="30">
        <f t="shared" si="0"/>
        <v>2634696</v>
      </c>
      <c r="AY460" s="30">
        <f>SUMIF('No tocar'!A:A,AS460,'No tocar'!D:D)</f>
        <v>0</v>
      </c>
      <c r="AZ460" s="30"/>
      <c r="BA460" s="30" t="str">
        <f t="shared" si="1"/>
        <v/>
      </c>
      <c r="BB460" s="31" t="str">
        <f t="shared" si="2"/>
        <v/>
      </c>
      <c r="BC460" s="29"/>
      <c r="BD460" s="29"/>
      <c r="BE460" s="29"/>
      <c r="BF460" s="29"/>
      <c r="BG460" s="29"/>
      <c r="BH460" s="29"/>
      <c r="BI460" s="29"/>
      <c r="BJ460" s="29"/>
      <c r="BK460" s="29"/>
      <c r="BL460" s="29"/>
      <c r="BM460" s="29"/>
      <c r="BN460" s="29"/>
      <c r="BO460" s="29"/>
      <c r="BP460" s="29"/>
      <c r="BQ460" s="29"/>
      <c r="BR460" s="29"/>
      <c r="BS460" s="29"/>
      <c r="BT460" s="29"/>
      <c r="BU460" s="29"/>
      <c r="BV460" s="29"/>
    </row>
    <row r="461" spans="1:74" ht="14.25" customHeight="1">
      <c r="A461" s="22" t="s">
        <v>2058</v>
      </c>
      <c r="B461" s="22" t="s">
        <v>2059</v>
      </c>
      <c r="C461" s="22" t="s">
        <v>2060</v>
      </c>
      <c r="D461" s="23">
        <v>19</v>
      </c>
      <c r="E461" s="22" t="s">
        <v>2061</v>
      </c>
      <c r="F461" s="24">
        <v>1905</v>
      </c>
      <c r="G461" s="22" t="s">
        <v>2062</v>
      </c>
      <c r="H461" s="24" t="s">
        <v>377</v>
      </c>
      <c r="I461" s="32" t="s">
        <v>2063</v>
      </c>
      <c r="J461" s="24">
        <v>2</v>
      </c>
      <c r="K461" s="22" t="s">
        <v>318</v>
      </c>
      <c r="L461" s="23" t="s">
        <v>2140</v>
      </c>
      <c r="M461" s="22" t="s">
        <v>2141</v>
      </c>
      <c r="N461" s="24" t="s">
        <v>2142</v>
      </c>
      <c r="O461" s="22" t="s">
        <v>2143</v>
      </c>
      <c r="P461" s="24">
        <v>1</v>
      </c>
      <c r="Q461" s="24" t="s">
        <v>2144</v>
      </c>
      <c r="R461" s="22" t="s">
        <v>2145</v>
      </c>
      <c r="S461" s="24" t="s">
        <v>2146</v>
      </c>
      <c r="T461" s="22" t="s">
        <v>2147</v>
      </c>
      <c r="U461" s="24">
        <v>1</v>
      </c>
      <c r="V461" s="26">
        <v>2023763640003</v>
      </c>
      <c r="W461" s="36" t="s">
        <v>2148</v>
      </c>
      <c r="X461" s="23" t="s">
        <v>2149</v>
      </c>
      <c r="Y461" s="22" t="s">
        <v>2150</v>
      </c>
      <c r="Z461" s="24">
        <v>2023</v>
      </c>
      <c r="AA461" s="24">
        <v>2023</v>
      </c>
      <c r="AB461" s="24">
        <v>1</v>
      </c>
      <c r="AC461" s="24">
        <v>1</v>
      </c>
      <c r="AD461" s="24">
        <v>1905014</v>
      </c>
      <c r="AE461" s="22" t="s">
        <v>2151</v>
      </c>
      <c r="AF461" s="24">
        <v>19051400</v>
      </c>
      <c r="AG461" s="22" t="s">
        <v>2152</v>
      </c>
      <c r="AH461" s="24" t="s">
        <v>2077</v>
      </c>
      <c r="AI461" s="24">
        <v>6</v>
      </c>
      <c r="AJ461" s="22" t="s">
        <v>2173</v>
      </c>
      <c r="AK461" s="24" t="s">
        <v>99</v>
      </c>
      <c r="AL461" s="22" t="s">
        <v>90</v>
      </c>
      <c r="AM461" s="24">
        <v>132305</v>
      </c>
      <c r="AN461" s="22" t="s">
        <v>668</v>
      </c>
      <c r="AO461" s="22"/>
      <c r="AP461" s="22" t="s">
        <v>92</v>
      </c>
      <c r="AQ461" s="24" t="s">
        <v>2080</v>
      </c>
      <c r="AR461" s="22" t="s">
        <v>2081</v>
      </c>
      <c r="AS461" s="22" t="s">
        <v>2178</v>
      </c>
      <c r="AT461" s="28">
        <v>75342</v>
      </c>
      <c r="AU461" s="1"/>
      <c r="AV461" s="29"/>
      <c r="AW461" s="30">
        <f>SUMIF('No tocar'!A:A,AS461,'No tocar'!B:B)</f>
        <v>0</v>
      </c>
      <c r="AX461" s="30">
        <f t="shared" si="0"/>
        <v>75342</v>
      </c>
      <c r="AY461" s="30">
        <f>SUMIF('No tocar'!A:A,AS461,'No tocar'!D:D)</f>
        <v>0</v>
      </c>
      <c r="AZ461" s="30"/>
      <c r="BA461" s="30" t="str">
        <f t="shared" si="1"/>
        <v/>
      </c>
      <c r="BB461" s="31" t="str">
        <f t="shared" si="2"/>
        <v/>
      </c>
      <c r="BC461" s="29"/>
      <c r="BD461" s="29"/>
      <c r="BE461" s="29"/>
      <c r="BF461" s="29"/>
      <c r="BG461" s="29"/>
      <c r="BH461" s="29"/>
      <c r="BI461" s="29"/>
      <c r="BJ461" s="29"/>
      <c r="BK461" s="29"/>
      <c r="BL461" s="29"/>
      <c r="BM461" s="29"/>
      <c r="BN461" s="29"/>
      <c r="BO461" s="29"/>
      <c r="BP461" s="29"/>
      <c r="BQ461" s="29"/>
      <c r="BR461" s="29"/>
      <c r="BS461" s="29"/>
      <c r="BT461" s="29"/>
      <c r="BU461" s="29"/>
      <c r="BV461" s="29"/>
    </row>
    <row r="462" spans="1:74" ht="14.25" customHeight="1">
      <c r="A462" s="22" t="s">
        <v>2058</v>
      </c>
      <c r="B462" s="22" t="s">
        <v>2059</v>
      </c>
      <c r="C462" s="22" t="s">
        <v>2060</v>
      </c>
      <c r="D462" s="23">
        <v>19</v>
      </c>
      <c r="E462" s="22" t="s">
        <v>2061</v>
      </c>
      <c r="F462" s="24">
        <v>1905</v>
      </c>
      <c r="G462" s="22" t="s">
        <v>2062</v>
      </c>
      <c r="H462" s="24" t="s">
        <v>377</v>
      </c>
      <c r="I462" s="32" t="s">
        <v>2063</v>
      </c>
      <c r="J462" s="24">
        <v>2</v>
      </c>
      <c r="K462" s="22" t="s">
        <v>318</v>
      </c>
      <c r="L462" s="23" t="s">
        <v>2140</v>
      </c>
      <c r="M462" s="22" t="s">
        <v>2141</v>
      </c>
      <c r="N462" s="24" t="s">
        <v>2142</v>
      </c>
      <c r="O462" s="22" t="s">
        <v>2143</v>
      </c>
      <c r="P462" s="24">
        <v>1</v>
      </c>
      <c r="Q462" s="24" t="s">
        <v>2144</v>
      </c>
      <c r="R462" s="22" t="s">
        <v>2145</v>
      </c>
      <c r="S462" s="24" t="s">
        <v>2146</v>
      </c>
      <c r="T462" s="22" t="s">
        <v>2147</v>
      </c>
      <c r="U462" s="24">
        <v>1</v>
      </c>
      <c r="V462" s="26">
        <v>2023763640003</v>
      </c>
      <c r="W462" s="36" t="s">
        <v>2148</v>
      </c>
      <c r="X462" s="23" t="s">
        <v>2149</v>
      </c>
      <c r="Y462" s="22" t="s">
        <v>2150</v>
      </c>
      <c r="Z462" s="24">
        <v>2023</v>
      </c>
      <c r="AA462" s="24">
        <v>2023</v>
      </c>
      <c r="AB462" s="24">
        <v>1</v>
      </c>
      <c r="AC462" s="24">
        <v>1</v>
      </c>
      <c r="AD462" s="24">
        <v>1905014</v>
      </c>
      <c r="AE462" s="22" t="s">
        <v>2151</v>
      </c>
      <c r="AF462" s="24">
        <v>19051400</v>
      </c>
      <c r="AG462" s="22" t="s">
        <v>2152</v>
      </c>
      <c r="AH462" s="24" t="s">
        <v>2077</v>
      </c>
      <c r="AI462" s="24">
        <v>7</v>
      </c>
      <c r="AJ462" s="22" t="s">
        <v>2179</v>
      </c>
      <c r="AK462" s="24" t="s">
        <v>99</v>
      </c>
      <c r="AL462" s="22" t="s">
        <v>166</v>
      </c>
      <c r="AM462" s="24">
        <v>124204</v>
      </c>
      <c r="AN462" s="22" t="s">
        <v>2079</v>
      </c>
      <c r="AO462" s="22"/>
      <c r="AP462" s="22" t="s">
        <v>92</v>
      </c>
      <c r="AQ462" s="24" t="s">
        <v>2080</v>
      </c>
      <c r="AR462" s="22" t="s">
        <v>2081</v>
      </c>
      <c r="AS462" s="22" t="s">
        <v>2180</v>
      </c>
      <c r="AT462" s="28">
        <v>0</v>
      </c>
      <c r="AU462" s="1"/>
      <c r="AV462" s="29"/>
      <c r="AW462" s="30">
        <f>SUMIF('No tocar'!A:A,AS462,'No tocar'!B:B)</f>
        <v>55000000</v>
      </c>
      <c r="AX462" s="30">
        <f t="shared" si="0"/>
        <v>0</v>
      </c>
      <c r="AY462" s="30">
        <f>SUMIF('No tocar'!A:A,AS462,'No tocar'!D:D)</f>
        <v>0</v>
      </c>
      <c r="AZ462" s="30"/>
      <c r="BA462" s="30" t="str">
        <f t="shared" si="1"/>
        <v/>
      </c>
      <c r="BB462" s="31" t="str">
        <f t="shared" si="2"/>
        <v/>
      </c>
      <c r="BC462" s="29"/>
      <c r="BD462" s="29"/>
      <c r="BE462" s="29"/>
      <c r="BF462" s="29"/>
      <c r="BG462" s="29"/>
      <c r="BH462" s="29"/>
      <c r="BI462" s="29"/>
      <c r="BJ462" s="29"/>
      <c r="BK462" s="29"/>
      <c r="BL462" s="29"/>
      <c r="BM462" s="29"/>
      <c r="BN462" s="29"/>
      <c r="BO462" s="29"/>
      <c r="BP462" s="29"/>
      <c r="BQ462" s="29"/>
      <c r="BR462" s="29"/>
      <c r="BS462" s="29"/>
      <c r="BT462" s="29"/>
      <c r="BU462" s="29"/>
      <c r="BV462" s="29"/>
    </row>
    <row r="463" spans="1:74" ht="14.25" customHeight="1">
      <c r="A463" s="22" t="s">
        <v>2058</v>
      </c>
      <c r="B463" s="22" t="s">
        <v>2059</v>
      </c>
      <c r="C463" s="22" t="s">
        <v>2060</v>
      </c>
      <c r="D463" s="23">
        <v>19</v>
      </c>
      <c r="E463" s="22" t="s">
        <v>2061</v>
      </c>
      <c r="F463" s="24">
        <v>1905</v>
      </c>
      <c r="G463" s="22" t="s">
        <v>2062</v>
      </c>
      <c r="H463" s="24" t="s">
        <v>377</v>
      </c>
      <c r="I463" s="32" t="s">
        <v>2063</v>
      </c>
      <c r="J463" s="24">
        <v>2</v>
      </c>
      <c r="K463" s="22" t="s">
        <v>318</v>
      </c>
      <c r="L463" s="23" t="s">
        <v>2140</v>
      </c>
      <c r="M463" s="22" t="s">
        <v>2141</v>
      </c>
      <c r="N463" s="24" t="s">
        <v>2142</v>
      </c>
      <c r="O463" s="22" t="s">
        <v>2143</v>
      </c>
      <c r="P463" s="24">
        <v>1</v>
      </c>
      <c r="Q463" s="24" t="s">
        <v>2144</v>
      </c>
      <c r="R463" s="22" t="s">
        <v>2145</v>
      </c>
      <c r="S463" s="24" t="s">
        <v>2146</v>
      </c>
      <c r="T463" s="22" t="s">
        <v>2147</v>
      </c>
      <c r="U463" s="24">
        <v>1</v>
      </c>
      <c r="V463" s="26">
        <v>2023763640003</v>
      </c>
      <c r="W463" s="36" t="s">
        <v>2148</v>
      </c>
      <c r="X463" s="23" t="s">
        <v>2149</v>
      </c>
      <c r="Y463" s="22" t="s">
        <v>2150</v>
      </c>
      <c r="Z463" s="24">
        <v>2023</v>
      </c>
      <c r="AA463" s="24">
        <v>2023</v>
      </c>
      <c r="AB463" s="24">
        <v>1</v>
      </c>
      <c r="AC463" s="24">
        <v>1</v>
      </c>
      <c r="AD463" s="24">
        <v>1905014</v>
      </c>
      <c r="AE463" s="22" t="s">
        <v>2151</v>
      </c>
      <c r="AF463" s="24">
        <v>19051400</v>
      </c>
      <c r="AG463" s="22" t="s">
        <v>2152</v>
      </c>
      <c r="AH463" s="24" t="s">
        <v>2077</v>
      </c>
      <c r="AI463" s="24">
        <v>7</v>
      </c>
      <c r="AJ463" s="22" t="s">
        <v>2179</v>
      </c>
      <c r="AK463" s="24" t="s">
        <v>99</v>
      </c>
      <c r="AL463" s="22" t="s">
        <v>166</v>
      </c>
      <c r="AM463" s="24">
        <v>124202</v>
      </c>
      <c r="AN463" s="22" t="s">
        <v>2079</v>
      </c>
      <c r="AO463" s="22"/>
      <c r="AP463" s="22" t="s">
        <v>92</v>
      </c>
      <c r="AQ463" s="24" t="s">
        <v>2080</v>
      </c>
      <c r="AR463" s="22" t="s">
        <v>2081</v>
      </c>
      <c r="AS463" s="22" t="s">
        <v>2181</v>
      </c>
      <c r="AT463" s="28">
        <v>135702181</v>
      </c>
      <c r="AU463" s="1"/>
      <c r="AV463" s="29"/>
      <c r="AW463" s="30">
        <f>SUMIF('No tocar'!A:A,AS463,'No tocar'!B:B)</f>
        <v>0</v>
      </c>
      <c r="AX463" s="30">
        <f t="shared" si="0"/>
        <v>135702181</v>
      </c>
      <c r="AY463" s="30">
        <f>SUMIF('No tocar'!A:A,AS463,'No tocar'!D:D)</f>
        <v>117280000</v>
      </c>
      <c r="AZ463" s="30"/>
      <c r="BA463" s="30" t="str">
        <f t="shared" si="1"/>
        <v/>
      </c>
      <c r="BB463" s="31" t="str">
        <f t="shared" si="2"/>
        <v/>
      </c>
      <c r="BC463" s="29"/>
      <c r="BD463" s="29"/>
      <c r="BE463" s="29"/>
      <c r="BF463" s="29"/>
      <c r="BG463" s="29"/>
      <c r="BH463" s="29"/>
      <c r="BI463" s="29"/>
      <c r="BJ463" s="29"/>
      <c r="BK463" s="29"/>
      <c r="BL463" s="29"/>
      <c r="BM463" s="29"/>
      <c r="BN463" s="29"/>
      <c r="BO463" s="29"/>
      <c r="BP463" s="29"/>
      <c r="BQ463" s="29"/>
      <c r="BR463" s="29"/>
      <c r="BS463" s="29"/>
      <c r="BT463" s="29"/>
      <c r="BU463" s="29"/>
      <c r="BV463" s="29"/>
    </row>
    <row r="464" spans="1:74" ht="14.25" customHeight="1">
      <c r="A464" s="22" t="s">
        <v>2058</v>
      </c>
      <c r="B464" s="22" t="s">
        <v>2059</v>
      </c>
      <c r="C464" s="22" t="s">
        <v>2060</v>
      </c>
      <c r="D464" s="23">
        <v>19</v>
      </c>
      <c r="E464" s="22" t="s">
        <v>2061</v>
      </c>
      <c r="F464" s="24">
        <v>1905</v>
      </c>
      <c r="G464" s="22" t="s">
        <v>2062</v>
      </c>
      <c r="H464" s="24" t="s">
        <v>377</v>
      </c>
      <c r="I464" s="32" t="s">
        <v>2063</v>
      </c>
      <c r="J464" s="24">
        <v>2</v>
      </c>
      <c r="K464" s="22" t="s">
        <v>318</v>
      </c>
      <c r="L464" s="23" t="s">
        <v>2140</v>
      </c>
      <c r="M464" s="22" t="s">
        <v>2141</v>
      </c>
      <c r="N464" s="24" t="s">
        <v>2142</v>
      </c>
      <c r="O464" s="22" t="s">
        <v>2143</v>
      </c>
      <c r="P464" s="24">
        <v>1</v>
      </c>
      <c r="Q464" s="24" t="s">
        <v>2144</v>
      </c>
      <c r="R464" s="22" t="s">
        <v>2145</v>
      </c>
      <c r="S464" s="24" t="s">
        <v>2146</v>
      </c>
      <c r="T464" s="22" t="s">
        <v>2147</v>
      </c>
      <c r="U464" s="24">
        <v>1</v>
      </c>
      <c r="V464" s="26">
        <v>2023763640003</v>
      </c>
      <c r="W464" s="36" t="s">
        <v>2148</v>
      </c>
      <c r="X464" s="23" t="s">
        <v>2149</v>
      </c>
      <c r="Y464" s="22" t="s">
        <v>2150</v>
      </c>
      <c r="Z464" s="24">
        <v>2023</v>
      </c>
      <c r="AA464" s="24">
        <v>2023</v>
      </c>
      <c r="AB464" s="24">
        <v>1</v>
      </c>
      <c r="AC464" s="24">
        <v>1</v>
      </c>
      <c r="AD464" s="24">
        <v>1905014</v>
      </c>
      <c r="AE464" s="22" t="s">
        <v>2151</v>
      </c>
      <c r="AF464" s="24">
        <v>19051400</v>
      </c>
      <c r="AG464" s="22" t="s">
        <v>2152</v>
      </c>
      <c r="AH464" s="24" t="s">
        <v>2077</v>
      </c>
      <c r="AI464" s="24">
        <v>7</v>
      </c>
      <c r="AJ464" s="22" t="s">
        <v>2179</v>
      </c>
      <c r="AK464" s="24" t="s">
        <v>99</v>
      </c>
      <c r="AL464" s="22" t="s">
        <v>166</v>
      </c>
      <c r="AM464" s="24">
        <v>132206</v>
      </c>
      <c r="AN464" s="22" t="s">
        <v>2182</v>
      </c>
      <c r="AO464" s="22"/>
      <c r="AP464" s="22" t="s">
        <v>92</v>
      </c>
      <c r="AQ464" s="24" t="s">
        <v>2080</v>
      </c>
      <c r="AR464" s="22" t="s">
        <v>2081</v>
      </c>
      <c r="AS464" s="22" t="s">
        <v>2183</v>
      </c>
      <c r="AT464" s="28">
        <v>120974</v>
      </c>
      <c r="AU464" s="1"/>
      <c r="AV464" s="29"/>
      <c r="AW464" s="30">
        <f>SUMIF('No tocar'!A:A,AS464,'No tocar'!B:B)</f>
        <v>0</v>
      </c>
      <c r="AX464" s="30">
        <f t="shared" si="0"/>
        <v>120974</v>
      </c>
      <c r="AY464" s="30">
        <f>SUMIF('No tocar'!A:A,AS464,'No tocar'!D:D)</f>
        <v>0</v>
      </c>
      <c r="AZ464" s="30"/>
      <c r="BA464" s="30" t="str">
        <f t="shared" si="1"/>
        <v/>
      </c>
      <c r="BB464" s="31" t="str">
        <f t="shared" si="2"/>
        <v/>
      </c>
      <c r="BC464" s="29"/>
      <c r="BD464" s="29"/>
      <c r="BE464" s="29"/>
      <c r="BF464" s="29"/>
      <c r="BG464" s="29"/>
      <c r="BH464" s="29"/>
      <c r="BI464" s="29"/>
      <c r="BJ464" s="29"/>
      <c r="BK464" s="29"/>
      <c r="BL464" s="29"/>
      <c r="BM464" s="29"/>
      <c r="BN464" s="29"/>
      <c r="BO464" s="29"/>
      <c r="BP464" s="29"/>
      <c r="BQ464" s="29"/>
      <c r="BR464" s="29"/>
      <c r="BS464" s="29"/>
      <c r="BT464" s="29"/>
      <c r="BU464" s="29"/>
      <c r="BV464" s="29"/>
    </row>
    <row r="465" spans="1:74" ht="14.25" customHeight="1">
      <c r="A465" s="22" t="s">
        <v>2058</v>
      </c>
      <c r="B465" s="22" t="s">
        <v>2059</v>
      </c>
      <c r="C465" s="22" t="s">
        <v>2060</v>
      </c>
      <c r="D465" s="23">
        <v>19</v>
      </c>
      <c r="E465" s="22" t="s">
        <v>2061</v>
      </c>
      <c r="F465" s="24">
        <v>1905</v>
      </c>
      <c r="G465" s="22" t="s">
        <v>2062</v>
      </c>
      <c r="H465" s="24" t="s">
        <v>377</v>
      </c>
      <c r="I465" s="32" t="s">
        <v>2063</v>
      </c>
      <c r="J465" s="24">
        <v>2</v>
      </c>
      <c r="K465" s="22" t="s">
        <v>318</v>
      </c>
      <c r="L465" s="23" t="s">
        <v>2140</v>
      </c>
      <c r="M465" s="22" t="s">
        <v>2141</v>
      </c>
      <c r="N465" s="24" t="s">
        <v>2142</v>
      </c>
      <c r="O465" s="22" t="s">
        <v>2143</v>
      </c>
      <c r="P465" s="24">
        <v>1</v>
      </c>
      <c r="Q465" s="24" t="s">
        <v>2144</v>
      </c>
      <c r="R465" s="22" t="s">
        <v>2145</v>
      </c>
      <c r="S465" s="24" t="s">
        <v>2146</v>
      </c>
      <c r="T465" s="22" t="s">
        <v>2147</v>
      </c>
      <c r="U465" s="24">
        <v>1</v>
      </c>
      <c r="V465" s="26">
        <v>2023763640003</v>
      </c>
      <c r="W465" s="36" t="s">
        <v>2148</v>
      </c>
      <c r="X465" s="23" t="s">
        <v>2149</v>
      </c>
      <c r="Y465" s="22" t="s">
        <v>2150</v>
      </c>
      <c r="Z465" s="24">
        <v>2023</v>
      </c>
      <c r="AA465" s="24">
        <v>2023</v>
      </c>
      <c r="AB465" s="24">
        <v>1</v>
      </c>
      <c r="AC465" s="24">
        <v>1</v>
      </c>
      <c r="AD465" s="24">
        <v>1905014</v>
      </c>
      <c r="AE465" s="22" t="s">
        <v>2151</v>
      </c>
      <c r="AF465" s="24">
        <v>19051400</v>
      </c>
      <c r="AG465" s="22" t="s">
        <v>2152</v>
      </c>
      <c r="AH465" s="24" t="s">
        <v>2077</v>
      </c>
      <c r="AI465" s="24">
        <v>8</v>
      </c>
      <c r="AJ465" s="22" t="s">
        <v>2184</v>
      </c>
      <c r="AK465" s="24" t="s">
        <v>99</v>
      </c>
      <c r="AL465" s="22" t="s">
        <v>681</v>
      </c>
      <c r="AM465" s="24">
        <v>123304</v>
      </c>
      <c r="AN465" s="22" t="s">
        <v>1392</v>
      </c>
      <c r="AO465" s="22"/>
      <c r="AP465" s="22" t="s">
        <v>92</v>
      </c>
      <c r="AQ465" s="24" t="s">
        <v>2080</v>
      </c>
      <c r="AR465" s="22" t="s">
        <v>2081</v>
      </c>
      <c r="AS465" s="22" t="s">
        <v>2185</v>
      </c>
      <c r="AT465" s="28">
        <v>0</v>
      </c>
      <c r="AU465" s="1"/>
      <c r="AV465" s="29"/>
      <c r="AW465" s="30">
        <f>SUMIF('No tocar'!A:A,AS465,'No tocar'!B:B)</f>
        <v>0</v>
      </c>
      <c r="AX465" s="30">
        <f t="shared" si="0"/>
        <v>0</v>
      </c>
      <c r="AY465" s="30">
        <f>SUMIF('No tocar'!A:A,AS465,'No tocar'!D:D)</f>
        <v>0</v>
      </c>
      <c r="AZ465" s="30"/>
      <c r="BA465" s="30" t="str">
        <f t="shared" si="1"/>
        <v/>
      </c>
      <c r="BB465" s="31" t="str">
        <f t="shared" si="2"/>
        <v/>
      </c>
      <c r="BC465" s="29"/>
      <c r="BD465" s="29"/>
      <c r="BE465" s="29"/>
      <c r="BF465" s="29"/>
      <c r="BG465" s="29"/>
      <c r="BH465" s="29"/>
      <c r="BI465" s="29"/>
      <c r="BJ465" s="29"/>
      <c r="BK465" s="29"/>
      <c r="BL465" s="29"/>
      <c r="BM465" s="29"/>
      <c r="BN465" s="29"/>
      <c r="BO465" s="29"/>
      <c r="BP465" s="29"/>
      <c r="BQ465" s="29"/>
      <c r="BR465" s="29"/>
      <c r="BS465" s="29"/>
      <c r="BT465" s="29"/>
      <c r="BU465" s="29"/>
      <c r="BV465" s="29"/>
    </row>
    <row r="466" spans="1:74" ht="14.25" customHeight="1">
      <c r="A466" s="22" t="s">
        <v>2058</v>
      </c>
      <c r="B466" s="22" t="s">
        <v>2059</v>
      </c>
      <c r="C466" s="22" t="s">
        <v>2060</v>
      </c>
      <c r="D466" s="23">
        <v>19</v>
      </c>
      <c r="E466" s="22" t="s">
        <v>2061</v>
      </c>
      <c r="F466" s="24">
        <v>1905</v>
      </c>
      <c r="G466" s="22" t="s">
        <v>2062</v>
      </c>
      <c r="H466" s="24" t="s">
        <v>377</v>
      </c>
      <c r="I466" s="32" t="s">
        <v>2063</v>
      </c>
      <c r="J466" s="24">
        <v>2</v>
      </c>
      <c r="K466" s="22" t="s">
        <v>318</v>
      </c>
      <c r="L466" s="23" t="s">
        <v>2140</v>
      </c>
      <c r="M466" s="22" t="s">
        <v>2141</v>
      </c>
      <c r="N466" s="24" t="s">
        <v>2142</v>
      </c>
      <c r="O466" s="22" t="s">
        <v>2143</v>
      </c>
      <c r="P466" s="24">
        <v>1</v>
      </c>
      <c r="Q466" s="24" t="s">
        <v>2144</v>
      </c>
      <c r="R466" s="22" t="s">
        <v>2145</v>
      </c>
      <c r="S466" s="24" t="s">
        <v>2146</v>
      </c>
      <c r="T466" s="22" t="s">
        <v>2147</v>
      </c>
      <c r="U466" s="24">
        <v>1</v>
      </c>
      <c r="V466" s="26">
        <v>2023763640003</v>
      </c>
      <c r="W466" s="36" t="s">
        <v>2148</v>
      </c>
      <c r="X466" s="23" t="s">
        <v>2149</v>
      </c>
      <c r="Y466" s="22" t="s">
        <v>2150</v>
      </c>
      <c r="Z466" s="24">
        <v>2023</v>
      </c>
      <c r="AA466" s="24">
        <v>2023</v>
      </c>
      <c r="AB466" s="24">
        <v>1</v>
      </c>
      <c r="AC466" s="24">
        <v>1</v>
      </c>
      <c r="AD466" s="24">
        <v>1905014</v>
      </c>
      <c r="AE466" s="22" t="s">
        <v>2151</v>
      </c>
      <c r="AF466" s="24">
        <v>19051400</v>
      </c>
      <c r="AG466" s="22" t="s">
        <v>2152</v>
      </c>
      <c r="AH466" s="24" t="s">
        <v>2077</v>
      </c>
      <c r="AI466" s="24">
        <v>8</v>
      </c>
      <c r="AJ466" s="22" t="s">
        <v>2184</v>
      </c>
      <c r="AK466" s="24" t="s">
        <v>99</v>
      </c>
      <c r="AL466" s="22" t="s">
        <v>90</v>
      </c>
      <c r="AM466" s="24">
        <v>123307</v>
      </c>
      <c r="AN466" s="22" t="s">
        <v>2162</v>
      </c>
      <c r="AO466" s="22"/>
      <c r="AP466" s="22" t="s">
        <v>92</v>
      </c>
      <c r="AQ466" s="24" t="s">
        <v>2080</v>
      </c>
      <c r="AR466" s="22" t="s">
        <v>2081</v>
      </c>
      <c r="AS466" s="22" t="s">
        <v>2186</v>
      </c>
      <c r="AT466" s="28">
        <v>260574103.94999999</v>
      </c>
      <c r="AU466" s="1"/>
      <c r="AV466" s="29"/>
      <c r="AW466" s="30">
        <f>SUMIF('No tocar'!A:A,AS466,'No tocar'!B:B)</f>
        <v>260574103.94999999</v>
      </c>
      <c r="AX466" s="30">
        <f t="shared" si="0"/>
        <v>260574103.94999999</v>
      </c>
      <c r="AY466" s="30">
        <f>SUMIF('No tocar'!A:A,AS466,'No tocar'!D:D)</f>
        <v>260574103</v>
      </c>
      <c r="AZ466" s="30"/>
      <c r="BA466" s="30" t="str">
        <f t="shared" si="1"/>
        <v/>
      </c>
      <c r="BB466" s="31" t="str">
        <f t="shared" si="2"/>
        <v/>
      </c>
      <c r="BC466" s="29"/>
      <c r="BD466" s="29"/>
      <c r="BE466" s="29"/>
      <c r="BF466" s="29"/>
      <c r="BG466" s="29"/>
      <c r="BH466" s="29"/>
      <c r="BI466" s="29"/>
      <c r="BJ466" s="29"/>
      <c r="BK466" s="29"/>
      <c r="BL466" s="29"/>
      <c r="BM466" s="29"/>
      <c r="BN466" s="29"/>
      <c r="BO466" s="29"/>
      <c r="BP466" s="29"/>
      <c r="BQ466" s="29"/>
      <c r="BR466" s="29"/>
      <c r="BS466" s="29"/>
      <c r="BT466" s="29"/>
      <c r="BU466" s="29"/>
      <c r="BV466" s="29"/>
    </row>
    <row r="467" spans="1:74" ht="14.25" customHeight="1">
      <c r="A467" s="22" t="s">
        <v>2058</v>
      </c>
      <c r="B467" s="22" t="s">
        <v>2059</v>
      </c>
      <c r="C467" s="22" t="s">
        <v>2060</v>
      </c>
      <c r="D467" s="23">
        <v>19</v>
      </c>
      <c r="E467" s="22" t="s">
        <v>2061</v>
      </c>
      <c r="F467" s="24">
        <v>1905</v>
      </c>
      <c r="G467" s="22" t="s">
        <v>2062</v>
      </c>
      <c r="H467" s="24" t="s">
        <v>377</v>
      </c>
      <c r="I467" s="32" t="s">
        <v>2063</v>
      </c>
      <c r="J467" s="24">
        <v>2</v>
      </c>
      <c r="K467" s="22" t="s">
        <v>318</v>
      </c>
      <c r="L467" s="23" t="s">
        <v>2140</v>
      </c>
      <c r="M467" s="22" t="s">
        <v>2141</v>
      </c>
      <c r="N467" s="24" t="s">
        <v>2142</v>
      </c>
      <c r="O467" s="22" t="s">
        <v>2143</v>
      </c>
      <c r="P467" s="24">
        <v>1</v>
      </c>
      <c r="Q467" s="24" t="s">
        <v>2144</v>
      </c>
      <c r="R467" s="22" t="s">
        <v>2145</v>
      </c>
      <c r="S467" s="24" t="s">
        <v>2146</v>
      </c>
      <c r="T467" s="22" t="s">
        <v>2147</v>
      </c>
      <c r="U467" s="24">
        <v>1</v>
      </c>
      <c r="V467" s="26">
        <v>2023763640003</v>
      </c>
      <c r="W467" s="36" t="s">
        <v>2148</v>
      </c>
      <c r="X467" s="23" t="s">
        <v>2149</v>
      </c>
      <c r="Y467" s="22" t="s">
        <v>2150</v>
      </c>
      <c r="Z467" s="24">
        <v>2023</v>
      </c>
      <c r="AA467" s="24">
        <v>2023</v>
      </c>
      <c r="AB467" s="24">
        <v>1</v>
      </c>
      <c r="AC467" s="24">
        <v>1</v>
      </c>
      <c r="AD467" s="24">
        <v>1905014</v>
      </c>
      <c r="AE467" s="22" t="s">
        <v>2151</v>
      </c>
      <c r="AF467" s="24">
        <v>19051400</v>
      </c>
      <c r="AG467" s="22" t="s">
        <v>2152</v>
      </c>
      <c r="AH467" s="24" t="s">
        <v>2077</v>
      </c>
      <c r="AI467" s="24">
        <v>9</v>
      </c>
      <c r="AJ467" s="22" t="s">
        <v>2187</v>
      </c>
      <c r="AK467" s="24" t="s">
        <v>99</v>
      </c>
      <c r="AL467" s="22" t="s">
        <v>90</v>
      </c>
      <c r="AM467" s="24">
        <v>123228</v>
      </c>
      <c r="AN467" s="22" t="s">
        <v>2164</v>
      </c>
      <c r="AO467" s="22"/>
      <c r="AP467" s="22" t="s">
        <v>92</v>
      </c>
      <c r="AQ467" s="24" t="s">
        <v>2080</v>
      </c>
      <c r="AR467" s="22" t="s">
        <v>2081</v>
      </c>
      <c r="AS467" s="22" t="s">
        <v>2188</v>
      </c>
      <c r="AT467" s="28">
        <v>119672435</v>
      </c>
      <c r="AU467" s="1"/>
      <c r="AV467" s="29"/>
      <c r="AW467" s="30">
        <f>SUMIF('No tocar'!A:A,AS467,'No tocar'!B:B)</f>
        <v>0</v>
      </c>
      <c r="AX467" s="30">
        <f t="shared" si="0"/>
        <v>119672435</v>
      </c>
      <c r="AY467" s="30">
        <f>SUMIF('No tocar'!A:A,AS467,'No tocar'!D:D)</f>
        <v>119672435</v>
      </c>
      <c r="AZ467" s="30"/>
      <c r="BA467" s="30" t="str">
        <f t="shared" si="1"/>
        <v/>
      </c>
      <c r="BB467" s="31" t="str">
        <f t="shared" si="2"/>
        <v/>
      </c>
      <c r="BC467" s="29"/>
      <c r="BD467" s="29"/>
      <c r="BE467" s="29"/>
      <c r="BF467" s="29"/>
      <c r="BG467" s="29"/>
      <c r="BH467" s="29"/>
      <c r="BI467" s="29"/>
      <c r="BJ467" s="29"/>
      <c r="BK467" s="29"/>
      <c r="BL467" s="29"/>
      <c r="BM467" s="29"/>
      <c r="BN467" s="29"/>
      <c r="BO467" s="29"/>
      <c r="BP467" s="29"/>
      <c r="BQ467" s="29"/>
      <c r="BR467" s="29"/>
      <c r="BS467" s="29"/>
      <c r="BT467" s="29"/>
      <c r="BU467" s="29"/>
      <c r="BV467" s="29"/>
    </row>
    <row r="468" spans="1:74" ht="14.25" customHeight="1">
      <c r="A468" s="22" t="s">
        <v>2058</v>
      </c>
      <c r="B468" s="22" t="s">
        <v>2059</v>
      </c>
      <c r="C468" s="22" t="s">
        <v>2060</v>
      </c>
      <c r="D468" s="23">
        <v>19</v>
      </c>
      <c r="E468" s="22" t="s">
        <v>2061</v>
      </c>
      <c r="F468" s="24">
        <v>1905</v>
      </c>
      <c r="G468" s="22" t="s">
        <v>2062</v>
      </c>
      <c r="H468" s="24" t="s">
        <v>377</v>
      </c>
      <c r="I468" s="32" t="s">
        <v>2063</v>
      </c>
      <c r="J468" s="24">
        <v>2</v>
      </c>
      <c r="K468" s="22" t="s">
        <v>318</v>
      </c>
      <c r="L468" s="23" t="s">
        <v>2140</v>
      </c>
      <c r="M468" s="22" t="s">
        <v>2141</v>
      </c>
      <c r="N468" s="24" t="s">
        <v>2142</v>
      </c>
      <c r="O468" s="22" t="s">
        <v>2143</v>
      </c>
      <c r="P468" s="24">
        <v>1</v>
      </c>
      <c r="Q468" s="24" t="s">
        <v>2144</v>
      </c>
      <c r="R468" s="22" t="s">
        <v>2145</v>
      </c>
      <c r="S468" s="24" t="s">
        <v>2146</v>
      </c>
      <c r="T468" s="22" t="s">
        <v>2147</v>
      </c>
      <c r="U468" s="24">
        <v>1</v>
      </c>
      <c r="V468" s="26">
        <v>2023763640003</v>
      </c>
      <c r="W468" s="36" t="s">
        <v>2148</v>
      </c>
      <c r="X468" s="23" t="s">
        <v>2149</v>
      </c>
      <c r="Y468" s="22" t="s">
        <v>2150</v>
      </c>
      <c r="Z468" s="24">
        <v>2023</v>
      </c>
      <c r="AA468" s="24">
        <v>2023</v>
      </c>
      <c r="AB468" s="24">
        <v>1</v>
      </c>
      <c r="AC468" s="24">
        <v>1</v>
      </c>
      <c r="AD468" s="24">
        <v>1905014</v>
      </c>
      <c r="AE468" s="22" t="s">
        <v>2151</v>
      </c>
      <c r="AF468" s="24">
        <v>19051400</v>
      </c>
      <c r="AG468" s="22" t="s">
        <v>2152</v>
      </c>
      <c r="AH468" s="24" t="s">
        <v>2077</v>
      </c>
      <c r="AI468" s="24">
        <v>9</v>
      </c>
      <c r="AJ468" s="22" t="s">
        <v>2187</v>
      </c>
      <c r="AK468" s="24" t="s">
        <v>99</v>
      </c>
      <c r="AL468" s="22" t="s">
        <v>90</v>
      </c>
      <c r="AM468" s="24">
        <v>133422</v>
      </c>
      <c r="AN468" s="22" t="s">
        <v>2155</v>
      </c>
      <c r="AO468" s="22"/>
      <c r="AP468" s="22" t="s">
        <v>92</v>
      </c>
      <c r="AQ468" s="24" t="s">
        <v>2080</v>
      </c>
      <c r="AR468" s="22" t="s">
        <v>2081</v>
      </c>
      <c r="AS468" s="22" t="s">
        <v>2189</v>
      </c>
      <c r="AT468" s="28">
        <v>6390275.0300000012</v>
      </c>
      <c r="AU468" s="1" t="s">
        <v>142</v>
      </c>
      <c r="AV468" s="29"/>
      <c r="AW468" s="30">
        <f>SUMIF('No tocar'!A:A,AS468,'No tocar'!B:B)</f>
        <v>0</v>
      </c>
      <c r="AX468" s="30">
        <f t="shared" si="0"/>
        <v>6390275.0300000012</v>
      </c>
      <c r="AY468" s="30">
        <f>SUMIF('No tocar'!A:A,AS468,'No tocar'!D:D)</f>
        <v>0</v>
      </c>
      <c r="AZ468" s="30"/>
      <c r="BA468" s="30" t="str">
        <f t="shared" si="1"/>
        <v/>
      </c>
      <c r="BB468" s="31" t="str">
        <f t="shared" si="2"/>
        <v/>
      </c>
      <c r="BC468" s="29"/>
      <c r="BD468" s="29"/>
      <c r="BE468" s="29"/>
      <c r="BF468" s="29"/>
      <c r="BG468" s="29"/>
      <c r="BH468" s="29"/>
      <c r="BI468" s="29"/>
      <c r="BJ468" s="29"/>
      <c r="BK468" s="29"/>
      <c r="BL468" s="29"/>
      <c r="BM468" s="29"/>
      <c r="BN468" s="29"/>
      <c r="BO468" s="29"/>
      <c r="BP468" s="29"/>
      <c r="BQ468" s="29"/>
      <c r="BR468" s="29"/>
      <c r="BS468" s="29"/>
      <c r="BT468" s="29"/>
      <c r="BU468" s="29"/>
      <c r="BV468" s="29"/>
    </row>
    <row r="469" spans="1:74" ht="14.25" customHeight="1">
      <c r="A469" s="22" t="s">
        <v>2058</v>
      </c>
      <c r="B469" s="22" t="s">
        <v>2059</v>
      </c>
      <c r="C469" s="22" t="s">
        <v>2060</v>
      </c>
      <c r="D469" s="23">
        <v>19</v>
      </c>
      <c r="E469" s="22" t="s">
        <v>2061</v>
      </c>
      <c r="F469" s="24">
        <v>1905</v>
      </c>
      <c r="G469" s="22" t="s">
        <v>2062</v>
      </c>
      <c r="H469" s="24" t="s">
        <v>377</v>
      </c>
      <c r="I469" s="32" t="s">
        <v>2063</v>
      </c>
      <c r="J469" s="24">
        <v>2</v>
      </c>
      <c r="K469" s="22" t="s">
        <v>318</v>
      </c>
      <c r="L469" s="23" t="s">
        <v>2140</v>
      </c>
      <c r="M469" s="22" t="s">
        <v>2141</v>
      </c>
      <c r="N469" s="24" t="s">
        <v>2142</v>
      </c>
      <c r="O469" s="22" t="s">
        <v>2143</v>
      </c>
      <c r="P469" s="24">
        <v>1</v>
      </c>
      <c r="Q469" s="24" t="s">
        <v>2144</v>
      </c>
      <c r="R469" s="22" t="s">
        <v>2145</v>
      </c>
      <c r="S469" s="24" t="s">
        <v>2146</v>
      </c>
      <c r="T469" s="22" t="s">
        <v>2147</v>
      </c>
      <c r="U469" s="24">
        <v>1</v>
      </c>
      <c r="V469" s="26">
        <v>2023763640003</v>
      </c>
      <c r="W469" s="36" t="s">
        <v>2148</v>
      </c>
      <c r="X469" s="23" t="s">
        <v>2149</v>
      </c>
      <c r="Y469" s="22" t="s">
        <v>2150</v>
      </c>
      <c r="Z469" s="24">
        <v>2023</v>
      </c>
      <c r="AA469" s="24">
        <v>2023</v>
      </c>
      <c r="AB469" s="24">
        <v>1</v>
      </c>
      <c r="AC469" s="24">
        <v>1</v>
      </c>
      <c r="AD469" s="24">
        <v>1905014</v>
      </c>
      <c r="AE469" s="22" t="s">
        <v>2151</v>
      </c>
      <c r="AF469" s="24">
        <v>19051400</v>
      </c>
      <c r="AG469" s="22" t="s">
        <v>2152</v>
      </c>
      <c r="AH469" s="24" t="s">
        <v>2077</v>
      </c>
      <c r="AI469" s="24">
        <v>9</v>
      </c>
      <c r="AJ469" s="22" t="s">
        <v>2187</v>
      </c>
      <c r="AK469" s="24" t="s">
        <v>99</v>
      </c>
      <c r="AL469" s="22" t="s">
        <v>90</v>
      </c>
      <c r="AM469" s="24">
        <v>133701</v>
      </c>
      <c r="AN469" s="22" t="s">
        <v>2190</v>
      </c>
      <c r="AO469" s="22"/>
      <c r="AP469" s="22" t="s">
        <v>92</v>
      </c>
      <c r="AQ469" s="24" t="s">
        <v>2080</v>
      </c>
      <c r="AR469" s="22" t="s">
        <v>2081</v>
      </c>
      <c r="AS469" s="22" t="s">
        <v>2191</v>
      </c>
      <c r="AT469" s="28">
        <v>0</v>
      </c>
      <c r="AU469" s="1" t="s">
        <v>142</v>
      </c>
      <c r="AV469" s="29"/>
      <c r="AW469" s="30">
        <f>SUMIF('No tocar'!A:A,AS469,'No tocar'!B:B)</f>
        <v>0</v>
      </c>
      <c r="AX469" s="30">
        <f t="shared" si="0"/>
        <v>0</v>
      </c>
      <c r="AY469" s="30">
        <f>SUMIF('No tocar'!A:A,AS469,'No tocar'!D:D)</f>
        <v>0</v>
      </c>
      <c r="AZ469" s="30"/>
      <c r="BA469" s="30" t="str">
        <f t="shared" si="1"/>
        <v/>
      </c>
      <c r="BB469" s="31" t="str">
        <f t="shared" si="2"/>
        <v/>
      </c>
      <c r="BC469" s="29"/>
      <c r="BD469" s="29"/>
      <c r="BE469" s="29"/>
      <c r="BF469" s="29"/>
      <c r="BG469" s="29"/>
      <c r="BH469" s="29"/>
      <c r="BI469" s="29"/>
      <c r="BJ469" s="29"/>
      <c r="BK469" s="29"/>
      <c r="BL469" s="29"/>
      <c r="BM469" s="29"/>
      <c r="BN469" s="29"/>
      <c r="BO469" s="29"/>
      <c r="BP469" s="29"/>
      <c r="BQ469" s="29"/>
      <c r="BR469" s="29"/>
      <c r="BS469" s="29"/>
      <c r="BT469" s="29"/>
      <c r="BU469" s="29"/>
      <c r="BV469" s="29"/>
    </row>
    <row r="470" spans="1:74" ht="14.25" customHeight="1">
      <c r="A470" s="22" t="s">
        <v>2058</v>
      </c>
      <c r="B470" s="22" t="s">
        <v>2059</v>
      </c>
      <c r="C470" s="22" t="s">
        <v>2060</v>
      </c>
      <c r="D470" s="23">
        <v>19</v>
      </c>
      <c r="E470" s="22" t="s">
        <v>2061</v>
      </c>
      <c r="F470" s="24">
        <v>1905</v>
      </c>
      <c r="G470" s="22" t="s">
        <v>2062</v>
      </c>
      <c r="H470" s="24" t="s">
        <v>377</v>
      </c>
      <c r="I470" s="32" t="s">
        <v>2063</v>
      </c>
      <c r="J470" s="24">
        <v>2</v>
      </c>
      <c r="K470" s="22" t="s">
        <v>318</v>
      </c>
      <c r="L470" s="23" t="s">
        <v>2140</v>
      </c>
      <c r="M470" s="22" t="s">
        <v>2141</v>
      </c>
      <c r="N470" s="24" t="s">
        <v>2142</v>
      </c>
      <c r="O470" s="22" t="s">
        <v>2143</v>
      </c>
      <c r="P470" s="24">
        <v>1</v>
      </c>
      <c r="Q470" s="24" t="s">
        <v>2144</v>
      </c>
      <c r="R470" s="22" t="s">
        <v>2145</v>
      </c>
      <c r="S470" s="24" t="s">
        <v>2146</v>
      </c>
      <c r="T470" s="22" t="s">
        <v>2147</v>
      </c>
      <c r="U470" s="24">
        <v>1</v>
      </c>
      <c r="V470" s="26">
        <v>2023763640003</v>
      </c>
      <c r="W470" s="36" t="s">
        <v>2148</v>
      </c>
      <c r="X470" s="23" t="s">
        <v>2149</v>
      </c>
      <c r="Y470" s="22" t="s">
        <v>2150</v>
      </c>
      <c r="Z470" s="24">
        <v>2023</v>
      </c>
      <c r="AA470" s="24">
        <v>2023</v>
      </c>
      <c r="AB470" s="24">
        <v>1</v>
      </c>
      <c r="AC470" s="24">
        <v>1</v>
      </c>
      <c r="AD470" s="24">
        <v>1905014</v>
      </c>
      <c r="AE470" s="22" t="s">
        <v>2151</v>
      </c>
      <c r="AF470" s="24">
        <v>19051400</v>
      </c>
      <c r="AG470" s="22" t="s">
        <v>2152</v>
      </c>
      <c r="AH470" s="24" t="s">
        <v>2077</v>
      </c>
      <c r="AI470" s="24">
        <v>10</v>
      </c>
      <c r="AJ470" s="22" t="s">
        <v>2192</v>
      </c>
      <c r="AK470" s="24" t="s">
        <v>99</v>
      </c>
      <c r="AL470" s="22" t="s">
        <v>90</v>
      </c>
      <c r="AM470" s="24">
        <v>131111</v>
      </c>
      <c r="AN470" s="22" t="s">
        <v>2085</v>
      </c>
      <c r="AO470" s="22"/>
      <c r="AP470" s="22" t="s">
        <v>92</v>
      </c>
      <c r="AQ470" s="24" t="s">
        <v>2080</v>
      </c>
      <c r="AR470" s="22" t="s">
        <v>2081</v>
      </c>
      <c r="AS470" s="22" t="s">
        <v>2193</v>
      </c>
      <c r="AT470" s="28">
        <v>0</v>
      </c>
      <c r="AU470" s="1"/>
      <c r="AV470" s="29"/>
      <c r="AW470" s="30">
        <f>SUMIF('No tocar'!A:A,AS470,'No tocar'!B:B)</f>
        <v>0</v>
      </c>
      <c r="AX470" s="30">
        <f t="shared" si="0"/>
        <v>0</v>
      </c>
      <c r="AY470" s="30">
        <f>SUMIF('No tocar'!A:A,AS470,'No tocar'!D:D)</f>
        <v>0</v>
      </c>
      <c r="AZ470" s="30"/>
      <c r="BA470" s="30" t="str">
        <f t="shared" si="1"/>
        <v/>
      </c>
      <c r="BB470" s="31" t="str">
        <f t="shared" si="2"/>
        <v/>
      </c>
      <c r="BC470" s="29"/>
      <c r="BD470" s="29"/>
      <c r="BE470" s="29"/>
      <c r="BF470" s="29"/>
      <c r="BG470" s="29"/>
      <c r="BH470" s="29"/>
      <c r="BI470" s="29"/>
      <c r="BJ470" s="29"/>
      <c r="BK470" s="29"/>
      <c r="BL470" s="29"/>
      <c r="BM470" s="29"/>
      <c r="BN470" s="29"/>
      <c r="BO470" s="29"/>
      <c r="BP470" s="29"/>
      <c r="BQ470" s="29"/>
      <c r="BR470" s="29"/>
      <c r="BS470" s="29"/>
      <c r="BT470" s="29"/>
      <c r="BU470" s="29"/>
      <c r="BV470" s="29"/>
    </row>
    <row r="471" spans="1:74" ht="14.25" customHeight="1">
      <c r="A471" s="22" t="s">
        <v>2058</v>
      </c>
      <c r="B471" s="22" t="s">
        <v>2059</v>
      </c>
      <c r="C471" s="22" t="s">
        <v>2060</v>
      </c>
      <c r="D471" s="23">
        <v>19</v>
      </c>
      <c r="E471" s="22" t="s">
        <v>2061</v>
      </c>
      <c r="F471" s="24">
        <v>1905</v>
      </c>
      <c r="G471" s="22" t="s">
        <v>2062</v>
      </c>
      <c r="H471" s="24" t="s">
        <v>377</v>
      </c>
      <c r="I471" s="32" t="s">
        <v>2063</v>
      </c>
      <c r="J471" s="24">
        <v>2</v>
      </c>
      <c r="K471" s="22" t="s">
        <v>318</v>
      </c>
      <c r="L471" s="23" t="s">
        <v>2140</v>
      </c>
      <c r="M471" s="22" t="s">
        <v>2141</v>
      </c>
      <c r="N471" s="24" t="s">
        <v>2142</v>
      </c>
      <c r="O471" s="22" t="s">
        <v>2143</v>
      </c>
      <c r="P471" s="24">
        <v>1</v>
      </c>
      <c r="Q471" s="24" t="s">
        <v>2144</v>
      </c>
      <c r="R471" s="22" t="s">
        <v>2145</v>
      </c>
      <c r="S471" s="24" t="s">
        <v>2146</v>
      </c>
      <c r="T471" s="22" t="s">
        <v>2147</v>
      </c>
      <c r="U471" s="24">
        <v>1</v>
      </c>
      <c r="V471" s="26">
        <v>2023763640003</v>
      </c>
      <c r="W471" s="36" t="s">
        <v>2148</v>
      </c>
      <c r="X471" s="23" t="s">
        <v>2149</v>
      </c>
      <c r="Y471" s="22" t="s">
        <v>2150</v>
      </c>
      <c r="Z471" s="24">
        <v>2023</v>
      </c>
      <c r="AA471" s="24">
        <v>2023</v>
      </c>
      <c r="AB471" s="24">
        <v>1</v>
      </c>
      <c r="AC471" s="24">
        <v>1</v>
      </c>
      <c r="AD471" s="24">
        <v>1905014</v>
      </c>
      <c r="AE471" s="22" t="s">
        <v>2151</v>
      </c>
      <c r="AF471" s="24">
        <v>19051400</v>
      </c>
      <c r="AG471" s="22" t="s">
        <v>2152</v>
      </c>
      <c r="AH471" s="24" t="s">
        <v>2077</v>
      </c>
      <c r="AI471" s="24">
        <v>10</v>
      </c>
      <c r="AJ471" s="22" t="s">
        <v>2192</v>
      </c>
      <c r="AK471" s="24" t="s">
        <v>99</v>
      </c>
      <c r="AL471" s="22" t="s">
        <v>90</v>
      </c>
      <c r="AM471" s="24">
        <v>133422</v>
      </c>
      <c r="AN471" s="22" t="s">
        <v>2155</v>
      </c>
      <c r="AO471" s="22"/>
      <c r="AP471" s="22" t="s">
        <v>92</v>
      </c>
      <c r="AQ471" s="24" t="s">
        <v>2080</v>
      </c>
      <c r="AR471" s="22" t="s">
        <v>2081</v>
      </c>
      <c r="AS471" s="22" t="s">
        <v>2194</v>
      </c>
      <c r="AT471" s="28">
        <v>0</v>
      </c>
      <c r="AU471" s="1" t="s">
        <v>142</v>
      </c>
      <c r="AV471" s="29"/>
      <c r="AW471" s="30">
        <f>SUMIF('No tocar'!A:A,AS471,'No tocar'!B:B)</f>
        <v>0</v>
      </c>
      <c r="AX471" s="30">
        <f t="shared" si="0"/>
        <v>0</v>
      </c>
      <c r="AY471" s="30">
        <f>SUMIF('No tocar'!A:A,AS471,'No tocar'!D:D)</f>
        <v>0</v>
      </c>
      <c r="AZ471" s="30"/>
      <c r="BA471" s="30" t="str">
        <f t="shared" si="1"/>
        <v/>
      </c>
      <c r="BB471" s="31" t="str">
        <f t="shared" si="2"/>
        <v/>
      </c>
      <c r="BC471" s="29"/>
      <c r="BD471" s="29"/>
      <c r="BE471" s="29"/>
      <c r="BF471" s="29"/>
      <c r="BG471" s="29"/>
      <c r="BH471" s="29"/>
      <c r="BI471" s="29"/>
      <c r="BJ471" s="29"/>
      <c r="BK471" s="29"/>
      <c r="BL471" s="29"/>
      <c r="BM471" s="29"/>
      <c r="BN471" s="29"/>
      <c r="BO471" s="29"/>
      <c r="BP471" s="29"/>
      <c r="BQ471" s="29"/>
      <c r="BR471" s="29"/>
      <c r="BS471" s="29"/>
      <c r="BT471" s="29"/>
      <c r="BU471" s="29"/>
      <c r="BV471" s="29"/>
    </row>
    <row r="472" spans="1:74" ht="14.25" customHeight="1">
      <c r="A472" s="22" t="s">
        <v>2058</v>
      </c>
      <c r="B472" s="22" t="s">
        <v>2059</v>
      </c>
      <c r="C472" s="22" t="s">
        <v>2060</v>
      </c>
      <c r="D472" s="23">
        <v>19</v>
      </c>
      <c r="E472" s="22" t="s">
        <v>2061</v>
      </c>
      <c r="F472" s="24">
        <v>1905</v>
      </c>
      <c r="G472" s="22" t="s">
        <v>2062</v>
      </c>
      <c r="H472" s="24" t="s">
        <v>377</v>
      </c>
      <c r="I472" s="32" t="s">
        <v>2063</v>
      </c>
      <c r="J472" s="24">
        <v>2</v>
      </c>
      <c r="K472" s="22" t="s">
        <v>318</v>
      </c>
      <c r="L472" s="23" t="s">
        <v>2140</v>
      </c>
      <c r="M472" s="22" t="s">
        <v>2141</v>
      </c>
      <c r="N472" s="24" t="s">
        <v>2142</v>
      </c>
      <c r="O472" s="22" t="s">
        <v>2143</v>
      </c>
      <c r="P472" s="24">
        <v>1</v>
      </c>
      <c r="Q472" s="24" t="s">
        <v>2144</v>
      </c>
      <c r="R472" s="22" t="s">
        <v>2145</v>
      </c>
      <c r="S472" s="24" t="s">
        <v>2146</v>
      </c>
      <c r="T472" s="22" t="s">
        <v>2147</v>
      </c>
      <c r="U472" s="24">
        <v>1</v>
      </c>
      <c r="V472" s="26">
        <v>2023763640003</v>
      </c>
      <c r="W472" s="36" t="s">
        <v>2148</v>
      </c>
      <c r="X472" s="23" t="s">
        <v>2149</v>
      </c>
      <c r="Y472" s="22" t="s">
        <v>2150</v>
      </c>
      <c r="Z472" s="24">
        <v>2023</v>
      </c>
      <c r="AA472" s="24">
        <v>2023</v>
      </c>
      <c r="AB472" s="24">
        <v>1</v>
      </c>
      <c r="AC472" s="24">
        <v>1</v>
      </c>
      <c r="AD472" s="24">
        <v>1905014</v>
      </c>
      <c r="AE472" s="22" t="s">
        <v>2151</v>
      </c>
      <c r="AF472" s="24">
        <v>19051400</v>
      </c>
      <c r="AG472" s="22" t="s">
        <v>2152</v>
      </c>
      <c r="AH472" s="24" t="s">
        <v>2077</v>
      </c>
      <c r="AI472" s="24">
        <v>11</v>
      </c>
      <c r="AJ472" s="22" t="s">
        <v>2195</v>
      </c>
      <c r="AK472" s="24" t="s">
        <v>99</v>
      </c>
      <c r="AL472" s="22" t="s">
        <v>90</v>
      </c>
      <c r="AM472" s="24">
        <v>133200</v>
      </c>
      <c r="AN472" s="22" t="s">
        <v>1164</v>
      </c>
      <c r="AO472" s="22"/>
      <c r="AP472" s="22" t="s">
        <v>92</v>
      </c>
      <c r="AQ472" s="24" t="s">
        <v>2080</v>
      </c>
      <c r="AR472" s="22" t="s">
        <v>2081</v>
      </c>
      <c r="AS472" s="22" t="s">
        <v>2196</v>
      </c>
      <c r="AT472" s="28">
        <v>0</v>
      </c>
      <c r="AU472" s="1" t="s">
        <v>142</v>
      </c>
      <c r="AV472" s="29"/>
      <c r="AW472" s="30">
        <f>SUMIF('No tocar'!A:A,AS472,'No tocar'!B:B)</f>
        <v>0</v>
      </c>
      <c r="AX472" s="30">
        <f t="shared" si="0"/>
        <v>0</v>
      </c>
      <c r="AY472" s="30">
        <f>SUMIF('No tocar'!A:A,AS472,'No tocar'!D:D)</f>
        <v>0</v>
      </c>
      <c r="AZ472" s="30"/>
      <c r="BA472" s="30" t="str">
        <f t="shared" si="1"/>
        <v/>
      </c>
      <c r="BB472" s="31" t="str">
        <f t="shared" si="2"/>
        <v/>
      </c>
      <c r="BC472" s="29"/>
      <c r="BD472" s="29"/>
      <c r="BE472" s="29"/>
      <c r="BF472" s="29"/>
      <c r="BG472" s="29"/>
      <c r="BH472" s="29"/>
      <c r="BI472" s="29"/>
      <c r="BJ472" s="29"/>
      <c r="BK472" s="29"/>
      <c r="BL472" s="29"/>
      <c r="BM472" s="29"/>
      <c r="BN472" s="29"/>
      <c r="BO472" s="29"/>
      <c r="BP472" s="29"/>
      <c r="BQ472" s="29"/>
      <c r="BR472" s="29"/>
      <c r="BS472" s="29"/>
      <c r="BT472" s="29"/>
      <c r="BU472" s="29"/>
      <c r="BV472" s="29"/>
    </row>
    <row r="473" spans="1:74" ht="14.25" customHeight="1">
      <c r="A473" s="22" t="s">
        <v>2058</v>
      </c>
      <c r="B473" s="22" t="s">
        <v>2059</v>
      </c>
      <c r="C473" s="22" t="s">
        <v>2060</v>
      </c>
      <c r="D473" s="23">
        <v>19</v>
      </c>
      <c r="E473" s="22" t="s">
        <v>2061</v>
      </c>
      <c r="F473" s="24">
        <v>1905</v>
      </c>
      <c r="G473" s="22" t="s">
        <v>2062</v>
      </c>
      <c r="H473" s="24" t="s">
        <v>377</v>
      </c>
      <c r="I473" s="32" t="s">
        <v>2063</v>
      </c>
      <c r="J473" s="24">
        <v>2</v>
      </c>
      <c r="K473" s="22" t="s">
        <v>318</v>
      </c>
      <c r="L473" s="23" t="s">
        <v>2140</v>
      </c>
      <c r="M473" s="22" t="s">
        <v>2141</v>
      </c>
      <c r="N473" s="24" t="s">
        <v>2142</v>
      </c>
      <c r="O473" s="22" t="s">
        <v>2143</v>
      </c>
      <c r="P473" s="24">
        <v>1</v>
      </c>
      <c r="Q473" s="24" t="s">
        <v>2144</v>
      </c>
      <c r="R473" s="22" t="s">
        <v>2145</v>
      </c>
      <c r="S473" s="24" t="s">
        <v>2146</v>
      </c>
      <c r="T473" s="22" t="s">
        <v>2147</v>
      </c>
      <c r="U473" s="24">
        <v>1</v>
      </c>
      <c r="V473" s="26">
        <v>2023763640003</v>
      </c>
      <c r="W473" s="36" t="s">
        <v>2148</v>
      </c>
      <c r="X473" s="23" t="s">
        <v>2149</v>
      </c>
      <c r="Y473" s="22" t="s">
        <v>2150</v>
      </c>
      <c r="Z473" s="24">
        <v>2023</v>
      </c>
      <c r="AA473" s="24">
        <v>2023</v>
      </c>
      <c r="AB473" s="24">
        <v>1</v>
      </c>
      <c r="AC473" s="24">
        <v>1</v>
      </c>
      <c r="AD473" s="24">
        <v>1905014</v>
      </c>
      <c r="AE473" s="22" t="s">
        <v>2151</v>
      </c>
      <c r="AF473" s="24">
        <v>19051400</v>
      </c>
      <c r="AG473" s="22" t="s">
        <v>2152</v>
      </c>
      <c r="AH473" s="24" t="s">
        <v>2077</v>
      </c>
      <c r="AI473" s="24">
        <v>12</v>
      </c>
      <c r="AJ473" s="22" t="s">
        <v>2197</v>
      </c>
      <c r="AK473" s="24" t="s">
        <v>99</v>
      </c>
      <c r="AL473" s="22" t="s">
        <v>90</v>
      </c>
      <c r="AM473" s="24">
        <v>133422</v>
      </c>
      <c r="AN473" s="22" t="s">
        <v>2155</v>
      </c>
      <c r="AO473" s="22"/>
      <c r="AP473" s="22"/>
      <c r="AQ473" s="24" t="s">
        <v>2080</v>
      </c>
      <c r="AR473" s="22" t="s">
        <v>2081</v>
      </c>
      <c r="AS473" s="22" t="s">
        <v>2198</v>
      </c>
      <c r="AT473" s="28">
        <v>36000000</v>
      </c>
      <c r="AU473" s="1"/>
      <c r="AV473" s="29"/>
      <c r="AW473" s="30">
        <f>SUMIF('No tocar'!A:A,AS473,'No tocar'!B:B)</f>
        <v>0</v>
      </c>
      <c r="AX473" s="30">
        <f t="shared" si="0"/>
        <v>36000000</v>
      </c>
      <c r="AY473" s="30">
        <f>SUMIF('No tocar'!A:A,AS473,'No tocar'!D:D)</f>
        <v>19988130</v>
      </c>
      <c r="AZ473" s="30"/>
      <c r="BA473" s="30" t="str">
        <f t="shared" si="1"/>
        <v/>
      </c>
      <c r="BB473" s="31" t="str">
        <f t="shared" si="2"/>
        <v/>
      </c>
      <c r="BC473" s="29"/>
      <c r="BD473" s="29"/>
      <c r="BE473" s="29"/>
      <c r="BF473" s="29"/>
      <c r="BG473" s="29"/>
      <c r="BH473" s="29"/>
      <c r="BI473" s="29"/>
      <c r="BJ473" s="29"/>
      <c r="BK473" s="29"/>
      <c r="BL473" s="29"/>
      <c r="BM473" s="29"/>
      <c r="BN473" s="29"/>
      <c r="BO473" s="29"/>
      <c r="BP473" s="29"/>
      <c r="BQ473" s="29"/>
      <c r="BR473" s="29"/>
      <c r="BS473" s="29"/>
      <c r="BT473" s="29"/>
      <c r="BU473" s="29"/>
      <c r="BV473" s="29"/>
    </row>
    <row r="474" spans="1:74" ht="14.25" customHeight="1">
      <c r="A474" s="22" t="s">
        <v>2058</v>
      </c>
      <c r="B474" s="22" t="s">
        <v>2059</v>
      </c>
      <c r="C474" s="22" t="s">
        <v>2060</v>
      </c>
      <c r="D474" s="23">
        <v>19</v>
      </c>
      <c r="E474" s="22" t="s">
        <v>2061</v>
      </c>
      <c r="F474" s="24">
        <v>1905</v>
      </c>
      <c r="G474" s="22" t="s">
        <v>2062</v>
      </c>
      <c r="H474" s="24" t="s">
        <v>377</v>
      </c>
      <c r="I474" s="32" t="s">
        <v>2063</v>
      </c>
      <c r="J474" s="24">
        <v>2</v>
      </c>
      <c r="K474" s="22" t="s">
        <v>318</v>
      </c>
      <c r="L474" s="23" t="s">
        <v>2140</v>
      </c>
      <c r="M474" s="22" t="s">
        <v>2141</v>
      </c>
      <c r="N474" s="24" t="s">
        <v>2142</v>
      </c>
      <c r="O474" s="22" t="s">
        <v>2143</v>
      </c>
      <c r="P474" s="24">
        <v>1</v>
      </c>
      <c r="Q474" s="24" t="s">
        <v>2144</v>
      </c>
      <c r="R474" s="22" t="s">
        <v>2145</v>
      </c>
      <c r="S474" s="24" t="s">
        <v>2146</v>
      </c>
      <c r="T474" s="22" t="s">
        <v>2147</v>
      </c>
      <c r="U474" s="24">
        <v>1</v>
      </c>
      <c r="V474" s="26">
        <v>2023763640003</v>
      </c>
      <c r="W474" s="36" t="s">
        <v>2148</v>
      </c>
      <c r="X474" s="23" t="s">
        <v>2149</v>
      </c>
      <c r="Y474" s="22" t="s">
        <v>2150</v>
      </c>
      <c r="Z474" s="24">
        <v>2023</v>
      </c>
      <c r="AA474" s="24">
        <v>2023</v>
      </c>
      <c r="AB474" s="24">
        <v>1</v>
      </c>
      <c r="AC474" s="24">
        <v>1</v>
      </c>
      <c r="AD474" s="24">
        <v>1905014</v>
      </c>
      <c r="AE474" s="22" t="s">
        <v>2151</v>
      </c>
      <c r="AF474" s="24">
        <v>19051400</v>
      </c>
      <c r="AG474" s="22" t="s">
        <v>2152</v>
      </c>
      <c r="AH474" s="24" t="s">
        <v>2077</v>
      </c>
      <c r="AI474" s="24">
        <v>12</v>
      </c>
      <c r="AJ474" s="22" t="s">
        <v>2197</v>
      </c>
      <c r="AK474" s="24" t="s">
        <v>99</v>
      </c>
      <c r="AL474" s="22" t="s">
        <v>90</v>
      </c>
      <c r="AM474" s="24">
        <v>131111</v>
      </c>
      <c r="AN474" s="22" t="s">
        <v>2085</v>
      </c>
      <c r="AO474" s="22"/>
      <c r="AP474" s="22"/>
      <c r="AQ474" s="24" t="s">
        <v>2080</v>
      </c>
      <c r="AR474" s="22" t="s">
        <v>2081</v>
      </c>
      <c r="AS474" s="22" t="s">
        <v>2199</v>
      </c>
      <c r="AT474" s="28">
        <v>100000000</v>
      </c>
      <c r="AU474" s="1"/>
      <c r="AV474" s="29"/>
      <c r="AW474" s="30">
        <f>SUMIF('No tocar'!A:A,AS474,'No tocar'!B:B)</f>
        <v>0</v>
      </c>
      <c r="AX474" s="30">
        <f t="shared" si="0"/>
        <v>100000000</v>
      </c>
      <c r="AY474" s="30">
        <f>SUMIF('No tocar'!A:A,AS474,'No tocar'!D:D)</f>
        <v>0</v>
      </c>
      <c r="AZ474" s="30"/>
      <c r="BA474" s="30" t="str">
        <f t="shared" si="1"/>
        <v/>
      </c>
      <c r="BB474" s="31" t="str">
        <f t="shared" si="2"/>
        <v/>
      </c>
      <c r="BC474" s="29"/>
      <c r="BD474" s="29"/>
      <c r="BE474" s="29"/>
      <c r="BF474" s="29"/>
      <c r="BG474" s="29"/>
      <c r="BH474" s="29"/>
      <c r="BI474" s="29"/>
      <c r="BJ474" s="29"/>
      <c r="BK474" s="29"/>
      <c r="BL474" s="29"/>
      <c r="BM474" s="29"/>
      <c r="BN474" s="29"/>
      <c r="BO474" s="29"/>
      <c r="BP474" s="29"/>
      <c r="BQ474" s="29"/>
      <c r="BR474" s="29"/>
      <c r="BS474" s="29"/>
      <c r="BT474" s="29"/>
      <c r="BU474" s="29"/>
      <c r="BV474" s="29"/>
    </row>
    <row r="475" spans="1:74" ht="14.25" customHeight="1">
      <c r="A475" s="22" t="s">
        <v>2058</v>
      </c>
      <c r="B475" s="22" t="s">
        <v>2059</v>
      </c>
      <c r="C475" s="22" t="s">
        <v>2060</v>
      </c>
      <c r="D475" s="23">
        <v>19</v>
      </c>
      <c r="E475" s="22" t="s">
        <v>2061</v>
      </c>
      <c r="F475" s="24">
        <v>1905</v>
      </c>
      <c r="G475" s="22" t="s">
        <v>2062</v>
      </c>
      <c r="H475" s="24" t="s">
        <v>377</v>
      </c>
      <c r="I475" s="32" t="s">
        <v>2063</v>
      </c>
      <c r="J475" s="24">
        <v>2</v>
      </c>
      <c r="K475" s="22" t="s">
        <v>318</v>
      </c>
      <c r="L475" s="23" t="s">
        <v>2140</v>
      </c>
      <c r="M475" s="22" t="s">
        <v>2141</v>
      </c>
      <c r="N475" s="24" t="s">
        <v>2142</v>
      </c>
      <c r="O475" s="22" t="s">
        <v>2143</v>
      </c>
      <c r="P475" s="24">
        <v>1</v>
      </c>
      <c r="Q475" s="24" t="s">
        <v>2144</v>
      </c>
      <c r="R475" s="22" t="s">
        <v>2145</v>
      </c>
      <c r="S475" s="24" t="s">
        <v>2146</v>
      </c>
      <c r="T475" s="22" t="s">
        <v>2147</v>
      </c>
      <c r="U475" s="24">
        <v>1</v>
      </c>
      <c r="V475" s="26">
        <v>2023763640003</v>
      </c>
      <c r="W475" s="36" t="s">
        <v>2148</v>
      </c>
      <c r="X475" s="23" t="s">
        <v>2149</v>
      </c>
      <c r="Y475" s="22" t="s">
        <v>2150</v>
      </c>
      <c r="Z475" s="24">
        <v>2023</v>
      </c>
      <c r="AA475" s="24">
        <v>2023</v>
      </c>
      <c r="AB475" s="24">
        <v>1</v>
      </c>
      <c r="AC475" s="24">
        <v>1</v>
      </c>
      <c r="AD475" s="24">
        <v>1905014</v>
      </c>
      <c r="AE475" s="22" t="s">
        <v>2151</v>
      </c>
      <c r="AF475" s="24">
        <v>19051400</v>
      </c>
      <c r="AG475" s="22" t="s">
        <v>2152</v>
      </c>
      <c r="AH475" s="24" t="s">
        <v>2077</v>
      </c>
      <c r="AI475" s="24">
        <v>13</v>
      </c>
      <c r="AJ475" s="22" t="s">
        <v>2200</v>
      </c>
      <c r="AK475" s="24" t="s">
        <v>99</v>
      </c>
      <c r="AL475" s="22" t="s">
        <v>90</v>
      </c>
      <c r="AM475" s="24">
        <v>133422</v>
      </c>
      <c r="AN475" s="22" t="s">
        <v>2155</v>
      </c>
      <c r="AO475" s="22"/>
      <c r="AP475" s="22"/>
      <c r="AQ475" s="24" t="s">
        <v>2080</v>
      </c>
      <c r="AR475" s="22" t="s">
        <v>2081</v>
      </c>
      <c r="AS475" s="22" t="s">
        <v>2201</v>
      </c>
      <c r="AT475" s="28">
        <v>0</v>
      </c>
      <c r="AU475" s="1"/>
      <c r="AV475" s="29"/>
      <c r="AW475" s="30">
        <f>SUMIF('No tocar'!A:A,AS475,'No tocar'!B:B)</f>
        <v>0</v>
      </c>
      <c r="AX475" s="30">
        <f t="shared" si="0"/>
        <v>0</v>
      </c>
      <c r="AY475" s="30">
        <f>SUMIF('No tocar'!A:A,AS475,'No tocar'!D:D)</f>
        <v>0</v>
      </c>
      <c r="AZ475" s="30"/>
      <c r="BA475" s="30" t="str">
        <f t="shared" si="1"/>
        <v/>
      </c>
      <c r="BB475" s="31" t="str">
        <f t="shared" si="2"/>
        <v/>
      </c>
      <c r="BC475" s="29"/>
      <c r="BD475" s="29"/>
      <c r="BE475" s="29"/>
      <c r="BF475" s="29"/>
      <c r="BG475" s="29"/>
      <c r="BH475" s="29"/>
      <c r="BI475" s="29"/>
      <c r="BJ475" s="29"/>
      <c r="BK475" s="29"/>
      <c r="BL475" s="29"/>
      <c r="BM475" s="29"/>
      <c r="BN475" s="29"/>
      <c r="BO475" s="29"/>
      <c r="BP475" s="29"/>
      <c r="BQ475" s="29"/>
      <c r="BR475" s="29"/>
      <c r="BS475" s="29"/>
      <c r="BT475" s="29"/>
      <c r="BU475" s="29"/>
      <c r="BV475" s="29"/>
    </row>
    <row r="476" spans="1:74" ht="14.25" customHeight="1">
      <c r="A476" s="22" t="s">
        <v>2058</v>
      </c>
      <c r="B476" s="22" t="s">
        <v>2059</v>
      </c>
      <c r="C476" s="22" t="s">
        <v>2060</v>
      </c>
      <c r="D476" s="23">
        <v>19</v>
      </c>
      <c r="E476" s="22" t="s">
        <v>2061</v>
      </c>
      <c r="F476" s="24">
        <v>1905</v>
      </c>
      <c r="G476" s="22" t="s">
        <v>2062</v>
      </c>
      <c r="H476" s="24" t="s">
        <v>377</v>
      </c>
      <c r="I476" s="32" t="s">
        <v>2063</v>
      </c>
      <c r="J476" s="24">
        <v>2</v>
      </c>
      <c r="K476" s="22" t="s">
        <v>318</v>
      </c>
      <c r="L476" s="23" t="s">
        <v>2140</v>
      </c>
      <c r="M476" s="22" t="s">
        <v>2141</v>
      </c>
      <c r="N476" s="24" t="s">
        <v>2142</v>
      </c>
      <c r="O476" s="22" t="s">
        <v>2143</v>
      </c>
      <c r="P476" s="24">
        <v>1</v>
      </c>
      <c r="Q476" s="24" t="s">
        <v>2144</v>
      </c>
      <c r="R476" s="22" t="s">
        <v>2145</v>
      </c>
      <c r="S476" s="24" t="s">
        <v>2146</v>
      </c>
      <c r="T476" s="22" t="s">
        <v>2147</v>
      </c>
      <c r="U476" s="24">
        <v>1</v>
      </c>
      <c r="V476" s="26">
        <v>2023763640003</v>
      </c>
      <c r="W476" s="36" t="s">
        <v>2148</v>
      </c>
      <c r="X476" s="23" t="s">
        <v>2149</v>
      </c>
      <c r="Y476" s="22" t="s">
        <v>2150</v>
      </c>
      <c r="Z476" s="24">
        <v>2023</v>
      </c>
      <c r="AA476" s="24">
        <v>2023</v>
      </c>
      <c r="AB476" s="24">
        <v>1</v>
      </c>
      <c r="AC476" s="24">
        <v>1</v>
      </c>
      <c r="AD476" s="24">
        <v>1905014</v>
      </c>
      <c r="AE476" s="22" t="s">
        <v>2151</v>
      </c>
      <c r="AF476" s="24">
        <v>19051400</v>
      </c>
      <c r="AG476" s="22" t="s">
        <v>2152</v>
      </c>
      <c r="AH476" s="24" t="s">
        <v>2077</v>
      </c>
      <c r="AI476" s="24">
        <v>13</v>
      </c>
      <c r="AJ476" s="22" t="s">
        <v>2200</v>
      </c>
      <c r="AK476" s="24" t="s">
        <v>99</v>
      </c>
      <c r="AL476" s="22" t="s">
        <v>90</v>
      </c>
      <c r="AM476" s="24">
        <v>133701</v>
      </c>
      <c r="AN476" s="22" t="s">
        <v>2190</v>
      </c>
      <c r="AO476" s="22"/>
      <c r="AP476" s="22"/>
      <c r="AQ476" s="24" t="s">
        <v>2080</v>
      </c>
      <c r="AR476" s="22" t="s">
        <v>2081</v>
      </c>
      <c r="AS476" s="22" t="s">
        <v>2202</v>
      </c>
      <c r="AT476" s="28">
        <v>98923331.469999999</v>
      </c>
      <c r="AU476" s="1"/>
      <c r="AV476" s="29"/>
      <c r="AW476" s="30">
        <f>SUMIF('No tocar'!A:A,AS476,'No tocar'!B:B)</f>
        <v>0</v>
      </c>
      <c r="AX476" s="30">
        <f t="shared" si="0"/>
        <v>98923331.469999999</v>
      </c>
      <c r="AY476" s="30">
        <f>SUMIF('No tocar'!A:A,AS476,'No tocar'!D:D)</f>
        <v>0</v>
      </c>
      <c r="AZ476" s="30"/>
      <c r="BA476" s="30" t="str">
        <f t="shared" si="1"/>
        <v/>
      </c>
      <c r="BB476" s="31" t="str">
        <f t="shared" si="2"/>
        <v/>
      </c>
      <c r="BC476" s="29"/>
      <c r="BD476" s="29"/>
      <c r="BE476" s="29"/>
      <c r="BF476" s="29"/>
      <c r="BG476" s="29"/>
      <c r="BH476" s="29"/>
      <c r="BI476" s="29"/>
      <c r="BJ476" s="29"/>
      <c r="BK476" s="29"/>
      <c r="BL476" s="29"/>
      <c r="BM476" s="29"/>
      <c r="BN476" s="29"/>
      <c r="BO476" s="29"/>
      <c r="BP476" s="29"/>
      <c r="BQ476" s="29"/>
      <c r="BR476" s="29"/>
      <c r="BS476" s="29"/>
      <c r="BT476" s="29"/>
      <c r="BU476" s="29"/>
      <c r="BV476" s="29"/>
    </row>
    <row r="477" spans="1:74" ht="14.25" customHeight="1">
      <c r="A477" s="22" t="s">
        <v>2058</v>
      </c>
      <c r="B477" s="22" t="s">
        <v>2059</v>
      </c>
      <c r="C477" s="22" t="s">
        <v>2060</v>
      </c>
      <c r="D477" s="23">
        <v>19</v>
      </c>
      <c r="E477" s="22" t="s">
        <v>2061</v>
      </c>
      <c r="F477" s="24">
        <v>1905</v>
      </c>
      <c r="G477" s="22" t="s">
        <v>2062</v>
      </c>
      <c r="H477" s="24" t="s">
        <v>377</v>
      </c>
      <c r="I477" s="32" t="s">
        <v>2063</v>
      </c>
      <c r="J477" s="24">
        <v>2</v>
      </c>
      <c r="K477" s="22" t="s">
        <v>318</v>
      </c>
      <c r="L477" s="23" t="s">
        <v>2203</v>
      </c>
      <c r="M477" s="22" t="s">
        <v>2204</v>
      </c>
      <c r="N477" s="24" t="s">
        <v>2205</v>
      </c>
      <c r="O477" s="22" t="s">
        <v>2206</v>
      </c>
      <c r="P477" s="24">
        <v>0.215</v>
      </c>
      <c r="Q477" s="24" t="s">
        <v>2207</v>
      </c>
      <c r="R477" s="22" t="s">
        <v>2208</v>
      </c>
      <c r="S477" s="24" t="s">
        <v>2209</v>
      </c>
      <c r="T477" s="22" t="s">
        <v>2210</v>
      </c>
      <c r="U477" s="24" t="s">
        <v>2077</v>
      </c>
      <c r="V477" s="26">
        <v>2023763640002</v>
      </c>
      <c r="W477" s="36" t="s">
        <v>2211</v>
      </c>
      <c r="X477" s="23" t="s">
        <v>2212</v>
      </c>
      <c r="Y477" s="22" t="s">
        <v>2213</v>
      </c>
      <c r="Z477" s="24">
        <v>2023</v>
      </c>
      <c r="AA477" s="24">
        <v>2023</v>
      </c>
      <c r="AB477" s="24">
        <v>1</v>
      </c>
      <c r="AC477" s="24">
        <v>1</v>
      </c>
      <c r="AD477" s="24">
        <v>1905036</v>
      </c>
      <c r="AE477" s="22" t="s">
        <v>2121</v>
      </c>
      <c r="AF477" s="24">
        <v>190503600</v>
      </c>
      <c r="AG477" s="22" t="s">
        <v>1997</v>
      </c>
      <c r="AH477" s="24" t="s">
        <v>2077</v>
      </c>
      <c r="AI477" s="24">
        <v>1</v>
      </c>
      <c r="AJ477" s="22" t="s">
        <v>2214</v>
      </c>
      <c r="AK477" s="24" t="s">
        <v>89</v>
      </c>
      <c r="AL477" s="22" t="s">
        <v>166</v>
      </c>
      <c r="AM477" s="24">
        <v>124202</v>
      </c>
      <c r="AN477" s="22" t="s">
        <v>2079</v>
      </c>
      <c r="AO477" s="22"/>
      <c r="AP477" s="22" t="s">
        <v>92</v>
      </c>
      <c r="AQ477" s="24" t="s">
        <v>2080</v>
      </c>
      <c r="AR477" s="22" t="s">
        <v>2081</v>
      </c>
      <c r="AS477" s="22" t="s">
        <v>2215</v>
      </c>
      <c r="AT477" s="28">
        <v>2500000</v>
      </c>
      <c r="AU477" s="1"/>
      <c r="AV477" s="29"/>
      <c r="AW477" s="30">
        <f>SUMIF('No tocar'!A:A,AS477,'No tocar'!B:B)</f>
        <v>2500000</v>
      </c>
      <c r="AX477" s="30">
        <f t="shared" si="0"/>
        <v>2500000</v>
      </c>
      <c r="AY477" s="30">
        <f>SUMIF('No tocar'!A:A,AS477,'No tocar'!D:D)</f>
        <v>2500000</v>
      </c>
      <c r="AZ477" s="30"/>
      <c r="BA477" s="30" t="str">
        <f t="shared" si="1"/>
        <v/>
      </c>
      <c r="BB477" s="31" t="str">
        <f t="shared" si="2"/>
        <v/>
      </c>
      <c r="BC477" s="29"/>
      <c r="BD477" s="29"/>
      <c r="BE477" s="29"/>
      <c r="BF477" s="29"/>
      <c r="BG477" s="29"/>
      <c r="BH477" s="29"/>
      <c r="BI477" s="29"/>
      <c r="BJ477" s="29"/>
      <c r="BK477" s="29"/>
      <c r="BL477" s="29"/>
      <c r="BM477" s="29"/>
      <c r="BN477" s="29"/>
      <c r="BO477" s="29"/>
      <c r="BP477" s="29"/>
      <c r="BQ477" s="29"/>
      <c r="BR477" s="29"/>
      <c r="BS477" s="29"/>
      <c r="BT477" s="29"/>
      <c r="BU477" s="29"/>
      <c r="BV477" s="29"/>
    </row>
    <row r="478" spans="1:74" ht="14.25" customHeight="1">
      <c r="A478" s="22" t="s">
        <v>2058</v>
      </c>
      <c r="B478" s="22" t="s">
        <v>2059</v>
      </c>
      <c r="C478" s="22" t="s">
        <v>2060</v>
      </c>
      <c r="D478" s="23">
        <v>19</v>
      </c>
      <c r="E478" s="22" t="s">
        <v>2061</v>
      </c>
      <c r="F478" s="24">
        <v>1905</v>
      </c>
      <c r="G478" s="22" t="s">
        <v>2062</v>
      </c>
      <c r="H478" s="24" t="s">
        <v>377</v>
      </c>
      <c r="I478" s="32" t="s">
        <v>2063</v>
      </c>
      <c r="J478" s="24">
        <v>2</v>
      </c>
      <c r="K478" s="22" t="s">
        <v>318</v>
      </c>
      <c r="L478" s="23" t="s">
        <v>2203</v>
      </c>
      <c r="M478" s="22" t="s">
        <v>2204</v>
      </c>
      <c r="N478" s="24" t="s">
        <v>2205</v>
      </c>
      <c r="O478" s="22" t="s">
        <v>2206</v>
      </c>
      <c r="P478" s="24">
        <v>0.215</v>
      </c>
      <c r="Q478" s="24" t="s">
        <v>2207</v>
      </c>
      <c r="R478" s="22" t="s">
        <v>2208</v>
      </c>
      <c r="S478" s="24" t="s">
        <v>2209</v>
      </c>
      <c r="T478" s="22" t="s">
        <v>2210</v>
      </c>
      <c r="U478" s="24" t="s">
        <v>2077</v>
      </c>
      <c r="V478" s="26">
        <v>2023763640002</v>
      </c>
      <c r="W478" s="36" t="s">
        <v>2211</v>
      </c>
      <c r="X478" s="23" t="s">
        <v>2212</v>
      </c>
      <c r="Y478" s="22" t="s">
        <v>2213</v>
      </c>
      <c r="Z478" s="24">
        <v>2023</v>
      </c>
      <c r="AA478" s="24">
        <v>2023</v>
      </c>
      <c r="AB478" s="24">
        <v>1</v>
      </c>
      <c r="AC478" s="24">
        <v>1</v>
      </c>
      <c r="AD478" s="24">
        <v>1905036</v>
      </c>
      <c r="AE478" s="22" t="s">
        <v>2121</v>
      </c>
      <c r="AF478" s="24">
        <v>190503600</v>
      </c>
      <c r="AG478" s="22" t="s">
        <v>1997</v>
      </c>
      <c r="AH478" s="24" t="s">
        <v>2077</v>
      </c>
      <c r="AI478" s="24">
        <v>2</v>
      </c>
      <c r="AJ478" s="22" t="s">
        <v>2216</v>
      </c>
      <c r="AK478" s="24" t="s">
        <v>99</v>
      </c>
      <c r="AL478" s="22" t="s">
        <v>166</v>
      </c>
      <c r="AM478" s="24">
        <v>124202</v>
      </c>
      <c r="AN478" s="22" t="s">
        <v>2079</v>
      </c>
      <c r="AO478" s="22"/>
      <c r="AP478" s="22" t="s">
        <v>92</v>
      </c>
      <c r="AQ478" s="24" t="s">
        <v>2080</v>
      </c>
      <c r="AR478" s="22" t="s">
        <v>2081</v>
      </c>
      <c r="AS478" s="22" t="s">
        <v>2217</v>
      </c>
      <c r="AT478" s="28">
        <v>2500000</v>
      </c>
      <c r="AU478" s="1"/>
      <c r="AV478" s="29"/>
      <c r="AW478" s="30">
        <f>SUMIF('No tocar'!A:A,AS478,'No tocar'!B:B)</f>
        <v>2500000</v>
      </c>
      <c r="AX478" s="30">
        <f t="shared" si="0"/>
        <v>2500000</v>
      </c>
      <c r="AY478" s="30">
        <f>SUMIF('No tocar'!A:A,AS478,'No tocar'!D:D)</f>
        <v>2500000</v>
      </c>
      <c r="AZ478" s="30"/>
      <c r="BA478" s="30" t="str">
        <f t="shared" si="1"/>
        <v/>
      </c>
      <c r="BB478" s="31" t="str">
        <f t="shared" si="2"/>
        <v/>
      </c>
      <c r="BC478" s="29"/>
      <c r="BD478" s="29"/>
      <c r="BE478" s="29"/>
      <c r="BF478" s="29"/>
      <c r="BG478" s="29"/>
      <c r="BH478" s="29"/>
      <c r="BI478" s="29"/>
      <c r="BJ478" s="29"/>
      <c r="BK478" s="29"/>
      <c r="BL478" s="29"/>
      <c r="BM478" s="29"/>
      <c r="BN478" s="29"/>
      <c r="BO478" s="29"/>
      <c r="BP478" s="29"/>
      <c r="BQ478" s="29"/>
      <c r="BR478" s="29"/>
      <c r="BS478" s="29"/>
      <c r="BT478" s="29"/>
      <c r="BU478" s="29"/>
      <c r="BV478" s="29"/>
    </row>
    <row r="479" spans="1:74" ht="14.25" customHeight="1">
      <c r="A479" s="22" t="s">
        <v>2058</v>
      </c>
      <c r="B479" s="22" t="s">
        <v>2059</v>
      </c>
      <c r="C479" s="22" t="s">
        <v>2060</v>
      </c>
      <c r="D479" s="23">
        <v>19</v>
      </c>
      <c r="E479" s="22" t="s">
        <v>2061</v>
      </c>
      <c r="F479" s="24">
        <v>1905</v>
      </c>
      <c r="G479" s="22" t="s">
        <v>2062</v>
      </c>
      <c r="H479" s="24" t="s">
        <v>377</v>
      </c>
      <c r="I479" s="32" t="s">
        <v>2063</v>
      </c>
      <c r="J479" s="24">
        <v>2</v>
      </c>
      <c r="K479" s="22" t="s">
        <v>318</v>
      </c>
      <c r="L479" s="23" t="s">
        <v>2203</v>
      </c>
      <c r="M479" s="22" t="s">
        <v>2204</v>
      </c>
      <c r="N479" s="24" t="s">
        <v>2218</v>
      </c>
      <c r="O479" s="22" t="s">
        <v>2219</v>
      </c>
      <c r="P479" s="24">
        <v>0.8</v>
      </c>
      <c r="Q479" s="24" t="s">
        <v>2207</v>
      </c>
      <c r="R479" s="22" t="s">
        <v>2208</v>
      </c>
      <c r="S479" s="24" t="s">
        <v>2220</v>
      </c>
      <c r="T479" s="22" t="s">
        <v>2221</v>
      </c>
      <c r="U479" s="24">
        <v>1</v>
      </c>
      <c r="V479" s="26">
        <v>2023763640002</v>
      </c>
      <c r="W479" s="36" t="s">
        <v>2211</v>
      </c>
      <c r="X479" s="23" t="s">
        <v>2212</v>
      </c>
      <c r="Y479" s="22" t="s">
        <v>2213</v>
      </c>
      <c r="Z479" s="24">
        <v>2023</v>
      </c>
      <c r="AA479" s="24">
        <v>2023</v>
      </c>
      <c r="AB479" s="24">
        <v>1</v>
      </c>
      <c r="AC479" s="24">
        <v>2</v>
      </c>
      <c r="AD479" s="24">
        <v>1905828</v>
      </c>
      <c r="AE479" s="22" t="s">
        <v>2222</v>
      </c>
      <c r="AF479" s="24">
        <v>190502800</v>
      </c>
      <c r="AG479" s="22" t="s">
        <v>2223</v>
      </c>
      <c r="AH479" s="24">
        <v>1</v>
      </c>
      <c r="AI479" s="24">
        <v>3</v>
      </c>
      <c r="AJ479" s="22" t="s">
        <v>2224</v>
      </c>
      <c r="AK479" s="24" t="s">
        <v>89</v>
      </c>
      <c r="AL479" s="22" t="s">
        <v>166</v>
      </c>
      <c r="AM479" s="24">
        <v>124202</v>
      </c>
      <c r="AN479" s="22" t="s">
        <v>2079</v>
      </c>
      <c r="AO479" s="22"/>
      <c r="AP479" s="22" t="s">
        <v>105</v>
      </c>
      <c r="AQ479" s="24" t="s">
        <v>2225</v>
      </c>
      <c r="AR479" s="22" t="s">
        <v>2226</v>
      </c>
      <c r="AS479" s="22" t="s">
        <v>2227</v>
      </c>
      <c r="AT479" s="28">
        <v>10000000</v>
      </c>
      <c r="AU479" s="1"/>
      <c r="AV479" s="29"/>
      <c r="AW479" s="30">
        <f>SUMIF('No tocar'!A:A,AS479,'No tocar'!B:B)</f>
        <v>10000000</v>
      </c>
      <c r="AX479" s="30">
        <f t="shared" si="0"/>
        <v>10000000</v>
      </c>
      <c r="AY479" s="30">
        <f>SUMIF('No tocar'!A:A,AS479,'No tocar'!D:D)</f>
        <v>10000000</v>
      </c>
      <c r="AZ479" s="30"/>
      <c r="BA479" s="30" t="str">
        <f t="shared" si="1"/>
        <v/>
      </c>
      <c r="BB479" s="31" t="str">
        <f t="shared" si="2"/>
        <v/>
      </c>
      <c r="BC479" s="29"/>
      <c r="BD479" s="29"/>
      <c r="BE479" s="29"/>
      <c r="BF479" s="29"/>
      <c r="BG479" s="29"/>
      <c r="BH479" s="29"/>
      <c r="BI479" s="29"/>
      <c r="BJ479" s="29"/>
      <c r="BK479" s="29"/>
      <c r="BL479" s="29"/>
      <c r="BM479" s="29"/>
      <c r="BN479" s="29"/>
      <c r="BO479" s="29"/>
      <c r="BP479" s="29"/>
      <c r="BQ479" s="29"/>
      <c r="BR479" s="29"/>
      <c r="BS479" s="29"/>
      <c r="BT479" s="29"/>
      <c r="BU479" s="29"/>
      <c r="BV479" s="29"/>
    </row>
    <row r="480" spans="1:74" ht="14.25" customHeight="1">
      <c r="A480" s="22" t="s">
        <v>2058</v>
      </c>
      <c r="B480" s="22" t="s">
        <v>2059</v>
      </c>
      <c r="C480" s="22" t="s">
        <v>2060</v>
      </c>
      <c r="D480" s="23">
        <v>19</v>
      </c>
      <c r="E480" s="22" t="s">
        <v>2061</v>
      </c>
      <c r="F480" s="24">
        <v>1905</v>
      </c>
      <c r="G480" s="22" t="s">
        <v>2062</v>
      </c>
      <c r="H480" s="24" t="s">
        <v>377</v>
      </c>
      <c r="I480" s="32" t="s">
        <v>2063</v>
      </c>
      <c r="J480" s="24">
        <v>2</v>
      </c>
      <c r="K480" s="22" t="s">
        <v>318</v>
      </c>
      <c r="L480" s="23" t="s">
        <v>2203</v>
      </c>
      <c r="M480" s="22" t="s">
        <v>2204</v>
      </c>
      <c r="N480" s="24" t="s">
        <v>2218</v>
      </c>
      <c r="O480" s="22" t="s">
        <v>2219</v>
      </c>
      <c r="P480" s="24">
        <v>0.8</v>
      </c>
      <c r="Q480" s="24" t="s">
        <v>2228</v>
      </c>
      <c r="R480" s="22" t="s">
        <v>2229</v>
      </c>
      <c r="S480" s="24" t="s">
        <v>2220</v>
      </c>
      <c r="T480" s="22" t="s">
        <v>2221</v>
      </c>
      <c r="U480" s="24">
        <v>1</v>
      </c>
      <c r="V480" s="26">
        <v>2023763640002</v>
      </c>
      <c r="W480" s="36" t="s">
        <v>2211</v>
      </c>
      <c r="X480" s="23" t="s">
        <v>2212</v>
      </c>
      <c r="Y480" s="22" t="s">
        <v>2213</v>
      </c>
      <c r="Z480" s="24">
        <v>2023</v>
      </c>
      <c r="AA480" s="24">
        <v>2023</v>
      </c>
      <c r="AB480" s="24">
        <v>1</v>
      </c>
      <c r="AC480" s="24">
        <v>2</v>
      </c>
      <c r="AD480" s="24">
        <v>1905828</v>
      </c>
      <c r="AE480" s="22" t="s">
        <v>2222</v>
      </c>
      <c r="AF480" s="24">
        <v>190502800</v>
      </c>
      <c r="AG480" s="22" t="s">
        <v>2223</v>
      </c>
      <c r="AH480" s="24">
        <v>1</v>
      </c>
      <c r="AI480" s="24">
        <v>4</v>
      </c>
      <c r="AJ480" s="22" t="s">
        <v>2230</v>
      </c>
      <c r="AK480" s="24" t="s">
        <v>99</v>
      </c>
      <c r="AL480" s="22" t="s">
        <v>166</v>
      </c>
      <c r="AM480" s="24">
        <v>124202</v>
      </c>
      <c r="AN480" s="22" t="s">
        <v>2079</v>
      </c>
      <c r="AO480" s="22"/>
      <c r="AP480" s="22" t="s">
        <v>105</v>
      </c>
      <c r="AQ480" s="24" t="s">
        <v>2225</v>
      </c>
      <c r="AR480" s="22" t="s">
        <v>2226</v>
      </c>
      <c r="AS480" s="22" t="s">
        <v>2231</v>
      </c>
      <c r="AT480" s="28">
        <v>30500000</v>
      </c>
      <c r="AU480" s="1"/>
      <c r="AV480" s="29"/>
      <c r="AW480" s="30">
        <f>SUMIF('No tocar'!A:A,AS480,'No tocar'!B:B)</f>
        <v>10000000</v>
      </c>
      <c r="AX480" s="30">
        <f t="shared" si="0"/>
        <v>30500000</v>
      </c>
      <c r="AY480" s="30">
        <f>SUMIF('No tocar'!A:A,AS480,'No tocar'!D:D)</f>
        <v>30500000</v>
      </c>
      <c r="AZ480" s="30"/>
      <c r="BA480" s="30" t="str">
        <f t="shared" si="1"/>
        <v/>
      </c>
      <c r="BB480" s="31" t="str">
        <f t="shared" si="2"/>
        <v/>
      </c>
      <c r="BC480" s="29"/>
      <c r="BD480" s="29"/>
      <c r="BE480" s="29"/>
      <c r="BF480" s="29"/>
      <c r="BG480" s="29"/>
      <c r="BH480" s="29"/>
      <c r="BI480" s="29"/>
      <c r="BJ480" s="29"/>
      <c r="BK480" s="29"/>
      <c r="BL480" s="29"/>
      <c r="BM480" s="29"/>
      <c r="BN480" s="29"/>
      <c r="BO480" s="29"/>
      <c r="BP480" s="29"/>
      <c r="BQ480" s="29"/>
      <c r="BR480" s="29"/>
      <c r="BS480" s="29"/>
      <c r="BT480" s="29"/>
      <c r="BU480" s="29"/>
      <c r="BV480" s="29"/>
    </row>
    <row r="481" spans="1:74" ht="14.25" customHeight="1">
      <c r="A481" s="22" t="s">
        <v>2058</v>
      </c>
      <c r="B481" s="22" t="s">
        <v>2059</v>
      </c>
      <c r="C481" s="22" t="s">
        <v>2060</v>
      </c>
      <c r="D481" s="23">
        <v>19</v>
      </c>
      <c r="E481" s="22" t="s">
        <v>2061</v>
      </c>
      <c r="F481" s="24">
        <v>1905</v>
      </c>
      <c r="G481" s="22" t="s">
        <v>2062</v>
      </c>
      <c r="H481" s="24" t="s">
        <v>377</v>
      </c>
      <c r="I481" s="32" t="s">
        <v>2063</v>
      </c>
      <c r="J481" s="24">
        <v>2</v>
      </c>
      <c r="K481" s="22" t="s">
        <v>318</v>
      </c>
      <c r="L481" s="23" t="s">
        <v>2203</v>
      </c>
      <c r="M481" s="22" t="s">
        <v>2204</v>
      </c>
      <c r="N481" s="24" t="s">
        <v>2232</v>
      </c>
      <c r="O481" s="22" t="s">
        <v>2233</v>
      </c>
      <c r="P481" s="24">
        <v>0.6</v>
      </c>
      <c r="Q481" s="24" t="s">
        <v>2228</v>
      </c>
      <c r="R481" s="22" t="s">
        <v>2229</v>
      </c>
      <c r="S481" s="24" t="s">
        <v>2234</v>
      </c>
      <c r="T481" s="22" t="s">
        <v>2235</v>
      </c>
      <c r="U481" s="24">
        <v>468</v>
      </c>
      <c r="V481" s="26">
        <v>2023763640002</v>
      </c>
      <c r="W481" s="36" t="s">
        <v>2211</v>
      </c>
      <c r="X481" s="23" t="s">
        <v>2212</v>
      </c>
      <c r="Y481" s="22" t="s">
        <v>2213</v>
      </c>
      <c r="Z481" s="24">
        <v>2023</v>
      </c>
      <c r="AA481" s="24">
        <v>2023</v>
      </c>
      <c r="AB481" s="24">
        <v>1</v>
      </c>
      <c r="AC481" s="24">
        <v>3</v>
      </c>
      <c r="AD481" s="24">
        <v>1905015</v>
      </c>
      <c r="AE481" s="22" t="s">
        <v>135</v>
      </c>
      <c r="AF481" s="24">
        <v>190501500</v>
      </c>
      <c r="AG481" s="22" t="s">
        <v>195</v>
      </c>
      <c r="AH481" s="24">
        <v>468</v>
      </c>
      <c r="AI481" s="24">
        <v>5</v>
      </c>
      <c r="AJ481" s="22" t="s">
        <v>2236</v>
      </c>
      <c r="AK481" s="24" t="s">
        <v>89</v>
      </c>
      <c r="AL481" s="22" t="s">
        <v>166</v>
      </c>
      <c r="AM481" s="24">
        <v>124202</v>
      </c>
      <c r="AN481" s="22" t="s">
        <v>2079</v>
      </c>
      <c r="AO481" s="22"/>
      <c r="AP481" s="22" t="s">
        <v>92</v>
      </c>
      <c r="AQ481" s="24" t="s">
        <v>2080</v>
      </c>
      <c r="AR481" s="22" t="s">
        <v>2081</v>
      </c>
      <c r="AS481" s="22" t="s">
        <v>2237</v>
      </c>
      <c r="AT481" s="28">
        <v>61100000</v>
      </c>
      <c r="AU481" s="1"/>
      <c r="AV481" s="29"/>
      <c r="AW481" s="30">
        <f>SUMIF('No tocar'!A:A,AS481,'No tocar'!B:B)</f>
        <v>66000000</v>
      </c>
      <c r="AX481" s="30">
        <f t="shared" si="0"/>
        <v>61100000</v>
      </c>
      <c r="AY481" s="30">
        <f>SUMIF('No tocar'!A:A,AS481,'No tocar'!D:D)</f>
        <v>61100000</v>
      </c>
      <c r="AZ481" s="30"/>
      <c r="BA481" s="30" t="str">
        <f t="shared" si="1"/>
        <v/>
      </c>
      <c r="BB481" s="31" t="str">
        <f t="shared" si="2"/>
        <v/>
      </c>
      <c r="BC481" s="29"/>
      <c r="BD481" s="29"/>
      <c r="BE481" s="29"/>
      <c r="BF481" s="29"/>
      <c r="BG481" s="29"/>
      <c r="BH481" s="29"/>
      <c r="BI481" s="29"/>
      <c r="BJ481" s="29"/>
      <c r="BK481" s="29"/>
      <c r="BL481" s="29"/>
      <c r="BM481" s="29"/>
      <c r="BN481" s="29"/>
      <c r="BO481" s="29"/>
      <c r="BP481" s="29"/>
      <c r="BQ481" s="29"/>
      <c r="BR481" s="29"/>
      <c r="BS481" s="29"/>
      <c r="BT481" s="29"/>
      <c r="BU481" s="29"/>
      <c r="BV481" s="29"/>
    </row>
    <row r="482" spans="1:74" ht="14.25" customHeight="1">
      <c r="A482" s="22" t="s">
        <v>2058</v>
      </c>
      <c r="B482" s="22" t="s">
        <v>2059</v>
      </c>
      <c r="C482" s="22" t="s">
        <v>2060</v>
      </c>
      <c r="D482" s="23">
        <v>19</v>
      </c>
      <c r="E482" s="22" t="s">
        <v>2061</v>
      </c>
      <c r="F482" s="24">
        <v>1905</v>
      </c>
      <c r="G482" s="22" t="s">
        <v>2062</v>
      </c>
      <c r="H482" s="24" t="s">
        <v>377</v>
      </c>
      <c r="I482" s="32" t="s">
        <v>2063</v>
      </c>
      <c r="J482" s="24">
        <v>2</v>
      </c>
      <c r="K482" s="22" t="s">
        <v>318</v>
      </c>
      <c r="L482" s="23" t="s">
        <v>2203</v>
      </c>
      <c r="M482" s="22" t="s">
        <v>2204</v>
      </c>
      <c r="N482" s="24" t="s">
        <v>2232</v>
      </c>
      <c r="O482" s="22" t="s">
        <v>2233</v>
      </c>
      <c r="P482" s="24">
        <v>0.6</v>
      </c>
      <c r="Q482" s="24" t="s">
        <v>2228</v>
      </c>
      <c r="R482" s="22" t="s">
        <v>2229</v>
      </c>
      <c r="S482" s="24" t="s">
        <v>2234</v>
      </c>
      <c r="T482" s="22" t="s">
        <v>2235</v>
      </c>
      <c r="U482" s="24">
        <v>468</v>
      </c>
      <c r="V482" s="26">
        <v>2023763640002</v>
      </c>
      <c r="W482" s="36" t="s">
        <v>2211</v>
      </c>
      <c r="X482" s="23" t="s">
        <v>2212</v>
      </c>
      <c r="Y482" s="22" t="s">
        <v>2213</v>
      </c>
      <c r="Z482" s="24">
        <v>2023</v>
      </c>
      <c r="AA482" s="24">
        <v>2023</v>
      </c>
      <c r="AB482" s="24">
        <v>1</v>
      </c>
      <c r="AC482" s="24">
        <v>3</v>
      </c>
      <c r="AD482" s="24">
        <v>1905015</v>
      </c>
      <c r="AE482" s="22" t="s">
        <v>135</v>
      </c>
      <c r="AF482" s="24">
        <v>190501500</v>
      </c>
      <c r="AG482" s="22" t="s">
        <v>195</v>
      </c>
      <c r="AH482" s="24">
        <v>468</v>
      </c>
      <c r="AI482" s="24">
        <v>6</v>
      </c>
      <c r="AJ482" s="22" t="s">
        <v>2238</v>
      </c>
      <c r="AK482" s="24" t="s">
        <v>89</v>
      </c>
      <c r="AL482" s="22" t="s">
        <v>166</v>
      </c>
      <c r="AM482" s="24">
        <v>124202</v>
      </c>
      <c r="AN482" s="22" t="s">
        <v>2079</v>
      </c>
      <c r="AO482" s="22"/>
      <c r="AP482" s="22" t="s">
        <v>92</v>
      </c>
      <c r="AQ482" s="24" t="s">
        <v>2080</v>
      </c>
      <c r="AR482" s="22" t="s">
        <v>2081</v>
      </c>
      <c r="AS482" s="22" t="s">
        <v>2239</v>
      </c>
      <c r="AT482" s="28">
        <v>37400000</v>
      </c>
      <c r="AU482" s="1"/>
      <c r="AV482" s="29"/>
      <c r="AW482" s="30">
        <f>SUMIF('No tocar'!A:A,AS482,'No tocar'!B:B)</f>
        <v>74400000</v>
      </c>
      <c r="AX482" s="30">
        <f t="shared" si="0"/>
        <v>37400000</v>
      </c>
      <c r="AY482" s="30">
        <f>SUMIF('No tocar'!A:A,AS482,'No tocar'!D:D)</f>
        <v>37400000</v>
      </c>
      <c r="AZ482" s="30"/>
      <c r="BA482" s="30" t="str">
        <f t="shared" si="1"/>
        <v/>
      </c>
      <c r="BB482" s="31" t="str">
        <f t="shared" si="2"/>
        <v/>
      </c>
      <c r="BC482" s="29"/>
      <c r="BD482" s="29"/>
      <c r="BE482" s="29"/>
      <c r="BF482" s="29"/>
      <c r="BG482" s="29"/>
      <c r="BH482" s="29"/>
      <c r="BI482" s="29"/>
      <c r="BJ482" s="29"/>
      <c r="BK482" s="29"/>
      <c r="BL482" s="29"/>
      <c r="BM482" s="29"/>
      <c r="BN482" s="29"/>
      <c r="BO482" s="29"/>
      <c r="BP482" s="29"/>
      <c r="BQ482" s="29"/>
      <c r="BR482" s="29"/>
      <c r="BS482" s="29"/>
      <c r="BT482" s="29"/>
      <c r="BU482" s="29"/>
      <c r="BV482" s="29"/>
    </row>
    <row r="483" spans="1:74" ht="14.25" customHeight="1">
      <c r="A483" s="22" t="s">
        <v>2058</v>
      </c>
      <c r="B483" s="22" t="s">
        <v>2059</v>
      </c>
      <c r="C483" s="22" t="s">
        <v>2060</v>
      </c>
      <c r="D483" s="23">
        <v>19</v>
      </c>
      <c r="E483" s="22" t="s">
        <v>2061</v>
      </c>
      <c r="F483" s="24">
        <v>1905</v>
      </c>
      <c r="G483" s="22" t="s">
        <v>2062</v>
      </c>
      <c r="H483" s="24" t="s">
        <v>377</v>
      </c>
      <c r="I483" s="32" t="s">
        <v>2063</v>
      </c>
      <c r="J483" s="24">
        <v>2</v>
      </c>
      <c r="K483" s="22" t="s">
        <v>318</v>
      </c>
      <c r="L483" s="23" t="s">
        <v>2240</v>
      </c>
      <c r="M483" s="22" t="s">
        <v>2241</v>
      </c>
      <c r="N483" s="24" t="s">
        <v>2242</v>
      </c>
      <c r="O483" s="22" t="s">
        <v>2243</v>
      </c>
      <c r="P483" s="24">
        <v>1.1599999999999999</v>
      </c>
      <c r="Q483" s="24" t="s">
        <v>2244</v>
      </c>
      <c r="R483" s="22" t="s">
        <v>2245</v>
      </c>
      <c r="S483" s="24" t="s">
        <v>2246</v>
      </c>
      <c r="T483" s="22" t="s">
        <v>2247</v>
      </c>
      <c r="U483" s="24">
        <v>1</v>
      </c>
      <c r="V483" s="26">
        <v>2023763640007</v>
      </c>
      <c r="W483" s="36" t="s">
        <v>2248</v>
      </c>
      <c r="X483" s="23" t="s">
        <v>2249</v>
      </c>
      <c r="Y483" s="22" t="s">
        <v>2250</v>
      </c>
      <c r="Z483" s="24">
        <v>2023</v>
      </c>
      <c r="AA483" s="24">
        <v>2023</v>
      </c>
      <c r="AB483" s="24">
        <v>1</v>
      </c>
      <c r="AC483" s="24">
        <v>1</v>
      </c>
      <c r="AD483" s="24">
        <v>1905021</v>
      </c>
      <c r="AE483" s="22" t="s">
        <v>2251</v>
      </c>
      <c r="AF483" s="24">
        <v>190502100</v>
      </c>
      <c r="AG483" s="22" t="s">
        <v>2252</v>
      </c>
      <c r="AH483" s="24">
        <v>1</v>
      </c>
      <c r="AI483" s="24">
        <v>1</v>
      </c>
      <c r="AJ483" s="22" t="s">
        <v>2253</v>
      </c>
      <c r="AK483" s="24" t="s">
        <v>89</v>
      </c>
      <c r="AL483" s="22" t="s">
        <v>166</v>
      </c>
      <c r="AM483" s="24">
        <v>124202</v>
      </c>
      <c r="AN483" s="22" t="s">
        <v>2079</v>
      </c>
      <c r="AO483" s="22"/>
      <c r="AP483" s="22" t="s">
        <v>92</v>
      </c>
      <c r="AQ483" s="24" t="s">
        <v>2080</v>
      </c>
      <c r="AR483" s="22" t="s">
        <v>2081</v>
      </c>
      <c r="AS483" s="22" t="s">
        <v>2254</v>
      </c>
      <c r="AT483" s="28">
        <v>19250000</v>
      </c>
      <c r="AU483" s="1"/>
      <c r="AV483" s="29"/>
      <c r="AW483" s="30">
        <f>SUMIF('No tocar'!A:A,AS483,'No tocar'!B:B)</f>
        <v>19250000</v>
      </c>
      <c r="AX483" s="30">
        <f t="shared" si="0"/>
        <v>19250000</v>
      </c>
      <c r="AY483" s="30">
        <f>SUMIF('No tocar'!A:A,AS483,'No tocar'!D:D)</f>
        <v>19250000</v>
      </c>
      <c r="AZ483" s="30"/>
      <c r="BA483" s="30" t="str">
        <f t="shared" si="1"/>
        <v/>
      </c>
      <c r="BB483" s="31" t="str">
        <f t="shared" si="2"/>
        <v/>
      </c>
      <c r="BC483" s="29"/>
      <c r="BD483" s="29"/>
      <c r="BE483" s="29"/>
      <c r="BF483" s="29"/>
      <c r="BG483" s="29"/>
      <c r="BH483" s="29"/>
      <c r="BI483" s="29"/>
      <c r="BJ483" s="29"/>
      <c r="BK483" s="29"/>
      <c r="BL483" s="29"/>
      <c r="BM483" s="29"/>
      <c r="BN483" s="29"/>
      <c r="BO483" s="29"/>
      <c r="BP483" s="29"/>
      <c r="BQ483" s="29"/>
      <c r="BR483" s="29"/>
      <c r="BS483" s="29"/>
      <c r="BT483" s="29"/>
      <c r="BU483" s="29"/>
      <c r="BV483" s="29"/>
    </row>
    <row r="484" spans="1:74" ht="14.25" customHeight="1">
      <c r="A484" s="22" t="s">
        <v>2058</v>
      </c>
      <c r="B484" s="22" t="s">
        <v>2059</v>
      </c>
      <c r="C484" s="22" t="s">
        <v>2060</v>
      </c>
      <c r="D484" s="23">
        <v>19</v>
      </c>
      <c r="E484" s="22" t="s">
        <v>2061</v>
      </c>
      <c r="F484" s="24">
        <v>1905</v>
      </c>
      <c r="G484" s="22" t="s">
        <v>2062</v>
      </c>
      <c r="H484" s="24" t="s">
        <v>377</v>
      </c>
      <c r="I484" s="32" t="s">
        <v>2063</v>
      </c>
      <c r="J484" s="24">
        <v>2</v>
      </c>
      <c r="K484" s="22" t="s">
        <v>318</v>
      </c>
      <c r="L484" s="23" t="s">
        <v>2240</v>
      </c>
      <c r="M484" s="22" t="s">
        <v>2241</v>
      </c>
      <c r="N484" s="24" t="s">
        <v>2242</v>
      </c>
      <c r="O484" s="22" t="s">
        <v>2243</v>
      </c>
      <c r="P484" s="24">
        <v>1.1599999999999999</v>
      </c>
      <c r="Q484" s="24" t="s">
        <v>2244</v>
      </c>
      <c r="R484" s="22" t="s">
        <v>2245</v>
      </c>
      <c r="S484" s="24" t="s">
        <v>2246</v>
      </c>
      <c r="T484" s="22" t="s">
        <v>2247</v>
      </c>
      <c r="U484" s="24">
        <v>1</v>
      </c>
      <c r="V484" s="26">
        <v>2023763640007</v>
      </c>
      <c r="W484" s="36" t="s">
        <v>2248</v>
      </c>
      <c r="X484" s="23" t="s">
        <v>2249</v>
      </c>
      <c r="Y484" s="22" t="s">
        <v>2250</v>
      </c>
      <c r="Z484" s="24">
        <v>2023</v>
      </c>
      <c r="AA484" s="24">
        <v>2023</v>
      </c>
      <c r="AB484" s="24">
        <v>1</v>
      </c>
      <c r="AC484" s="24">
        <v>1</v>
      </c>
      <c r="AD484" s="24">
        <v>1905021</v>
      </c>
      <c r="AE484" s="22" t="s">
        <v>2251</v>
      </c>
      <c r="AF484" s="24">
        <v>190502100</v>
      </c>
      <c r="AG484" s="22" t="s">
        <v>2252</v>
      </c>
      <c r="AH484" s="24">
        <v>1</v>
      </c>
      <c r="AI484" s="24">
        <v>2</v>
      </c>
      <c r="AJ484" s="22" t="s">
        <v>2255</v>
      </c>
      <c r="AK484" s="24" t="s">
        <v>99</v>
      </c>
      <c r="AL484" s="22" t="s">
        <v>166</v>
      </c>
      <c r="AM484" s="24">
        <v>124202</v>
      </c>
      <c r="AN484" s="22" t="s">
        <v>2079</v>
      </c>
      <c r="AO484" s="22"/>
      <c r="AP484" s="22" t="s">
        <v>92</v>
      </c>
      <c r="AQ484" s="24" t="s">
        <v>2080</v>
      </c>
      <c r="AR484" s="22" t="s">
        <v>2081</v>
      </c>
      <c r="AS484" s="22" t="s">
        <v>2256</v>
      </c>
      <c r="AT484" s="28">
        <v>33827180</v>
      </c>
      <c r="AU484" s="1"/>
      <c r="AV484" s="29"/>
      <c r="AW484" s="30">
        <f>SUMIF('No tocar'!A:A,AS484,'No tocar'!B:B)</f>
        <v>19250000</v>
      </c>
      <c r="AX484" s="30">
        <f t="shared" si="0"/>
        <v>33827180</v>
      </c>
      <c r="AY484" s="30">
        <f>SUMIF('No tocar'!A:A,AS484,'No tocar'!D:D)</f>
        <v>33750000</v>
      </c>
      <c r="AZ484" s="30"/>
      <c r="BA484" s="30" t="str">
        <f t="shared" si="1"/>
        <v/>
      </c>
      <c r="BB484" s="31" t="str">
        <f t="shared" si="2"/>
        <v/>
      </c>
      <c r="BC484" s="29"/>
      <c r="BD484" s="29"/>
      <c r="BE484" s="29"/>
      <c r="BF484" s="29"/>
      <c r="BG484" s="29"/>
      <c r="BH484" s="29"/>
      <c r="BI484" s="29"/>
      <c r="BJ484" s="29"/>
      <c r="BK484" s="29"/>
      <c r="BL484" s="29"/>
      <c r="BM484" s="29"/>
      <c r="BN484" s="29"/>
      <c r="BO484" s="29"/>
      <c r="BP484" s="29"/>
      <c r="BQ484" s="29"/>
      <c r="BR484" s="29"/>
      <c r="BS484" s="29"/>
      <c r="BT484" s="29"/>
      <c r="BU484" s="29"/>
      <c r="BV484" s="29"/>
    </row>
    <row r="485" spans="1:74" ht="14.25" customHeight="1">
      <c r="A485" s="22" t="s">
        <v>2058</v>
      </c>
      <c r="B485" s="22" t="s">
        <v>2059</v>
      </c>
      <c r="C485" s="22" t="s">
        <v>2060</v>
      </c>
      <c r="D485" s="23">
        <v>19</v>
      </c>
      <c r="E485" s="22" t="s">
        <v>2061</v>
      </c>
      <c r="F485" s="24">
        <v>1905</v>
      </c>
      <c r="G485" s="22" t="s">
        <v>2062</v>
      </c>
      <c r="H485" s="24" t="s">
        <v>377</v>
      </c>
      <c r="I485" s="32" t="s">
        <v>2063</v>
      </c>
      <c r="J485" s="24">
        <v>2</v>
      </c>
      <c r="K485" s="22" t="s">
        <v>318</v>
      </c>
      <c r="L485" s="23" t="s">
        <v>2240</v>
      </c>
      <c r="M485" s="22" t="s">
        <v>2241</v>
      </c>
      <c r="N485" s="24" t="s">
        <v>2242</v>
      </c>
      <c r="O485" s="22" t="s">
        <v>2243</v>
      </c>
      <c r="P485" s="24">
        <v>1.1599999999999999</v>
      </c>
      <c r="Q485" s="24" t="s">
        <v>2244</v>
      </c>
      <c r="R485" s="22" t="s">
        <v>2245</v>
      </c>
      <c r="S485" s="24" t="s">
        <v>2246</v>
      </c>
      <c r="T485" s="22" t="s">
        <v>2247</v>
      </c>
      <c r="U485" s="24">
        <v>1</v>
      </c>
      <c r="V485" s="26">
        <v>2023763640007</v>
      </c>
      <c r="W485" s="36" t="s">
        <v>2248</v>
      </c>
      <c r="X485" s="23" t="s">
        <v>2249</v>
      </c>
      <c r="Y485" s="22" t="s">
        <v>2250</v>
      </c>
      <c r="Z485" s="24">
        <v>2023</v>
      </c>
      <c r="AA485" s="24">
        <v>2023</v>
      </c>
      <c r="AB485" s="24">
        <v>1</v>
      </c>
      <c r="AC485" s="24">
        <v>2</v>
      </c>
      <c r="AD485" s="24">
        <v>1905036</v>
      </c>
      <c r="AE485" s="22" t="s">
        <v>2121</v>
      </c>
      <c r="AF485" s="24">
        <v>190503600</v>
      </c>
      <c r="AG485" s="22" t="s">
        <v>2257</v>
      </c>
      <c r="AH485" s="24">
        <v>1</v>
      </c>
      <c r="AI485" s="24">
        <v>3</v>
      </c>
      <c r="AJ485" s="22" t="s">
        <v>2258</v>
      </c>
      <c r="AK485" s="24" t="s">
        <v>89</v>
      </c>
      <c r="AL485" s="22" t="s">
        <v>166</v>
      </c>
      <c r="AM485" s="24">
        <v>124202</v>
      </c>
      <c r="AN485" s="22" t="s">
        <v>2079</v>
      </c>
      <c r="AO485" s="22"/>
      <c r="AP485" s="22" t="s">
        <v>92</v>
      </c>
      <c r="AQ485" s="24" t="s">
        <v>172</v>
      </c>
      <c r="AR485" s="22" t="s">
        <v>173</v>
      </c>
      <c r="AS485" s="22" t="s">
        <v>2259</v>
      </c>
      <c r="AT485" s="28">
        <v>10000000</v>
      </c>
      <c r="AU485" s="1"/>
      <c r="AV485" s="29"/>
      <c r="AW485" s="30">
        <f>SUMIF('No tocar'!A:A,AS485,'No tocar'!B:B)</f>
        <v>10000000</v>
      </c>
      <c r="AX485" s="30">
        <f t="shared" si="0"/>
        <v>10000000</v>
      </c>
      <c r="AY485" s="30">
        <f>SUMIF('No tocar'!A:A,AS485,'No tocar'!D:D)</f>
        <v>10000000</v>
      </c>
      <c r="AZ485" s="30"/>
      <c r="BA485" s="30" t="str">
        <f t="shared" si="1"/>
        <v/>
      </c>
      <c r="BB485" s="31" t="str">
        <f t="shared" si="2"/>
        <v/>
      </c>
      <c r="BC485" s="29"/>
      <c r="BD485" s="29"/>
      <c r="BE485" s="29"/>
      <c r="BF485" s="29"/>
      <c r="BG485" s="29"/>
      <c r="BH485" s="29"/>
      <c r="BI485" s="29"/>
      <c r="BJ485" s="29"/>
      <c r="BK485" s="29"/>
      <c r="BL485" s="29"/>
      <c r="BM485" s="29"/>
      <c r="BN485" s="29"/>
      <c r="BO485" s="29"/>
      <c r="BP485" s="29"/>
      <c r="BQ485" s="29"/>
      <c r="BR485" s="29"/>
      <c r="BS485" s="29"/>
      <c r="BT485" s="29"/>
      <c r="BU485" s="29"/>
      <c r="BV485" s="29"/>
    </row>
    <row r="486" spans="1:74" ht="14.25" customHeight="1">
      <c r="A486" s="22" t="s">
        <v>2058</v>
      </c>
      <c r="B486" s="22" t="s">
        <v>2059</v>
      </c>
      <c r="C486" s="22" t="s">
        <v>2060</v>
      </c>
      <c r="D486" s="23">
        <v>19</v>
      </c>
      <c r="E486" s="22" t="s">
        <v>2061</v>
      </c>
      <c r="F486" s="24">
        <v>1905</v>
      </c>
      <c r="G486" s="22" t="s">
        <v>2062</v>
      </c>
      <c r="H486" s="24" t="s">
        <v>377</v>
      </c>
      <c r="I486" s="32" t="s">
        <v>2063</v>
      </c>
      <c r="J486" s="24">
        <v>2</v>
      </c>
      <c r="K486" s="22" t="s">
        <v>318</v>
      </c>
      <c r="L486" s="23" t="s">
        <v>2240</v>
      </c>
      <c r="M486" s="22" t="s">
        <v>2241</v>
      </c>
      <c r="N486" s="24" t="s">
        <v>2242</v>
      </c>
      <c r="O486" s="22" t="s">
        <v>2243</v>
      </c>
      <c r="P486" s="24">
        <v>1.1599999999999999</v>
      </c>
      <c r="Q486" s="24" t="s">
        <v>2244</v>
      </c>
      <c r="R486" s="22" t="s">
        <v>2245</v>
      </c>
      <c r="S486" s="24" t="s">
        <v>2246</v>
      </c>
      <c r="T486" s="22" t="s">
        <v>2247</v>
      </c>
      <c r="U486" s="24">
        <v>1</v>
      </c>
      <c r="V486" s="26">
        <v>2023763640007</v>
      </c>
      <c r="W486" s="36" t="s">
        <v>2248</v>
      </c>
      <c r="X486" s="23" t="s">
        <v>2249</v>
      </c>
      <c r="Y486" s="22" t="s">
        <v>2250</v>
      </c>
      <c r="Z486" s="24">
        <v>2023</v>
      </c>
      <c r="AA486" s="24">
        <v>2023</v>
      </c>
      <c r="AB486" s="24">
        <v>1</v>
      </c>
      <c r="AC486" s="24">
        <v>2</v>
      </c>
      <c r="AD486" s="24">
        <v>1905036</v>
      </c>
      <c r="AE486" s="22" t="s">
        <v>2121</v>
      </c>
      <c r="AF486" s="24">
        <v>190503600</v>
      </c>
      <c r="AG486" s="22" t="s">
        <v>2257</v>
      </c>
      <c r="AH486" s="24">
        <v>1</v>
      </c>
      <c r="AI486" s="24">
        <v>4</v>
      </c>
      <c r="AJ486" s="22" t="s">
        <v>2260</v>
      </c>
      <c r="AK486" s="24" t="s">
        <v>99</v>
      </c>
      <c r="AL486" s="22" t="s">
        <v>166</v>
      </c>
      <c r="AM486" s="24">
        <v>124202</v>
      </c>
      <c r="AN486" s="22" t="s">
        <v>2079</v>
      </c>
      <c r="AO486" s="22"/>
      <c r="AP486" s="22" t="s">
        <v>92</v>
      </c>
      <c r="AQ486" s="24" t="s">
        <v>2080</v>
      </c>
      <c r="AR486" s="22" t="s">
        <v>2081</v>
      </c>
      <c r="AS486" s="22" t="s">
        <v>2261</v>
      </c>
      <c r="AT486" s="28">
        <v>20000000</v>
      </c>
      <c r="AU486" s="1"/>
      <c r="AV486" s="29"/>
      <c r="AW486" s="30">
        <f>SUMIF('No tocar'!A:A,AS486,'No tocar'!B:B)</f>
        <v>20000000</v>
      </c>
      <c r="AX486" s="30">
        <f t="shared" si="0"/>
        <v>20000000</v>
      </c>
      <c r="AY486" s="30">
        <f>SUMIF('No tocar'!A:A,AS486,'No tocar'!D:D)</f>
        <v>20000000</v>
      </c>
      <c r="AZ486" s="30"/>
      <c r="BA486" s="30" t="str">
        <f t="shared" si="1"/>
        <v/>
      </c>
      <c r="BB486" s="31" t="str">
        <f t="shared" si="2"/>
        <v/>
      </c>
      <c r="BC486" s="29"/>
      <c r="BD486" s="29"/>
      <c r="BE486" s="29"/>
      <c r="BF486" s="29"/>
      <c r="BG486" s="29"/>
      <c r="BH486" s="29"/>
      <c r="BI486" s="29"/>
      <c r="BJ486" s="29"/>
      <c r="BK486" s="29"/>
      <c r="BL486" s="29"/>
      <c r="BM486" s="29"/>
      <c r="BN486" s="29"/>
      <c r="BO486" s="29"/>
      <c r="BP486" s="29"/>
      <c r="BQ486" s="29"/>
      <c r="BR486" s="29"/>
      <c r="BS486" s="29"/>
      <c r="BT486" s="29"/>
      <c r="BU486" s="29"/>
      <c r="BV486" s="29"/>
    </row>
    <row r="487" spans="1:74" ht="14.25" customHeight="1">
      <c r="A487" s="22" t="s">
        <v>2058</v>
      </c>
      <c r="B487" s="22" t="s">
        <v>2059</v>
      </c>
      <c r="C487" s="22" t="s">
        <v>2060</v>
      </c>
      <c r="D487" s="23">
        <v>19</v>
      </c>
      <c r="E487" s="22" t="s">
        <v>2061</v>
      </c>
      <c r="F487" s="24">
        <v>1905</v>
      </c>
      <c r="G487" s="22" t="s">
        <v>2062</v>
      </c>
      <c r="H487" s="24" t="s">
        <v>377</v>
      </c>
      <c r="I487" s="32" t="s">
        <v>2063</v>
      </c>
      <c r="J487" s="24">
        <v>2</v>
      </c>
      <c r="K487" s="22" t="s">
        <v>318</v>
      </c>
      <c r="L487" s="23" t="s">
        <v>2262</v>
      </c>
      <c r="M487" s="22" t="s">
        <v>2263</v>
      </c>
      <c r="N487" s="24" t="s">
        <v>2264</v>
      </c>
      <c r="O487" s="22" t="s">
        <v>2265</v>
      </c>
      <c r="P487" s="24">
        <v>1</v>
      </c>
      <c r="Q487" s="24" t="s">
        <v>2266</v>
      </c>
      <c r="R487" s="22" t="s">
        <v>2267</v>
      </c>
      <c r="S487" s="24" t="s">
        <v>2268</v>
      </c>
      <c r="T487" s="22" t="s">
        <v>2269</v>
      </c>
      <c r="U487" s="25" t="s">
        <v>2077</v>
      </c>
      <c r="V487" s="26">
        <v>2023763640008</v>
      </c>
      <c r="W487" s="36" t="s">
        <v>2270</v>
      </c>
      <c r="X487" s="23" t="s">
        <v>2271</v>
      </c>
      <c r="Y487" s="38" t="s">
        <v>2272</v>
      </c>
      <c r="Z487" s="25">
        <v>2023</v>
      </c>
      <c r="AA487" s="25">
        <v>2023</v>
      </c>
      <c r="AB487" s="25">
        <v>1</v>
      </c>
      <c r="AC487" s="25">
        <v>1</v>
      </c>
      <c r="AD487" s="25">
        <v>1905026</v>
      </c>
      <c r="AE487" s="38" t="s">
        <v>2273</v>
      </c>
      <c r="AF487" s="25">
        <v>190502600</v>
      </c>
      <c r="AG487" s="38" t="s">
        <v>2274</v>
      </c>
      <c r="AH487" s="25">
        <v>0.25</v>
      </c>
      <c r="AI487" s="25">
        <v>1</v>
      </c>
      <c r="AJ487" s="22" t="s">
        <v>2275</v>
      </c>
      <c r="AK487" s="25" t="s">
        <v>2095</v>
      </c>
      <c r="AL487" s="22" t="s">
        <v>166</v>
      </c>
      <c r="AM487" s="24">
        <v>124202</v>
      </c>
      <c r="AN487" s="22" t="s">
        <v>2079</v>
      </c>
      <c r="AO487" s="38"/>
      <c r="AP487" s="22" t="s">
        <v>92</v>
      </c>
      <c r="AQ487" s="25" t="s">
        <v>2080</v>
      </c>
      <c r="AR487" s="38" t="s">
        <v>2081</v>
      </c>
      <c r="AS487" s="38" t="s">
        <v>2276</v>
      </c>
      <c r="AT487" s="28">
        <v>18090000</v>
      </c>
      <c r="AU487" s="1"/>
      <c r="AV487" s="29"/>
      <c r="AW487" s="30">
        <f>SUMIF('No tocar'!A:A,AS487,'No tocar'!B:B)</f>
        <v>38500000</v>
      </c>
      <c r="AX487" s="30">
        <f t="shared" si="0"/>
        <v>18090000</v>
      </c>
      <c r="AY487" s="30">
        <f>SUMIF('No tocar'!A:A,AS487,'No tocar'!D:D)</f>
        <v>18090000</v>
      </c>
      <c r="AZ487" s="30"/>
      <c r="BA487" s="30" t="str">
        <f t="shared" si="1"/>
        <v/>
      </c>
      <c r="BB487" s="31" t="str">
        <f t="shared" si="2"/>
        <v/>
      </c>
      <c r="BC487" s="29"/>
      <c r="BD487" s="29"/>
      <c r="BE487" s="29"/>
      <c r="BF487" s="29"/>
      <c r="BG487" s="29"/>
      <c r="BH487" s="29"/>
      <c r="BI487" s="29"/>
      <c r="BJ487" s="29"/>
      <c r="BK487" s="29"/>
      <c r="BL487" s="29"/>
      <c r="BM487" s="29"/>
      <c r="BN487" s="29"/>
      <c r="BO487" s="29"/>
      <c r="BP487" s="29"/>
      <c r="BQ487" s="29"/>
      <c r="BR487" s="29"/>
      <c r="BS487" s="29"/>
      <c r="BT487" s="29"/>
      <c r="BU487" s="29"/>
      <c r="BV487" s="29"/>
    </row>
    <row r="488" spans="1:74" ht="14.25" customHeight="1">
      <c r="A488" s="22" t="s">
        <v>2058</v>
      </c>
      <c r="B488" s="22" t="s">
        <v>2059</v>
      </c>
      <c r="C488" s="22" t="s">
        <v>2060</v>
      </c>
      <c r="D488" s="23">
        <v>19</v>
      </c>
      <c r="E488" s="22" t="s">
        <v>2061</v>
      </c>
      <c r="F488" s="24">
        <v>1905</v>
      </c>
      <c r="G488" s="22" t="s">
        <v>2062</v>
      </c>
      <c r="H488" s="24" t="s">
        <v>377</v>
      </c>
      <c r="I488" s="32" t="s">
        <v>2063</v>
      </c>
      <c r="J488" s="24">
        <v>2</v>
      </c>
      <c r="K488" s="22" t="s">
        <v>318</v>
      </c>
      <c r="L488" s="23" t="s">
        <v>2262</v>
      </c>
      <c r="M488" s="22" t="s">
        <v>2263</v>
      </c>
      <c r="N488" s="24" t="s">
        <v>2264</v>
      </c>
      <c r="O488" s="22" t="s">
        <v>2265</v>
      </c>
      <c r="P488" s="24">
        <v>1</v>
      </c>
      <c r="Q488" s="24" t="s">
        <v>2266</v>
      </c>
      <c r="R488" s="22" t="s">
        <v>2267</v>
      </c>
      <c r="S488" s="24" t="s">
        <v>2268</v>
      </c>
      <c r="T488" s="22" t="s">
        <v>2269</v>
      </c>
      <c r="U488" s="25" t="s">
        <v>2077</v>
      </c>
      <c r="V488" s="26">
        <v>2023763640008</v>
      </c>
      <c r="W488" s="36" t="s">
        <v>2270</v>
      </c>
      <c r="X488" s="23" t="s">
        <v>2271</v>
      </c>
      <c r="Y488" s="38" t="s">
        <v>2272</v>
      </c>
      <c r="Z488" s="25">
        <v>2023</v>
      </c>
      <c r="AA488" s="25">
        <v>2023</v>
      </c>
      <c r="AB488" s="25">
        <v>1</v>
      </c>
      <c r="AC488" s="25">
        <v>1</v>
      </c>
      <c r="AD488" s="25">
        <v>1905026</v>
      </c>
      <c r="AE488" s="38" t="s">
        <v>2273</v>
      </c>
      <c r="AF488" s="25">
        <v>190502600</v>
      </c>
      <c r="AG488" s="38" t="s">
        <v>2274</v>
      </c>
      <c r="AH488" s="25">
        <v>0.25</v>
      </c>
      <c r="AI488" s="25">
        <v>2</v>
      </c>
      <c r="AJ488" s="22" t="s">
        <v>2277</v>
      </c>
      <c r="AK488" s="25" t="s">
        <v>99</v>
      </c>
      <c r="AL488" s="22" t="s">
        <v>166</v>
      </c>
      <c r="AM488" s="24">
        <v>124202</v>
      </c>
      <c r="AN488" s="22" t="s">
        <v>2079</v>
      </c>
      <c r="AO488" s="38"/>
      <c r="AP488" s="22" t="s">
        <v>92</v>
      </c>
      <c r="AQ488" s="25" t="s">
        <v>2080</v>
      </c>
      <c r="AR488" s="38" t="s">
        <v>2081</v>
      </c>
      <c r="AS488" s="38" t="s">
        <v>2278</v>
      </c>
      <c r="AT488" s="28">
        <v>29550000</v>
      </c>
      <c r="AU488" s="1"/>
      <c r="AV488" s="29"/>
      <c r="AW488" s="30">
        <f>SUMIF('No tocar'!A:A,AS488,'No tocar'!B:B)</f>
        <v>38500000</v>
      </c>
      <c r="AX488" s="30">
        <f t="shared" si="0"/>
        <v>29550000</v>
      </c>
      <c r="AY488" s="30">
        <f>SUMIF('No tocar'!A:A,AS488,'No tocar'!D:D)</f>
        <v>26850000</v>
      </c>
      <c r="AZ488" s="30"/>
      <c r="BA488" s="30" t="str">
        <f t="shared" si="1"/>
        <v/>
      </c>
      <c r="BB488" s="31" t="str">
        <f t="shared" si="2"/>
        <v/>
      </c>
      <c r="BC488" s="29"/>
      <c r="BD488" s="29"/>
      <c r="BE488" s="29"/>
      <c r="BF488" s="29"/>
      <c r="BG488" s="29"/>
      <c r="BH488" s="29"/>
      <c r="BI488" s="29"/>
      <c r="BJ488" s="29"/>
      <c r="BK488" s="29"/>
      <c r="BL488" s="29"/>
      <c r="BM488" s="29"/>
      <c r="BN488" s="29"/>
      <c r="BO488" s="29"/>
      <c r="BP488" s="29"/>
      <c r="BQ488" s="29"/>
      <c r="BR488" s="29"/>
      <c r="BS488" s="29"/>
      <c r="BT488" s="29"/>
      <c r="BU488" s="29"/>
      <c r="BV488" s="29"/>
    </row>
    <row r="489" spans="1:74" ht="14.25" customHeight="1">
      <c r="A489" s="22" t="s">
        <v>2058</v>
      </c>
      <c r="B489" s="22" t="s">
        <v>2059</v>
      </c>
      <c r="C489" s="22" t="s">
        <v>2060</v>
      </c>
      <c r="D489" s="23">
        <v>19</v>
      </c>
      <c r="E489" s="22" t="s">
        <v>2061</v>
      </c>
      <c r="F489" s="24">
        <v>1905</v>
      </c>
      <c r="G489" s="22" t="s">
        <v>2062</v>
      </c>
      <c r="H489" s="24" t="s">
        <v>377</v>
      </c>
      <c r="I489" s="32" t="s">
        <v>2063</v>
      </c>
      <c r="J489" s="24">
        <v>2</v>
      </c>
      <c r="K489" s="22" t="s">
        <v>318</v>
      </c>
      <c r="L489" s="23" t="s">
        <v>2262</v>
      </c>
      <c r="M489" s="22" t="s">
        <v>2263</v>
      </c>
      <c r="N489" s="24" t="s">
        <v>2264</v>
      </c>
      <c r="O489" s="22" t="s">
        <v>2265</v>
      </c>
      <c r="P489" s="24">
        <v>1</v>
      </c>
      <c r="Q489" s="24" t="s">
        <v>2266</v>
      </c>
      <c r="R489" s="22" t="s">
        <v>2267</v>
      </c>
      <c r="S489" s="24" t="s">
        <v>2268</v>
      </c>
      <c r="T489" s="22" t="s">
        <v>2269</v>
      </c>
      <c r="U489" s="25" t="s">
        <v>2077</v>
      </c>
      <c r="V489" s="26">
        <v>2023763640008</v>
      </c>
      <c r="W489" s="36" t="s">
        <v>2270</v>
      </c>
      <c r="X489" s="23" t="s">
        <v>2271</v>
      </c>
      <c r="Y489" s="38" t="s">
        <v>2272</v>
      </c>
      <c r="Z489" s="25">
        <v>2023</v>
      </c>
      <c r="AA489" s="25">
        <v>2023</v>
      </c>
      <c r="AB489" s="25">
        <v>1</v>
      </c>
      <c r="AC489" s="25">
        <v>1</v>
      </c>
      <c r="AD489" s="25">
        <v>1905026</v>
      </c>
      <c r="AE489" s="38" t="s">
        <v>2273</v>
      </c>
      <c r="AF489" s="25">
        <v>190502600</v>
      </c>
      <c r="AG489" s="38" t="s">
        <v>2274</v>
      </c>
      <c r="AH489" s="25">
        <v>0.25</v>
      </c>
      <c r="AI489" s="25">
        <v>3</v>
      </c>
      <c r="AJ489" s="22" t="s">
        <v>2279</v>
      </c>
      <c r="AK489" s="25" t="s">
        <v>99</v>
      </c>
      <c r="AL489" s="22" t="s">
        <v>166</v>
      </c>
      <c r="AM489" s="24">
        <v>124202</v>
      </c>
      <c r="AN489" s="22" t="s">
        <v>2079</v>
      </c>
      <c r="AO489" s="38"/>
      <c r="AP489" s="22" t="s">
        <v>92</v>
      </c>
      <c r="AQ489" s="25" t="s">
        <v>172</v>
      </c>
      <c r="AR489" s="38" t="s">
        <v>173</v>
      </c>
      <c r="AS489" s="38" t="s">
        <v>2280</v>
      </c>
      <c r="AT489" s="28">
        <v>38000000</v>
      </c>
      <c r="AU489" s="1"/>
      <c r="AV489" s="29"/>
      <c r="AW489" s="30">
        <f>SUMIF('No tocar'!A:A,AS489,'No tocar'!B:B)</f>
        <v>38500000</v>
      </c>
      <c r="AX489" s="30">
        <f t="shared" si="0"/>
        <v>38000000</v>
      </c>
      <c r="AY489" s="30">
        <f>SUMIF('No tocar'!A:A,AS489,'No tocar'!D:D)</f>
        <v>38000000</v>
      </c>
      <c r="AZ489" s="30"/>
      <c r="BA489" s="30" t="str">
        <f t="shared" si="1"/>
        <v/>
      </c>
      <c r="BB489" s="31" t="str">
        <f t="shared" si="2"/>
        <v/>
      </c>
      <c r="BC489" s="29"/>
      <c r="BD489" s="29"/>
      <c r="BE489" s="29"/>
      <c r="BF489" s="29"/>
      <c r="BG489" s="29"/>
      <c r="BH489" s="29"/>
      <c r="BI489" s="29"/>
      <c r="BJ489" s="29"/>
      <c r="BK489" s="29"/>
      <c r="BL489" s="29"/>
      <c r="BM489" s="29"/>
      <c r="BN489" s="29"/>
      <c r="BO489" s="29"/>
      <c r="BP489" s="29"/>
      <c r="BQ489" s="29"/>
      <c r="BR489" s="29"/>
      <c r="BS489" s="29"/>
      <c r="BT489" s="29"/>
      <c r="BU489" s="29"/>
      <c r="BV489" s="29"/>
    </row>
    <row r="490" spans="1:74" ht="14.25" customHeight="1">
      <c r="A490" s="22" t="s">
        <v>2058</v>
      </c>
      <c r="B490" s="22" t="s">
        <v>2059</v>
      </c>
      <c r="C490" s="22" t="s">
        <v>2060</v>
      </c>
      <c r="D490" s="23">
        <v>19</v>
      </c>
      <c r="E490" s="22" t="s">
        <v>2061</v>
      </c>
      <c r="F490" s="24">
        <v>1905</v>
      </c>
      <c r="G490" s="22" t="s">
        <v>2062</v>
      </c>
      <c r="H490" s="24" t="s">
        <v>377</v>
      </c>
      <c r="I490" s="32" t="s">
        <v>2063</v>
      </c>
      <c r="J490" s="24">
        <v>2</v>
      </c>
      <c r="K490" s="22" t="s">
        <v>318</v>
      </c>
      <c r="L490" s="23" t="s">
        <v>2262</v>
      </c>
      <c r="M490" s="22" t="s">
        <v>2263</v>
      </c>
      <c r="N490" s="24" t="s">
        <v>2264</v>
      </c>
      <c r="O490" s="22" t="s">
        <v>2265</v>
      </c>
      <c r="P490" s="24">
        <v>1</v>
      </c>
      <c r="Q490" s="24" t="s">
        <v>2266</v>
      </c>
      <c r="R490" s="22" t="s">
        <v>2267</v>
      </c>
      <c r="S490" s="24" t="s">
        <v>2268</v>
      </c>
      <c r="T490" s="22" t="s">
        <v>2269</v>
      </c>
      <c r="U490" s="25" t="s">
        <v>2077</v>
      </c>
      <c r="V490" s="26">
        <v>2023763640008</v>
      </c>
      <c r="W490" s="36" t="s">
        <v>2270</v>
      </c>
      <c r="X490" s="23" t="s">
        <v>2271</v>
      </c>
      <c r="Y490" s="38" t="s">
        <v>2272</v>
      </c>
      <c r="Z490" s="25">
        <v>2023</v>
      </c>
      <c r="AA490" s="25">
        <v>2023</v>
      </c>
      <c r="AB490" s="25">
        <v>1</v>
      </c>
      <c r="AC490" s="25">
        <v>1</v>
      </c>
      <c r="AD490" s="25">
        <v>1905026</v>
      </c>
      <c r="AE490" s="38" t="s">
        <v>2273</v>
      </c>
      <c r="AF490" s="25">
        <v>190502600</v>
      </c>
      <c r="AG490" s="38" t="s">
        <v>2274</v>
      </c>
      <c r="AH490" s="25">
        <v>0.25</v>
      </c>
      <c r="AI490" s="25">
        <v>4</v>
      </c>
      <c r="AJ490" s="22" t="s">
        <v>2281</v>
      </c>
      <c r="AK490" s="25" t="s">
        <v>99</v>
      </c>
      <c r="AL490" s="22" t="s">
        <v>166</v>
      </c>
      <c r="AM490" s="24">
        <v>124202</v>
      </c>
      <c r="AN490" s="22" t="s">
        <v>2079</v>
      </c>
      <c r="AO490" s="38"/>
      <c r="AP490" s="22" t="s">
        <v>92</v>
      </c>
      <c r="AQ490" s="25" t="s">
        <v>2080</v>
      </c>
      <c r="AR490" s="38" t="s">
        <v>2081</v>
      </c>
      <c r="AS490" s="38" t="s">
        <v>2282</v>
      </c>
      <c r="AT490" s="28">
        <v>20000000</v>
      </c>
      <c r="AU490" s="1"/>
      <c r="AV490" s="29"/>
      <c r="AW490" s="30">
        <f>SUMIF('No tocar'!A:A,AS490,'No tocar'!B:B)</f>
        <v>56400000</v>
      </c>
      <c r="AX490" s="30">
        <f t="shared" si="0"/>
        <v>20000000</v>
      </c>
      <c r="AY490" s="30">
        <f>SUMIF('No tocar'!A:A,AS490,'No tocar'!D:D)</f>
        <v>20000000</v>
      </c>
      <c r="AZ490" s="30"/>
      <c r="BA490" s="30" t="str">
        <f t="shared" si="1"/>
        <v/>
      </c>
      <c r="BB490" s="31" t="str">
        <f t="shared" si="2"/>
        <v/>
      </c>
      <c r="BC490" s="29"/>
      <c r="BD490" s="29"/>
      <c r="BE490" s="29"/>
      <c r="BF490" s="29"/>
      <c r="BG490" s="29"/>
      <c r="BH490" s="29"/>
      <c r="BI490" s="29"/>
      <c r="BJ490" s="29"/>
      <c r="BK490" s="29"/>
      <c r="BL490" s="29"/>
      <c r="BM490" s="29"/>
      <c r="BN490" s="29"/>
      <c r="BO490" s="29"/>
      <c r="BP490" s="29"/>
      <c r="BQ490" s="29"/>
      <c r="BR490" s="29"/>
      <c r="BS490" s="29"/>
      <c r="BT490" s="29"/>
      <c r="BU490" s="29"/>
      <c r="BV490" s="29"/>
    </row>
    <row r="491" spans="1:74" ht="14.25" customHeight="1">
      <c r="A491" s="22" t="s">
        <v>2058</v>
      </c>
      <c r="B491" s="22" t="s">
        <v>2059</v>
      </c>
      <c r="C491" s="22" t="s">
        <v>2060</v>
      </c>
      <c r="D491" s="23">
        <v>19</v>
      </c>
      <c r="E491" s="22" t="s">
        <v>2061</v>
      </c>
      <c r="F491" s="24">
        <v>1905</v>
      </c>
      <c r="G491" s="22" t="s">
        <v>2062</v>
      </c>
      <c r="H491" s="24" t="s">
        <v>377</v>
      </c>
      <c r="I491" s="32" t="s">
        <v>2063</v>
      </c>
      <c r="J491" s="24">
        <v>2</v>
      </c>
      <c r="K491" s="22" t="s">
        <v>318</v>
      </c>
      <c r="L491" s="23" t="s">
        <v>2262</v>
      </c>
      <c r="M491" s="22" t="s">
        <v>2263</v>
      </c>
      <c r="N491" s="24" t="s">
        <v>2264</v>
      </c>
      <c r="O491" s="22" t="s">
        <v>2265</v>
      </c>
      <c r="P491" s="24">
        <v>1</v>
      </c>
      <c r="Q491" s="24" t="s">
        <v>2283</v>
      </c>
      <c r="R491" s="22" t="s">
        <v>2284</v>
      </c>
      <c r="S491" s="24" t="s">
        <v>2285</v>
      </c>
      <c r="T491" s="22" t="s">
        <v>2286</v>
      </c>
      <c r="U491" s="25" t="s">
        <v>2077</v>
      </c>
      <c r="V491" s="26">
        <v>2023763640008</v>
      </c>
      <c r="W491" s="36" t="s">
        <v>2270</v>
      </c>
      <c r="X491" s="23" t="s">
        <v>2271</v>
      </c>
      <c r="Y491" s="38" t="s">
        <v>2272</v>
      </c>
      <c r="Z491" s="25">
        <v>2023</v>
      </c>
      <c r="AA491" s="25">
        <v>2023</v>
      </c>
      <c r="AB491" s="25">
        <v>1</v>
      </c>
      <c r="AC491" s="25">
        <v>2</v>
      </c>
      <c r="AD491" s="25">
        <v>1905014</v>
      </c>
      <c r="AE491" s="38" t="s">
        <v>258</v>
      </c>
      <c r="AF491" s="25">
        <v>190501400</v>
      </c>
      <c r="AG491" s="38" t="s">
        <v>997</v>
      </c>
      <c r="AH491" s="25">
        <v>0.25</v>
      </c>
      <c r="AI491" s="25">
        <v>5</v>
      </c>
      <c r="AJ491" s="22" t="s">
        <v>2287</v>
      </c>
      <c r="AK491" s="25" t="s">
        <v>2095</v>
      </c>
      <c r="AL491" s="22" t="s">
        <v>166</v>
      </c>
      <c r="AM491" s="24">
        <v>124202</v>
      </c>
      <c r="AN491" s="22" t="s">
        <v>2079</v>
      </c>
      <c r="AO491" s="38"/>
      <c r="AP491" s="22" t="s">
        <v>92</v>
      </c>
      <c r="AQ491" s="25" t="s">
        <v>2080</v>
      </c>
      <c r="AR491" s="38" t="s">
        <v>2081</v>
      </c>
      <c r="AS491" s="38" t="s">
        <v>2288</v>
      </c>
      <c r="AT491" s="28">
        <v>27500000</v>
      </c>
      <c r="AU491" s="1"/>
      <c r="AV491" s="29"/>
      <c r="AW491" s="30">
        <f>SUMIF('No tocar'!A:A,AS491,'No tocar'!B:B)</f>
        <v>27500000</v>
      </c>
      <c r="AX491" s="30">
        <f t="shared" si="0"/>
        <v>27500000</v>
      </c>
      <c r="AY491" s="30">
        <f>SUMIF('No tocar'!A:A,AS491,'No tocar'!D:D)</f>
        <v>27500000</v>
      </c>
      <c r="AZ491" s="30"/>
      <c r="BA491" s="30" t="str">
        <f t="shared" si="1"/>
        <v/>
      </c>
      <c r="BB491" s="31" t="str">
        <f t="shared" si="2"/>
        <v/>
      </c>
      <c r="BC491" s="29"/>
      <c r="BD491" s="29"/>
      <c r="BE491" s="29"/>
      <c r="BF491" s="29"/>
      <c r="BG491" s="29"/>
      <c r="BH491" s="29"/>
      <c r="BI491" s="29"/>
      <c r="BJ491" s="29"/>
      <c r="BK491" s="29"/>
      <c r="BL491" s="29"/>
      <c r="BM491" s="29"/>
      <c r="BN491" s="29"/>
      <c r="BO491" s="29"/>
      <c r="BP491" s="29"/>
      <c r="BQ491" s="29"/>
      <c r="BR491" s="29"/>
      <c r="BS491" s="29"/>
      <c r="BT491" s="29"/>
      <c r="BU491" s="29"/>
      <c r="BV491" s="29"/>
    </row>
    <row r="492" spans="1:74" ht="14.25" customHeight="1">
      <c r="A492" s="22" t="s">
        <v>2058</v>
      </c>
      <c r="B492" s="22" t="s">
        <v>2059</v>
      </c>
      <c r="C492" s="22" t="s">
        <v>2060</v>
      </c>
      <c r="D492" s="23">
        <v>19</v>
      </c>
      <c r="E492" s="22" t="s">
        <v>2061</v>
      </c>
      <c r="F492" s="24">
        <v>1905</v>
      </c>
      <c r="G492" s="22" t="s">
        <v>2062</v>
      </c>
      <c r="H492" s="24" t="s">
        <v>377</v>
      </c>
      <c r="I492" s="32" t="s">
        <v>2063</v>
      </c>
      <c r="J492" s="24">
        <v>2</v>
      </c>
      <c r="K492" s="22" t="s">
        <v>318</v>
      </c>
      <c r="L492" s="23" t="s">
        <v>2262</v>
      </c>
      <c r="M492" s="22" t="s">
        <v>2263</v>
      </c>
      <c r="N492" s="24" t="s">
        <v>2264</v>
      </c>
      <c r="O492" s="22" t="s">
        <v>2265</v>
      </c>
      <c r="P492" s="24">
        <v>1</v>
      </c>
      <c r="Q492" s="24" t="s">
        <v>2283</v>
      </c>
      <c r="R492" s="22" t="s">
        <v>2284</v>
      </c>
      <c r="S492" s="24" t="s">
        <v>2285</v>
      </c>
      <c r="T492" s="22" t="s">
        <v>2286</v>
      </c>
      <c r="U492" s="25" t="s">
        <v>2077</v>
      </c>
      <c r="V492" s="26">
        <v>2023763640008</v>
      </c>
      <c r="W492" s="36" t="s">
        <v>2270</v>
      </c>
      <c r="X492" s="23" t="s">
        <v>2271</v>
      </c>
      <c r="Y492" s="38" t="s">
        <v>2272</v>
      </c>
      <c r="Z492" s="25">
        <v>2023</v>
      </c>
      <c r="AA492" s="25">
        <v>2023</v>
      </c>
      <c r="AB492" s="25">
        <v>1</v>
      </c>
      <c r="AC492" s="25">
        <v>2</v>
      </c>
      <c r="AD492" s="25">
        <v>1905014</v>
      </c>
      <c r="AE492" s="38" t="s">
        <v>258</v>
      </c>
      <c r="AF492" s="25">
        <v>190501400</v>
      </c>
      <c r="AG492" s="38" t="s">
        <v>997</v>
      </c>
      <c r="AH492" s="25">
        <v>0.25</v>
      </c>
      <c r="AI492" s="25">
        <v>6</v>
      </c>
      <c r="AJ492" s="22" t="s">
        <v>2289</v>
      </c>
      <c r="AK492" s="25" t="s">
        <v>99</v>
      </c>
      <c r="AL492" s="22" t="s">
        <v>166</v>
      </c>
      <c r="AM492" s="24">
        <v>124202</v>
      </c>
      <c r="AN492" s="22" t="s">
        <v>2079</v>
      </c>
      <c r="AO492" s="38"/>
      <c r="AP492" s="22" t="s">
        <v>92</v>
      </c>
      <c r="AQ492" s="25" t="s">
        <v>172</v>
      </c>
      <c r="AR492" s="38" t="s">
        <v>173</v>
      </c>
      <c r="AS492" s="38" t="s">
        <v>2290</v>
      </c>
      <c r="AT492" s="28">
        <v>43900000</v>
      </c>
      <c r="AU492" s="1"/>
      <c r="AV492" s="29"/>
      <c r="AW492" s="30">
        <f>SUMIF('No tocar'!A:A,AS492,'No tocar'!B:B)</f>
        <v>27500000</v>
      </c>
      <c r="AX492" s="30">
        <f t="shared" si="0"/>
        <v>43900000</v>
      </c>
      <c r="AY492" s="30">
        <f>SUMIF('No tocar'!A:A,AS492,'No tocar'!D:D)</f>
        <v>43900000</v>
      </c>
      <c r="AZ492" s="30"/>
      <c r="BA492" s="30" t="str">
        <f t="shared" si="1"/>
        <v/>
      </c>
      <c r="BB492" s="31" t="str">
        <f t="shared" si="2"/>
        <v/>
      </c>
      <c r="BC492" s="29"/>
      <c r="BD492" s="29"/>
      <c r="BE492" s="29"/>
      <c r="BF492" s="29"/>
      <c r="BG492" s="29"/>
      <c r="BH492" s="29"/>
      <c r="BI492" s="29"/>
      <c r="BJ492" s="29"/>
      <c r="BK492" s="29"/>
      <c r="BL492" s="29"/>
      <c r="BM492" s="29"/>
      <c r="BN492" s="29"/>
      <c r="BO492" s="29"/>
      <c r="BP492" s="29"/>
      <c r="BQ492" s="29"/>
      <c r="BR492" s="29"/>
      <c r="BS492" s="29"/>
      <c r="BT492" s="29"/>
      <c r="BU492" s="29"/>
      <c r="BV492" s="29"/>
    </row>
    <row r="493" spans="1:74" ht="14.25" customHeight="1">
      <c r="A493" s="22" t="s">
        <v>2058</v>
      </c>
      <c r="B493" s="22" t="s">
        <v>2059</v>
      </c>
      <c r="C493" s="22" t="s">
        <v>2060</v>
      </c>
      <c r="D493" s="23">
        <v>19</v>
      </c>
      <c r="E493" s="22" t="s">
        <v>2061</v>
      </c>
      <c r="F493" s="24">
        <v>1905</v>
      </c>
      <c r="G493" s="22" t="s">
        <v>2062</v>
      </c>
      <c r="H493" s="24" t="s">
        <v>377</v>
      </c>
      <c r="I493" s="32" t="s">
        <v>2063</v>
      </c>
      <c r="J493" s="24">
        <v>2</v>
      </c>
      <c r="K493" s="22" t="s">
        <v>318</v>
      </c>
      <c r="L493" s="23" t="s">
        <v>2262</v>
      </c>
      <c r="M493" s="22" t="s">
        <v>2263</v>
      </c>
      <c r="N493" s="24" t="s">
        <v>2264</v>
      </c>
      <c r="O493" s="22" t="s">
        <v>2265</v>
      </c>
      <c r="P493" s="24">
        <v>1</v>
      </c>
      <c r="Q493" s="24" t="s">
        <v>2291</v>
      </c>
      <c r="R493" s="22" t="s">
        <v>2292</v>
      </c>
      <c r="S493" s="24" t="s">
        <v>2293</v>
      </c>
      <c r="T493" s="22" t="s">
        <v>2294</v>
      </c>
      <c r="U493" s="25" t="s">
        <v>2077</v>
      </c>
      <c r="V493" s="26">
        <v>2023763640008</v>
      </c>
      <c r="W493" s="36" t="s">
        <v>2270</v>
      </c>
      <c r="X493" s="23" t="s">
        <v>2271</v>
      </c>
      <c r="Y493" s="38" t="s">
        <v>2272</v>
      </c>
      <c r="Z493" s="25">
        <v>2023</v>
      </c>
      <c r="AA493" s="25">
        <v>2023</v>
      </c>
      <c r="AB493" s="25">
        <v>1</v>
      </c>
      <c r="AC493" s="25">
        <v>3</v>
      </c>
      <c r="AD493" s="25">
        <v>1905031</v>
      </c>
      <c r="AE493" s="38" t="s">
        <v>2295</v>
      </c>
      <c r="AF493" s="25">
        <v>190503100</v>
      </c>
      <c r="AG493" s="38" t="s">
        <v>2296</v>
      </c>
      <c r="AH493" s="25">
        <v>0.25</v>
      </c>
      <c r="AI493" s="25">
        <v>7</v>
      </c>
      <c r="AJ493" s="22" t="s">
        <v>2297</v>
      </c>
      <c r="AK493" s="25" t="s">
        <v>89</v>
      </c>
      <c r="AL493" s="22" t="s">
        <v>166</v>
      </c>
      <c r="AM493" s="24">
        <v>124202</v>
      </c>
      <c r="AN493" s="22" t="s">
        <v>2079</v>
      </c>
      <c r="AO493" s="38"/>
      <c r="AP493" s="22" t="s">
        <v>92</v>
      </c>
      <c r="AQ493" s="25" t="s">
        <v>2080</v>
      </c>
      <c r="AR493" s="38" t="s">
        <v>2081</v>
      </c>
      <c r="AS493" s="38" t="s">
        <v>2298</v>
      </c>
      <c r="AT493" s="28">
        <v>10000000</v>
      </c>
      <c r="AU493" s="1"/>
      <c r="AV493" s="29"/>
      <c r="AW493" s="30">
        <f>SUMIF('No tocar'!A:A,AS493,'No tocar'!B:B)</f>
        <v>10000000</v>
      </c>
      <c r="AX493" s="30">
        <f t="shared" si="0"/>
        <v>10000000</v>
      </c>
      <c r="AY493" s="30">
        <f>SUMIF('No tocar'!A:A,AS493,'No tocar'!D:D)</f>
        <v>10000000</v>
      </c>
      <c r="AZ493" s="30"/>
      <c r="BA493" s="30" t="str">
        <f t="shared" si="1"/>
        <v/>
      </c>
      <c r="BB493" s="31" t="str">
        <f t="shared" si="2"/>
        <v/>
      </c>
      <c r="BC493" s="29"/>
      <c r="BD493" s="29"/>
      <c r="BE493" s="29"/>
      <c r="BF493" s="29"/>
      <c r="BG493" s="29"/>
      <c r="BH493" s="29"/>
      <c r="BI493" s="29"/>
      <c r="BJ493" s="29"/>
      <c r="BK493" s="29"/>
      <c r="BL493" s="29"/>
      <c r="BM493" s="29"/>
      <c r="BN493" s="29"/>
      <c r="BO493" s="29"/>
      <c r="BP493" s="29"/>
      <c r="BQ493" s="29"/>
      <c r="BR493" s="29"/>
      <c r="BS493" s="29"/>
      <c r="BT493" s="29"/>
      <c r="BU493" s="29"/>
      <c r="BV493" s="29"/>
    </row>
    <row r="494" spans="1:74" ht="14.25" customHeight="1">
      <c r="A494" s="22" t="s">
        <v>2058</v>
      </c>
      <c r="B494" s="22" t="s">
        <v>2059</v>
      </c>
      <c r="C494" s="22" t="s">
        <v>2060</v>
      </c>
      <c r="D494" s="23">
        <v>19</v>
      </c>
      <c r="E494" s="22" t="s">
        <v>2061</v>
      </c>
      <c r="F494" s="24">
        <v>1905</v>
      </c>
      <c r="G494" s="22" t="s">
        <v>2062</v>
      </c>
      <c r="H494" s="24" t="s">
        <v>377</v>
      </c>
      <c r="I494" s="32" t="s">
        <v>2063</v>
      </c>
      <c r="J494" s="24">
        <v>2</v>
      </c>
      <c r="K494" s="22" t="s">
        <v>318</v>
      </c>
      <c r="L494" s="23" t="s">
        <v>2262</v>
      </c>
      <c r="M494" s="22" t="s">
        <v>2263</v>
      </c>
      <c r="N494" s="24" t="s">
        <v>2264</v>
      </c>
      <c r="O494" s="22" t="s">
        <v>2265</v>
      </c>
      <c r="P494" s="24">
        <v>1</v>
      </c>
      <c r="Q494" s="24" t="s">
        <v>2291</v>
      </c>
      <c r="R494" s="22" t="s">
        <v>2292</v>
      </c>
      <c r="S494" s="24" t="s">
        <v>2293</v>
      </c>
      <c r="T494" s="22" t="s">
        <v>2294</v>
      </c>
      <c r="U494" s="25" t="s">
        <v>2077</v>
      </c>
      <c r="V494" s="26">
        <v>2023763640008</v>
      </c>
      <c r="W494" s="36" t="s">
        <v>2270</v>
      </c>
      <c r="X494" s="23" t="s">
        <v>2271</v>
      </c>
      <c r="Y494" s="38" t="s">
        <v>2272</v>
      </c>
      <c r="Z494" s="25">
        <v>2023</v>
      </c>
      <c r="AA494" s="25">
        <v>2023</v>
      </c>
      <c r="AB494" s="25">
        <v>1</v>
      </c>
      <c r="AC494" s="25">
        <v>3</v>
      </c>
      <c r="AD494" s="25">
        <v>1905031</v>
      </c>
      <c r="AE494" s="38" t="s">
        <v>2295</v>
      </c>
      <c r="AF494" s="25">
        <v>190503100</v>
      </c>
      <c r="AG494" s="38" t="s">
        <v>2296</v>
      </c>
      <c r="AH494" s="25">
        <v>0.25</v>
      </c>
      <c r="AI494" s="25">
        <v>8</v>
      </c>
      <c r="AJ494" s="22" t="s">
        <v>2299</v>
      </c>
      <c r="AK494" s="25" t="s">
        <v>1621</v>
      </c>
      <c r="AL494" s="22" t="s">
        <v>166</v>
      </c>
      <c r="AM494" s="24">
        <v>124202</v>
      </c>
      <c r="AN494" s="22" t="s">
        <v>2079</v>
      </c>
      <c r="AO494" s="38"/>
      <c r="AP494" s="22" t="s">
        <v>92</v>
      </c>
      <c r="AQ494" s="25" t="s">
        <v>2080</v>
      </c>
      <c r="AR494" s="38" t="s">
        <v>2081</v>
      </c>
      <c r="AS494" s="38" t="s">
        <v>2300</v>
      </c>
      <c r="AT494" s="28">
        <v>10000000</v>
      </c>
      <c r="AU494" s="1"/>
      <c r="AV494" s="29"/>
      <c r="AW494" s="30">
        <f>SUMIF('No tocar'!A:A,AS494,'No tocar'!B:B)</f>
        <v>10000000</v>
      </c>
      <c r="AX494" s="30">
        <f t="shared" si="0"/>
        <v>10000000</v>
      </c>
      <c r="AY494" s="30">
        <f>SUMIF('No tocar'!A:A,AS494,'No tocar'!D:D)</f>
        <v>10000000</v>
      </c>
      <c r="AZ494" s="30"/>
      <c r="BA494" s="30" t="str">
        <f t="shared" si="1"/>
        <v/>
      </c>
      <c r="BB494" s="31" t="str">
        <f t="shared" si="2"/>
        <v/>
      </c>
      <c r="BC494" s="29"/>
      <c r="BD494" s="29"/>
      <c r="BE494" s="29"/>
      <c r="BF494" s="29"/>
      <c r="BG494" s="29"/>
      <c r="BH494" s="29"/>
      <c r="BI494" s="29"/>
      <c r="BJ494" s="29"/>
      <c r="BK494" s="29"/>
      <c r="BL494" s="29"/>
      <c r="BM494" s="29"/>
      <c r="BN494" s="29"/>
      <c r="BO494" s="29"/>
      <c r="BP494" s="29"/>
      <c r="BQ494" s="29"/>
      <c r="BR494" s="29"/>
      <c r="BS494" s="29"/>
      <c r="BT494" s="29"/>
      <c r="BU494" s="29"/>
      <c r="BV494" s="29"/>
    </row>
    <row r="495" spans="1:74" ht="14.25" customHeight="1">
      <c r="A495" s="22" t="s">
        <v>2058</v>
      </c>
      <c r="B495" s="22" t="s">
        <v>2059</v>
      </c>
      <c r="C495" s="22" t="s">
        <v>2060</v>
      </c>
      <c r="D495" s="23">
        <v>19</v>
      </c>
      <c r="E495" s="22" t="s">
        <v>2061</v>
      </c>
      <c r="F495" s="24">
        <v>1905</v>
      </c>
      <c r="G495" s="22" t="s">
        <v>2062</v>
      </c>
      <c r="H495" s="24" t="s">
        <v>377</v>
      </c>
      <c r="I495" s="32" t="s">
        <v>2063</v>
      </c>
      <c r="J495" s="24">
        <v>2</v>
      </c>
      <c r="K495" s="22" t="s">
        <v>318</v>
      </c>
      <c r="L495" s="23" t="s">
        <v>2262</v>
      </c>
      <c r="M495" s="22" t="s">
        <v>2263</v>
      </c>
      <c r="N495" s="24" t="s">
        <v>2264</v>
      </c>
      <c r="O495" s="22" t="s">
        <v>2265</v>
      </c>
      <c r="P495" s="24">
        <v>1</v>
      </c>
      <c r="Q495" s="24" t="s">
        <v>2301</v>
      </c>
      <c r="R495" s="22" t="s">
        <v>2302</v>
      </c>
      <c r="S495" s="24" t="s">
        <v>2303</v>
      </c>
      <c r="T495" s="22" t="s">
        <v>2304</v>
      </c>
      <c r="U495" s="25" t="s">
        <v>2077</v>
      </c>
      <c r="V495" s="26">
        <v>2023763640008</v>
      </c>
      <c r="W495" s="36" t="s">
        <v>2270</v>
      </c>
      <c r="X495" s="23" t="s">
        <v>2271</v>
      </c>
      <c r="Y495" s="38" t="s">
        <v>2272</v>
      </c>
      <c r="Z495" s="25">
        <v>2023</v>
      </c>
      <c r="AA495" s="25">
        <v>2023</v>
      </c>
      <c r="AB495" s="25">
        <v>1</v>
      </c>
      <c r="AC495" s="25">
        <v>4</v>
      </c>
      <c r="AD495" s="25">
        <v>1905036</v>
      </c>
      <c r="AE495" s="38" t="s">
        <v>1995</v>
      </c>
      <c r="AF495" s="25">
        <v>190503600</v>
      </c>
      <c r="AG495" s="38" t="s">
        <v>2257</v>
      </c>
      <c r="AH495" s="25">
        <v>0.25</v>
      </c>
      <c r="AI495" s="25">
        <v>9</v>
      </c>
      <c r="AJ495" s="22" t="s">
        <v>2305</v>
      </c>
      <c r="AK495" s="25" t="s">
        <v>2095</v>
      </c>
      <c r="AL495" s="22" t="s">
        <v>166</v>
      </c>
      <c r="AM495" s="24">
        <v>124202</v>
      </c>
      <c r="AN495" s="22" t="s">
        <v>2079</v>
      </c>
      <c r="AO495" s="38"/>
      <c r="AP495" s="22" t="s">
        <v>92</v>
      </c>
      <c r="AQ495" s="25" t="s">
        <v>2080</v>
      </c>
      <c r="AR495" s="38" t="s">
        <v>2081</v>
      </c>
      <c r="AS495" s="38" t="s">
        <v>2306</v>
      </c>
      <c r="AT495" s="28">
        <v>13128000</v>
      </c>
      <c r="AU495" s="1"/>
      <c r="AV495" s="29"/>
      <c r="AW495" s="30">
        <f>SUMIF('No tocar'!A:A,AS495,'No tocar'!B:B)</f>
        <v>8128000</v>
      </c>
      <c r="AX495" s="30">
        <f t="shared" si="0"/>
        <v>13128000</v>
      </c>
      <c r="AY495" s="30">
        <f>SUMIF('No tocar'!A:A,AS495,'No tocar'!D:D)</f>
        <v>13128000</v>
      </c>
      <c r="AZ495" s="30"/>
      <c r="BA495" s="30" t="str">
        <f t="shared" si="1"/>
        <v/>
      </c>
      <c r="BB495" s="31" t="str">
        <f t="shared" si="2"/>
        <v/>
      </c>
      <c r="BC495" s="29"/>
      <c r="BD495" s="29"/>
      <c r="BE495" s="29"/>
      <c r="BF495" s="29"/>
      <c r="BG495" s="29"/>
      <c r="BH495" s="29"/>
      <c r="BI495" s="29"/>
      <c r="BJ495" s="29"/>
      <c r="BK495" s="29"/>
      <c r="BL495" s="29"/>
      <c r="BM495" s="29"/>
      <c r="BN495" s="29"/>
      <c r="BO495" s="29"/>
      <c r="BP495" s="29"/>
      <c r="BQ495" s="29"/>
      <c r="BR495" s="29"/>
      <c r="BS495" s="29"/>
      <c r="BT495" s="29"/>
      <c r="BU495" s="29"/>
      <c r="BV495" s="29"/>
    </row>
    <row r="496" spans="1:74" ht="14.25" customHeight="1">
      <c r="A496" s="22" t="s">
        <v>2058</v>
      </c>
      <c r="B496" s="22" t="s">
        <v>2059</v>
      </c>
      <c r="C496" s="22" t="s">
        <v>2060</v>
      </c>
      <c r="D496" s="23">
        <v>19</v>
      </c>
      <c r="E496" s="22" t="s">
        <v>2061</v>
      </c>
      <c r="F496" s="24">
        <v>1905</v>
      </c>
      <c r="G496" s="22" t="s">
        <v>2062</v>
      </c>
      <c r="H496" s="24" t="s">
        <v>377</v>
      </c>
      <c r="I496" s="32" t="s">
        <v>2063</v>
      </c>
      <c r="J496" s="24">
        <v>2</v>
      </c>
      <c r="K496" s="22" t="s">
        <v>318</v>
      </c>
      <c r="L496" s="23" t="s">
        <v>2262</v>
      </c>
      <c r="M496" s="22" t="s">
        <v>2263</v>
      </c>
      <c r="N496" s="24" t="s">
        <v>2264</v>
      </c>
      <c r="O496" s="22" t="s">
        <v>2265</v>
      </c>
      <c r="P496" s="24">
        <v>1</v>
      </c>
      <c r="Q496" s="24" t="s">
        <v>2301</v>
      </c>
      <c r="R496" s="22" t="s">
        <v>2302</v>
      </c>
      <c r="S496" s="24" t="s">
        <v>2303</v>
      </c>
      <c r="T496" s="22" t="s">
        <v>2304</v>
      </c>
      <c r="U496" s="25" t="s">
        <v>2077</v>
      </c>
      <c r="V496" s="26">
        <v>2023763640008</v>
      </c>
      <c r="W496" s="36" t="s">
        <v>2270</v>
      </c>
      <c r="X496" s="23" t="s">
        <v>2271</v>
      </c>
      <c r="Y496" s="38" t="s">
        <v>2272</v>
      </c>
      <c r="Z496" s="25">
        <v>2023</v>
      </c>
      <c r="AA496" s="25">
        <v>2023</v>
      </c>
      <c r="AB496" s="25">
        <v>1</v>
      </c>
      <c r="AC496" s="25">
        <v>4</v>
      </c>
      <c r="AD496" s="25">
        <v>1905036</v>
      </c>
      <c r="AE496" s="38" t="s">
        <v>1995</v>
      </c>
      <c r="AF496" s="25">
        <v>190503600</v>
      </c>
      <c r="AG496" s="38" t="s">
        <v>2257</v>
      </c>
      <c r="AH496" s="25">
        <v>0.25</v>
      </c>
      <c r="AI496" s="25">
        <v>10</v>
      </c>
      <c r="AJ496" s="22" t="s">
        <v>2307</v>
      </c>
      <c r="AK496" s="25" t="s">
        <v>1621</v>
      </c>
      <c r="AL496" s="22" t="s">
        <v>166</v>
      </c>
      <c r="AM496" s="24">
        <v>124202</v>
      </c>
      <c r="AN496" s="22" t="s">
        <v>2079</v>
      </c>
      <c r="AO496" s="38"/>
      <c r="AP496" s="22" t="s">
        <v>92</v>
      </c>
      <c r="AQ496" s="25" t="s">
        <v>2080</v>
      </c>
      <c r="AR496" s="38" t="s">
        <v>2081</v>
      </c>
      <c r="AS496" s="38" t="s">
        <v>2308</v>
      </c>
      <c r="AT496" s="28">
        <v>13128000</v>
      </c>
      <c r="AU496" s="1"/>
      <c r="AV496" s="29"/>
      <c r="AW496" s="30">
        <f>SUMIF('No tocar'!A:A,AS496,'No tocar'!B:B)</f>
        <v>8128000</v>
      </c>
      <c r="AX496" s="30">
        <f t="shared" si="0"/>
        <v>13128000</v>
      </c>
      <c r="AY496" s="30">
        <f>SUMIF('No tocar'!A:A,AS496,'No tocar'!D:D)</f>
        <v>13128000</v>
      </c>
      <c r="AZ496" s="30"/>
      <c r="BA496" s="30" t="str">
        <f t="shared" si="1"/>
        <v/>
      </c>
      <c r="BB496" s="31" t="str">
        <f t="shared" si="2"/>
        <v/>
      </c>
      <c r="BC496" s="29"/>
      <c r="BD496" s="29"/>
      <c r="BE496" s="29"/>
      <c r="BF496" s="29"/>
      <c r="BG496" s="29"/>
      <c r="BH496" s="29"/>
      <c r="BI496" s="29"/>
      <c r="BJ496" s="29"/>
      <c r="BK496" s="29"/>
      <c r="BL496" s="29"/>
      <c r="BM496" s="29"/>
      <c r="BN496" s="29"/>
      <c r="BO496" s="29"/>
      <c r="BP496" s="29"/>
      <c r="BQ496" s="29"/>
      <c r="BR496" s="29"/>
      <c r="BS496" s="29"/>
      <c r="BT496" s="29"/>
      <c r="BU496" s="29"/>
      <c r="BV496" s="29"/>
    </row>
    <row r="497" spans="1:74" ht="14.25" customHeight="1">
      <c r="A497" s="22" t="s">
        <v>2058</v>
      </c>
      <c r="B497" s="22" t="s">
        <v>2059</v>
      </c>
      <c r="C497" s="22" t="s">
        <v>2060</v>
      </c>
      <c r="D497" s="23">
        <v>19</v>
      </c>
      <c r="E497" s="22" t="s">
        <v>2061</v>
      </c>
      <c r="F497" s="24">
        <v>1905</v>
      </c>
      <c r="G497" s="22" t="s">
        <v>2062</v>
      </c>
      <c r="H497" s="24" t="s">
        <v>377</v>
      </c>
      <c r="I497" s="32" t="s">
        <v>2063</v>
      </c>
      <c r="J497" s="24">
        <v>2</v>
      </c>
      <c r="K497" s="22" t="s">
        <v>318</v>
      </c>
      <c r="L497" s="23" t="s">
        <v>2262</v>
      </c>
      <c r="M497" s="22" t="s">
        <v>2263</v>
      </c>
      <c r="N497" s="24" t="s">
        <v>2264</v>
      </c>
      <c r="O497" s="22" t="s">
        <v>2265</v>
      </c>
      <c r="P497" s="24">
        <v>1</v>
      </c>
      <c r="Q497" s="24" t="s">
        <v>2309</v>
      </c>
      <c r="R497" s="22" t="s">
        <v>2310</v>
      </c>
      <c r="S497" s="24" t="s">
        <v>2311</v>
      </c>
      <c r="T497" s="22" t="s">
        <v>2312</v>
      </c>
      <c r="U497" s="25" t="s">
        <v>2077</v>
      </c>
      <c r="V497" s="26">
        <v>2023763640008</v>
      </c>
      <c r="W497" s="36" t="s">
        <v>2270</v>
      </c>
      <c r="X497" s="23" t="s">
        <v>2271</v>
      </c>
      <c r="Y497" s="38" t="s">
        <v>2272</v>
      </c>
      <c r="Z497" s="25">
        <v>2023</v>
      </c>
      <c r="AA497" s="25">
        <v>2023</v>
      </c>
      <c r="AB497" s="25">
        <v>1</v>
      </c>
      <c r="AC497" s="25">
        <v>5</v>
      </c>
      <c r="AD497" s="25">
        <v>1905022</v>
      </c>
      <c r="AE497" s="38" t="s">
        <v>2313</v>
      </c>
      <c r="AF497" s="25">
        <v>190502200</v>
      </c>
      <c r="AG497" s="38" t="s">
        <v>2314</v>
      </c>
      <c r="AH497" s="25">
        <v>0.25</v>
      </c>
      <c r="AI497" s="25">
        <v>11</v>
      </c>
      <c r="AJ497" s="22" t="s">
        <v>2315</v>
      </c>
      <c r="AK497" s="25" t="s">
        <v>2095</v>
      </c>
      <c r="AL497" s="22" t="s">
        <v>166</v>
      </c>
      <c r="AM497" s="24">
        <v>124202</v>
      </c>
      <c r="AN497" s="22" t="s">
        <v>2079</v>
      </c>
      <c r="AO497" s="38"/>
      <c r="AP497" s="22" t="s">
        <v>92</v>
      </c>
      <c r="AQ497" s="25" t="s">
        <v>2080</v>
      </c>
      <c r="AR497" s="38" t="s">
        <v>2081</v>
      </c>
      <c r="AS497" s="38" t="s">
        <v>2316</v>
      </c>
      <c r="AT497" s="28">
        <v>14000000</v>
      </c>
      <c r="AU497" s="1"/>
      <c r="AV497" s="29"/>
      <c r="AW497" s="30">
        <f>SUMIF('No tocar'!A:A,AS497,'No tocar'!B:B)</f>
        <v>14000000</v>
      </c>
      <c r="AX497" s="30">
        <f t="shared" si="0"/>
        <v>14000000</v>
      </c>
      <c r="AY497" s="30">
        <f>SUMIF('No tocar'!A:A,AS497,'No tocar'!D:D)</f>
        <v>14000000</v>
      </c>
      <c r="AZ497" s="30"/>
      <c r="BA497" s="30" t="str">
        <f t="shared" si="1"/>
        <v/>
      </c>
      <c r="BB497" s="31" t="str">
        <f t="shared" si="2"/>
        <v/>
      </c>
      <c r="BC497" s="29"/>
      <c r="BD497" s="29"/>
      <c r="BE497" s="29"/>
      <c r="BF497" s="29"/>
      <c r="BG497" s="29"/>
      <c r="BH497" s="29"/>
      <c r="BI497" s="29"/>
      <c r="BJ497" s="29"/>
      <c r="BK497" s="29"/>
      <c r="BL497" s="29"/>
      <c r="BM497" s="29"/>
      <c r="BN497" s="29"/>
      <c r="BO497" s="29"/>
      <c r="BP497" s="29"/>
      <c r="BQ497" s="29"/>
      <c r="BR497" s="29"/>
      <c r="BS497" s="29"/>
      <c r="BT497" s="29"/>
      <c r="BU497" s="29"/>
      <c r="BV497" s="29"/>
    </row>
    <row r="498" spans="1:74" ht="14.25" customHeight="1">
      <c r="A498" s="22" t="s">
        <v>2058</v>
      </c>
      <c r="B498" s="22" t="s">
        <v>2059</v>
      </c>
      <c r="C498" s="22" t="s">
        <v>2060</v>
      </c>
      <c r="D498" s="23">
        <v>19</v>
      </c>
      <c r="E498" s="22" t="s">
        <v>2061</v>
      </c>
      <c r="F498" s="24">
        <v>1905</v>
      </c>
      <c r="G498" s="22" t="s">
        <v>2062</v>
      </c>
      <c r="H498" s="24" t="s">
        <v>377</v>
      </c>
      <c r="I498" s="32" t="s">
        <v>2063</v>
      </c>
      <c r="J498" s="24">
        <v>2</v>
      </c>
      <c r="K498" s="22" t="s">
        <v>318</v>
      </c>
      <c r="L498" s="23" t="s">
        <v>2262</v>
      </c>
      <c r="M498" s="22" t="s">
        <v>2263</v>
      </c>
      <c r="N498" s="24" t="s">
        <v>2264</v>
      </c>
      <c r="O498" s="22" t="s">
        <v>2265</v>
      </c>
      <c r="P498" s="24">
        <v>1</v>
      </c>
      <c r="Q498" s="24" t="s">
        <v>2309</v>
      </c>
      <c r="R498" s="22" t="s">
        <v>2310</v>
      </c>
      <c r="S498" s="24" t="s">
        <v>2311</v>
      </c>
      <c r="T498" s="22" t="s">
        <v>2312</v>
      </c>
      <c r="U498" s="25" t="s">
        <v>2077</v>
      </c>
      <c r="V498" s="26">
        <v>2023763640008</v>
      </c>
      <c r="W498" s="36" t="s">
        <v>2270</v>
      </c>
      <c r="X498" s="23" t="s">
        <v>2271</v>
      </c>
      <c r="Y498" s="38" t="s">
        <v>2272</v>
      </c>
      <c r="Z498" s="25">
        <v>2023</v>
      </c>
      <c r="AA498" s="25">
        <v>2023</v>
      </c>
      <c r="AB498" s="25">
        <v>1</v>
      </c>
      <c r="AC498" s="25">
        <v>5</v>
      </c>
      <c r="AD498" s="25">
        <v>1905022</v>
      </c>
      <c r="AE498" s="38" t="s">
        <v>2313</v>
      </c>
      <c r="AF498" s="25">
        <v>190502200</v>
      </c>
      <c r="AG498" s="38" t="s">
        <v>2314</v>
      </c>
      <c r="AH498" s="25">
        <v>0.25</v>
      </c>
      <c r="AI498" s="25">
        <v>12</v>
      </c>
      <c r="AJ498" s="22" t="s">
        <v>2317</v>
      </c>
      <c r="AK498" s="25" t="s">
        <v>1621</v>
      </c>
      <c r="AL498" s="22" t="s">
        <v>166</v>
      </c>
      <c r="AM498" s="24">
        <v>124202</v>
      </c>
      <c r="AN498" s="22" t="s">
        <v>2079</v>
      </c>
      <c r="AO498" s="38"/>
      <c r="AP498" s="22" t="s">
        <v>92</v>
      </c>
      <c r="AQ498" s="25" t="s">
        <v>2080</v>
      </c>
      <c r="AR498" s="38" t="s">
        <v>2081</v>
      </c>
      <c r="AS498" s="38" t="s">
        <v>2318</v>
      </c>
      <c r="AT498" s="28">
        <v>14000000</v>
      </c>
      <c r="AU498" s="1"/>
      <c r="AV498" s="29"/>
      <c r="AW498" s="30">
        <f>SUMIF('No tocar'!A:A,AS498,'No tocar'!B:B)</f>
        <v>14000000</v>
      </c>
      <c r="AX498" s="30">
        <f t="shared" si="0"/>
        <v>14000000</v>
      </c>
      <c r="AY498" s="30">
        <f>SUMIF('No tocar'!A:A,AS498,'No tocar'!D:D)</f>
        <v>14000000</v>
      </c>
      <c r="AZ498" s="30"/>
      <c r="BA498" s="30" t="str">
        <f t="shared" si="1"/>
        <v/>
      </c>
      <c r="BB498" s="31" t="str">
        <f t="shared" si="2"/>
        <v/>
      </c>
      <c r="BC498" s="29"/>
      <c r="BD498" s="29"/>
      <c r="BE498" s="29"/>
      <c r="BF498" s="29"/>
      <c r="BG498" s="29"/>
      <c r="BH498" s="29"/>
      <c r="BI498" s="29"/>
      <c r="BJ498" s="29"/>
      <c r="BK498" s="29"/>
      <c r="BL498" s="29"/>
      <c r="BM498" s="29"/>
      <c r="BN498" s="29"/>
      <c r="BO498" s="29"/>
      <c r="BP498" s="29"/>
      <c r="BQ498" s="29"/>
      <c r="BR498" s="29"/>
      <c r="BS498" s="29"/>
      <c r="BT498" s="29"/>
      <c r="BU498" s="29"/>
      <c r="BV498" s="29"/>
    </row>
    <row r="499" spans="1:74" ht="14.25" customHeight="1">
      <c r="A499" s="22" t="s">
        <v>2058</v>
      </c>
      <c r="B499" s="22" t="s">
        <v>2059</v>
      </c>
      <c r="C499" s="22" t="s">
        <v>2060</v>
      </c>
      <c r="D499" s="23">
        <v>19</v>
      </c>
      <c r="E499" s="22" t="s">
        <v>2061</v>
      </c>
      <c r="F499" s="24">
        <v>1905</v>
      </c>
      <c r="G499" s="22" t="s">
        <v>2062</v>
      </c>
      <c r="H499" s="24" t="s">
        <v>377</v>
      </c>
      <c r="I499" s="32" t="s">
        <v>2063</v>
      </c>
      <c r="J499" s="24">
        <v>2</v>
      </c>
      <c r="K499" s="22" t="s">
        <v>318</v>
      </c>
      <c r="L499" s="23" t="s">
        <v>2262</v>
      </c>
      <c r="M499" s="22" t="s">
        <v>2263</v>
      </c>
      <c r="N499" s="24" t="s">
        <v>2264</v>
      </c>
      <c r="O499" s="22" t="s">
        <v>2265</v>
      </c>
      <c r="P499" s="24">
        <v>1</v>
      </c>
      <c r="Q499" s="24" t="s">
        <v>2319</v>
      </c>
      <c r="R499" s="22" t="s">
        <v>2320</v>
      </c>
      <c r="S499" s="24" t="s">
        <v>2321</v>
      </c>
      <c r="T499" s="22" t="s">
        <v>2322</v>
      </c>
      <c r="U499" s="25" t="s">
        <v>2077</v>
      </c>
      <c r="V499" s="26">
        <v>2023763640008</v>
      </c>
      <c r="W499" s="36" t="s">
        <v>2270</v>
      </c>
      <c r="X499" s="23" t="s">
        <v>2271</v>
      </c>
      <c r="Y499" s="38" t="s">
        <v>2272</v>
      </c>
      <c r="Z499" s="25">
        <v>2023</v>
      </c>
      <c r="AA499" s="25">
        <v>2023</v>
      </c>
      <c r="AB499" s="25">
        <v>1</v>
      </c>
      <c r="AC499" s="25">
        <v>6</v>
      </c>
      <c r="AD499" s="25">
        <v>1905023</v>
      </c>
      <c r="AE499" s="38" t="s">
        <v>2323</v>
      </c>
      <c r="AF499" s="25">
        <v>190502300</v>
      </c>
      <c r="AG499" s="38" t="s">
        <v>2324</v>
      </c>
      <c r="AH499" s="25">
        <v>0.25</v>
      </c>
      <c r="AI499" s="25">
        <v>13</v>
      </c>
      <c r="AJ499" s="22" t="s">
        <v>2325</v>
      </c>
      <c r="AK499" s="25" t="s">
        <v>2095</v>
      </c>
      <c r="AL499" s="22" t="s">
        <v>166</v>
      </c>
      <c r="AM499" s="24">
        <v>124202</v>
      </c>
      <c r="AN499" s="22" t="s">
        <v>2079</v>
      </c>
      <c r="AO499" s="38"/>
      <c r="AP499" s="22" t="s">
        <v>92</v>
      </c>
      <c r="AQ499" s="25" t="s">
        <v>2080</v>
      </c>
      <c r="AR499" s="38" t="s">
        <v>2081</v>
      </c>
      <c r="AS499" s="38" t="s">
        <v>2326</v>
      </c>
      <c r="AT499" s="28">
        <v>25000000</v>
      </c>
      <c r="AU499" s="1"/>
      <c r="AV499" s="29"/>
      <c r="AW499" s="30">
        <f>SUMIF('No tocar'!A:A,AS499,'No tocar'!B:B)</f>
        <v>30000000</v>
      </c>
      <c r="AX499" s="30">
        <f t="shared" si="0"/>
        <v>25000000</v>
      </c>
      <c r="AY499" s="30">
        <f>SUMIF('No tocar'!A:A,AS499,'No tocar'!D:D)</f>
        <v>25000000</v>
      </c>
      <c r="AZ499" s="30"/>
      <c r="BA499" s="30" t="str">
        <f t="shared" si="1"/>
        <v/>
      </c>
      <c r="BB499" s="31" t="str">
        <f t="shared" si="2"/>
        <v/>
      </c>
      <c r="BC499" s="29"/>
      <c r="BD499" s="29"/>
      <c r="BE499" s="29"/>
      <c r="BF499" s="29"/>
      <c r="BG499" s="29"/>
      <c r="BH499" s="29"/>
      <c r="BI499" s="29"/>
      <c r="BJ499" s="29"/>
      <c r="BK499" s="29"/>
      <c r="BL499" s="29"/>
      <c r="BM499" s="29"/>
      <c r="BN499" s="29"/>
      <c r="BO499" s="29"/>
      <c r="BP499" s="29"/>
      <c r="BQ499" s="29"/>
      <c r="BR499" s="29"/>
      <c r="BS499" s="29"/>
      <c r="BT499" s="29"/>
      <c r="BU499" s="29"/>
      <c r="BV499" s="29"/>
    </row>
    <row r="500" spans="1:74" ht="14.25" customHeight="1">
      <c r="A500" s="22" t="s">
        <v>2058</v>
      </c>
      <c r="B500" s="22" t="s">
        <v>2059</v>
      </c>
      <c r="C500" s="22" t="s">
        <v>2060</v>
      </c>
      <c r="D500" s="23">
        <v>19</v>
      </c>
      <c r="E500" s="22" t="s">
        <v>2061</v>
      </c>
      <c r="F500" s="24">
        <v>1905</v>
      </c>
      <c r="G500" s="22" t="s">
        <v>2062</v>
      </c>
      <c r="H500" s="24" t="s">
        <v>377</v>
      </c>
      <c r="I500" s="32" t="s">
        <v>2063</v>
      </c>
      <c r="J500" s="24">
        <v>2</v>
      </c>
      <c r="K500" s="22" t="s">
        <v>318</v>
      </c>
      <c r="L500" s="23" t="s">
        <v>2262</v>
      </c>
      <c r="M500" s="22" t="s">
        <v>2263</v>
      </c>
      <c r="N500" s="24" t="s">
        <v>2264</v>
      </c>
      <c r="O500" s="22" t="s">
        <v>2265</v>
      </c>
      <c r="P500" s="24">
        <v>1</v>
      </c>
      <c r="Q500" s="24" t="s">
        <v>2319</v>
      </c>
      <c r="R500" s="22" t="s">
        <v>2320</v>
      </c>
      <c r="S500" s="24" t="s">
        <v>2321</v>
      </c>
      <c r="T500" s="22" t="s">
        <v>2322</v>
      </c>
      <c r="U500" s="25" t="s">
        <v>2077</v>
      </c>
      <c r="V500" s="26">
        <v>2023763640008</v>
      </c>
      <c r="W500" s="36" t="s">
        <v>2270</v>
      </c>
      <c r="X500" s="23" t="s">
        <v>2271</v>
      </c>
      <c r="Y500" s="38" t="s">
        <v>2272</v>
      </c>
      <c r="Z500" s="25">
        <v>2023</v>
      </c>
      <c r="AA500" s="25">
        <v>2023</v>
      </c>
      <c r="AB500" s="25">
        <v>1</v>
      </c>
      <c r="AC500" s="25">
        <v>6</v>
      </c>
      <c r="AD500" s="25">
        <v>1905023</v>
      </c>
      <c r="AE500" s="38" t="s">
        <v>2323</v>
      </c>
      <c r="AF500" s="25">
        <v>190502300</v>
      </c>
      <c r="AG500" s="38" t="s">
        <v>2324</v>
      </c>
      <c r="AH500" s="25">
        <v>0.25</v>
      </c>
      <c r="AI500" s="25">
        <v>14</v>
      </c>
      <c r="AJ500" s="22" t="s">
        <v>2327</v>
      </c>
      <c r="AK500" s="25" t="s">
        <v>1621</v>
      </c>
      <c r="AL500" s="22" t="s">
        <v>166</v>
      </c>
      <c r="AM500" s="24">
        <v>124202</v>
      </c>
      <c r="AN500" s="22" t="s">
        <v>2079</v>
      </c>
      <c r="AO500" s="38"/>
      <c r="AP500" s="22" t="s">
        <v>92</v>
      </c>
      <c r="AQ500" s="25" t="s">
        <v>2080</v>
      </c>
      <c r="AR500" s="38" t="s">
        <v>2081</v>
      </c>
      <c r="AS500" s="38" t="s">
        <v>2328</v>
      </c>
      <c r="AT500" s="28">
        <v>25000000</v>
      </c>
      <c r="AU500" s="1"/>
      <c r="AV500" s="29"/>
      <c r="AW500" s="30">
        <f>SUMIF('No tocar'!A:A,AS500,'No tocar'!B:B)</f>
        <v>0</v>
      </c>
      <c r="AX500" s="30">
        <f t="shared" si="0"/>
        <v>25000000</v>
      </c>
      <c r="AY500" s="30">
        <f>SUMIF('No tocar'!A:A,AS500,'No tocar'!D:D)</f>
        <v>25000000</v>
      </c>
      <c r="AZ500" s="30"/>
      <c r="BA500" s="30" t="str">
        <f t="shared" si="1"/>
        <v/>
      </c>
      <c r="BB500" s="31" t="str">
        <f t="shared" si="2"/>
        <v/>
      </c>
      <c r="BC500" s="29"/>
      <c r="BD500" s="29"/>
      <c r="BE500" s="29"/>
      <c r="BF500" s="29"/>
      <c r="BG500" s="29"/>
      <c r="BH500" s="29"/>
      <c r="BI500" s="29"/>
      <c r="BJ500" s="29"/>
      <c r="BK500" s="29"/>
      <c r="BL500" s="29"/>
      <c r="BM500" s="29"/>
      <c r="BN500" s="29"/>
      <c r="BO500" s="29"/>
      <c r="BP500" s="29"/>
      <c r="BQ500" s="29"/>
      <c r="BR500" s="29"/>
      <c r="BS500" s="29"/>
      <c r="BT500" s="29"/>
      <c r="BU500" s="29"/>
      <c r="BV500" s="29"/>
    </row>
    <row r="501" spans="1:74" ht="14.25" customHeight="1">
      <c r="A501" s="22" t="s">
        <v>2058</v>
      </c>
      <c r="B501" s="22" t="s">
        <v>2059</v>
      </c>
      <c r="C501" s="22" t="s">
        <v>2060</v>
      </c>
      <c r="D501" s="23">
        <v>19</v>
      </c>
      <c r="E501" s="22" t="s">
        <v>2061</v>
      </c>
      <c r="F501" s="24">
        <v>1905</v>
      </c>
      <c r="G501" s="22" t="s">
        <v>2062</v>
      </c>
      <c r="H501" s="24" t="s">
        <v>377</v>
      </c>
      <c r="I501" s="32" t="s">
        <v>2063</v>
      </c>
      <c r="J501" s="24">
        <v>2</v>
      </c>
      <c r="K501" s="22" t="s">
        <v>318</v>
      </c>
      <c r="L501" s="23" t="s">
        <v>2262</v>
      </c>
      <c r="M501" s="22" t="s">
        <v>2263</v>
      </c>
      <c r="N501" s="24" t="s">
        <v>2264</v>
      </c>
      <c r="O501" s="22" t="s">
        <v>2265</v>
      </c>
      <c r="P501" s="24">
        <v>1</v>
      </c>
      <c r="Q501" s="24" t="s">
        <v>2319</v>
      </c>
      <c r="R501" s="22" t="s">
        <v>2320</v>
      </c>
      <c r="S501" s="24" t="s">
        <v>2321</v>
      </c>
      <c r="T501" s="22" t="s">
        <v>2322</v>
      </c>
      <c r="U501" s="25" t="s">
        <v>2077</v>
      </c>
      <c r="V501" s="26">
        <v>2023763640008</v>
      </c>
      <c r="W501" s="36" t="s">
        <v>2270</v>
      </c>
      <c r="X501" s="23" t="s">
        <v>2271</v>
      </c>
      <c r="Y501" s="38" t="s">
        <v>2272</v>
      </c>
      <c r="Z501" s="25">
        <v>2023</v>
      </c>
      <c r="AA501" s="25">
        <v>2023</v>
      </c>
      <c r="AB501" s="25">
        <v>1</v>
      </c>
      <c r="AC501" s="25">
        <v>6</v>
      </c>
      <c r="AD501" s="25">
        <v>1905023</v>
      </c>
      <c r="AE501" s="38" t="s">
        <v>2323</v>
      </c>
      <c r="AF501" s="25">
        <v>190502300</v>
      </c>
      <c r="AG501" s="38" t="s">
        <v>2324</v>
      </c>
      <c r="AH501" s="25">
        <v>0.25</v>
      </c>
      <c r="AI501" s="25">
        <v>15</v>
      </c>
      <c r="AJ501" s="22" t="s">
        <v>2195</v>
      </c>
      <c r="AK501" s="25" t="s">
        <v>99</v>
      </c>
      <c r="AL501" s="22" t="s">
        <v>90</v>
      </c>
      <c r="AM501" s="24">
        <v>133200</v>
      </c>
      <c r="AN501" s="22" t="s">
        <v>1164</v>
      </c>
      <c r="AO501" s="38"/>
      <c r="AP501" s="22" t="s">
        <v>92</v>
      </c>
      <c r="AQ501" s="25" t="s">
        <v>2080</v>
      </c>
      <c r="AR501" s="38" t="s">
        <v>2081</v>
      </c>
      <c r="AS501" s="38" t="s">
        <v>2329</v>
      </c>
      <c r="AT501" s="28">
        <v>15000000</v>
      </c>
      <c r="AU501" s="1"/>
      <c r="AV501" s="29"/>
      <c r="AW501" s="30">
        <f>SUMIF('No tocar'!A:A,AS501,'No tocar'!B:B)</f>
        <v>0</v>
      </c>
      <c r="AX501" s="30">
        <f t="shared" si="0"/>
        <v>15000000</v>
      </c>
      <c r="AY501" s="30">
        <f>SUMIF('No tocar'!A:A,AS501,'No tocar'!D:D)</f>
        <v>15000000</v>
      </c>
      <c r="AZ501" s="30"/>
      <c r="BA501" s="30" t="str">
        <f t="shared" si="1"/>
        <v/>
      </c>
      <c r="BB501" s="31" t="str">
        <f t="shared" si="2"/>
        <v/>
      </c>
      <c r="BC501" s="29"/>
      <c r="BD501" s="29"/>
      <c r="BE501" s="29"/>
      <c r="BF501" s="29"/>
      <c r="BG501" s="29"/>
      <c r="BH501" s="29"/>
      <c r="BI501" s="29"/>
      <c r="BJ501" s="29"/>
      <c r="BK501" s="29"/>
      <c r="BL501" s="29"/>
      <c r="BM501" s="29"/>
      <c r="BN501" s="29"/>
      <c r="BO501" s="29"/>
      <c r="BP501" s="29"/>
      <c r="BQ501" s="29"/>
      <c r="BR501" s="29"/>
      <c r="BS501" s="29"/>
      <c r="BT501" s="29"/>
      <c r="BU501" s="29"/>
      <c r="BV501" s="29"/>
    </row>
    <row r="502" spans="1:74" ht="14.25" customHeight="1">
      <c r="A502" s="22" t="s">
        <v>2058</v>
      </c>
      <c r="B502" s="22" t="s">
        <v>2059</v>
      </c>
      <c r="C502" s="22" t="s">
        <v>2060</v>
      </c>
      <c r="D502" s="23">
        <v>19</v>
      </c>
      <c r="E502" s="22" t="s">
        <v>2061</v>
      </c>
      <c r="F502" s="24">
        <v>1905</v>
      </c>
      <c r="G502" s="22" t="s">
        <v>2062</v>
      </c>
      <c r="H502" s="24" t="s">
        <v>377</v>
      </c>
      <c r="I502" s="32" t="s">
        <v>2063</v>
      </c>
      <c r="J502" s="24">
        <v>2</v>
      </c>
      <c r="K502" s="22" t="s">
        <v>318</v>
      </c>
      <c r="L502" s="33" t="s">
        <v>2330</v>
      </c>
      <c r="M502" s="38" t="s">
        <v>2331</v>
      </c>
      <c r="N502" s="25" t="s">
        <v>2332</v>
      </c>
      <c r="O502" s="38" t="s">
        <v>2333</v>
      </c>
      <c r="P502" s="25">
        <v>50</v>
      </c>
      <c r="Q502" s="25" t="s">
        <v>2334</v>
      </c>
      <c r="R502" s="38" t="s">
        <v>2335</v>
      </c>
      <c r="S502" s="25" t="s">
        <v>2336</v>
      </c>
      <c r="T502" s="38" t="s">
        <v>2337</v>
      </c>
      <c r="U502" s="25">
        <v>0.25</v>
      </c>
      <c r="V502" s="35">
        <v>2023763640006</v>
      </c>
      <c r="W502" s="36" t="s">
        <v>2338</v>
      </c>
      <c r="X502" s="23" t="s">
        <v>2339</v>
      </c>
      <c r="Y502" s="38" t="s">
        <v>2340</v>
      </c>
      <c r="Z502" s="25">
        <v>2023</v>
      </c>
      <c r="AA502" s="25">
        <v>2023</v>
      </c>
      <c r="AB502" s="25">
        <v>1</v>
      </c>
      <c r="AC502" s="25">
        <v>1</v>
      </c>
      <c r="AD502" s="25">
        <v>1905036</v>
      </c>
      <c r="AE502" s="38" t="s">
        <v>2341</v>
      </c>
      <c r="AF502" s="25">
        <v>190503600</v>
      </c>
      <c r="AG502" s="38" t="s">
        <v>2342</v>
      </c>
      <c r="AH502" s="25">
        <v>0.25</v>
      </c>
      <c r="AI502" s="25">
        <v>1</v>
      </c>
      <c r="AJ502" s="38" t="s">
        <v>2343</v>
      </c>
      <c r="AK502" s="34" t="s">
        <v>89</v>
      </c>
      <c r="AL502" s="22" t="s">
        <v>166</v>
      </c>
      <c r="AM502" s="24">
        <v>124202</v>
      </c>
      <c r="AN502" s="22" t="s">
        <v>2079</v>
      </c>
      <c r="AO502" s="38"/>
      <c r="AP502" s="22" t="s">
        <v>92</v>
      </c>
      <c r="AQ502" s="25" t="s">
        <v>2080</v>
      </c>
      <c r="AR502" s="38" t="s">
        <v>2081</v>
      </c>
      <c r="AS502" s="38" t="s">
        <v>2344</v>
      </c>
      <c r="AT502" s="28">
        <v>33000000</v>
      </c>
      <c r="AU502" s="1"/>
      <c r="AV502" s="29"/>
      <c r="AW502" s="30">
        <f>SUMIF('No tocar'!A:A,AS502,'No tocar'!B:B)</f>
        <v>38500000</v>
      </c>
      <c r="AX502" s="30">
        <f t="shared" si="0"/>
        <v>33000000</v>
      </c>
      <c r="AY502" s="30">
        <f>SUMIF('No tocar'!A:A,AS502,'No tocar'!D:D)</f>
        <v>33000000</v>
      </c>
      <c r="AZ502" s="30"/>
      <c r="BA502" s="30" t="str">
        <f t="shared" si="1"/>
        <v/>
      </c>
      <c r="BB502" s="31" t="str">
        <f t="shared" si="2"/>
        <v/>
      </c>
      <c r="BC502" s="29"/>
      <c r="BD502" s="29"/>
      <c r="BE502" s="29"/>
      <c r="BF502" s="29"/>
      <c r="BG502" s="29"/>
      <c r="BH502" s="29"/>
      <c r="BI502" s="29"/>
      <c r="BJ502" s="29"/>
      <c r="BK502" s="29"/>
      <c r="BL502" s="29"/>
      <c r="BM502" s="29"/>
      <c r="BN502" s="29"/>
      <c r="BO502" s="29"/>
      <c r="BP502" s="29"/>
      <c r="BQ502" s="29"/>
      <c r="BR502" s="29"/>
      <c r="BS502" s="29"/>
      <c r="BT502" s="29"/>
      <c r="BU502" s="29"/>
      <c r="BV502" s="29"/>
    </row>
    <row r="503" spans="1:74" ht="14.25" customHeight="1">
      <c r="A503" s="22" t="s">
        <v>2058</v>
      </c>
      <c r="B503" s="22" t="s">
        <v>2059</v>
      </c>
      <c r="C503" s="22" t="s">
        <v>2060</v>
      </c>
      <c r="D503" s="23">
        <v>19</v>
      </c>
      <c r="E503" s="22" t="s">
        <v>2061</v>
      </c>
      <c r="F503" s="24">
        <v>1905</v>
      </c>
      <c r="G503" s="22" t="s">
        <v>2062</v>
      </c>
      <c r="H503" s="24" t="s">
        <v>377</v>
      </c>
      <c r="I503" s="32" t="s">
        <v>2063</v>
      </c>
      <c r="J503" s="24">
        <v>2</v>
      </c>
      <c r="K503" s="22" t="s">
        <v>318</v>
      </c>
      <c r="L503" s="33" t="s">
        <v>2330</v>
      </c>
      <c r="M503" s="38" t="s">
        <v>2331</v>
      </c>
      <c r="N503" s="25" t="s">
        <v>2332</v>
      </c>
      <c r="O503" s="38" t="s">
        <v>2345</v>
      </c>
      <c r="P503" s="25">
        <v>50</v>
      </c>
      <c r="Q503" s="25" t="s">
        <v>2334</v>
      </c>
      <c r="R503" s="38" t="s">
        <v>2335</v>
      </c>
      <c r="S503" s="25" t="s">
        <v>2336</v>
      </c>
      <c r="T503" s="38" t="s">
        <v>2337</v>
      </c>
      <c r="U503" s="25">
        <v>0.25</v>
      </c>
      <c r="V503" s="35">
        <v>2023763640006</v>
      </c>
      <c r="W503" s="36" t="s">
        <v>2338</v>
      </c>
      <c r="X503" s="23" t="s">
        <v>2339</v>
      </c>
      <c r="Y503" s="38" t="s">
        <v>2340</v>
      </c>
      <c r="Z503" s="25">
        <v>2023</v>
      </c>
      <c r="AA503" s="25">
        <v>2023</v>
      </c>
      <c r="AB503" s="25">
        <v>1</v>
      </c>
      <c r="AC503" s="25">
        <v>1</v>
      </c>
      <c r="AD503" s="25">
        <v>1905036</v>
      </c>
      <c r="AE503" s="38" t="s">
        <v>2341</v>
      </c>
      <c r="AF503" s="25">
        <v>190503600</v>
      </c>
      <c r="AG503" s="38" t="s">
        <v>2342</v>
      </c>
      <c r="AH503" s="25">
        <v>0.25</v>
      </c>
      <c r="AI503" s="25">
        <v>2</v>
      </c>
      <c r="AJ503" s="38" t="s">
        <v>2346</v>
      </c>
      <c r="AK503" s="25" t="s">
        <v>99</v>
      </c>
      <c r="AL503" s="22" t="s">
        <v>166</v>
      </c>
      <c r="AM503" s="24">
        <v>124202</v>
      </c>
      <c r="AN503" s="22" t="s">
        <v>2079</v>
      </c>
      <c r="AO503" s="38"/>
      <c r="AP503" s="22" t="s">
        <v>92</v>
      </c>
      <c r="AQ503" s="25" t="s">
        <v>2080</v>
      </c>
      <c r="AR503" s="38" t="s">
        <v>2081</v>
      </c>
      <c r="AS503" s="38" t="s">
        <v>2347</v>
      </c>
      <c r="AT503" s="28">
        <v>19000000</v>
      </c>
      <c r="AU503" s="1"/>
      <c r="AV503" s="29"/>
      <c r="AW503" s="30">
        <f>SUMIF('No tocar'!A:A,AS503,'No tocar'!B:B)</f>
        <v>19000000</v>
      </c>
      <c r="AX503" s="30">
        <f t="shared" si="0"/>
        <v>19000000</v>
      </c>
      <c r="AY503" s="30">
        <f>SUMIF('No tocar'!A:A,AS503,'No tocar'!D:D)</f>
        <v>19000000</v>
      </c>
      <c r="AZ503" s="30"/>
      <c r="BA503" s="30" t="str">
        <f t="shared" si="1"/>
        <v/>
      </c>
      <c r="BB503" s="31" t="str">
        <f t="shared" si="2"/>
        <v/>
      </c>
      <c r="BC503" s="29"/>
      <c r="BD503" s="29"/>
      <c r="BE503" s="29"/>
      <c r="BF503" s="29"/>
      <c r="BG503" s="29"/>
      <c r="BH503" s="29"/>
      <c r="BI503" s="29"/>
      <c r="BJ503" s="29"/>
      <c r="BK503" s="29"/>
      <c r="BL503" s="29"/>
      <c r="BM503" s="29"/>
      <c r="BN503" s="29"/>
      <c r="BO503" s="29"/>
      <c r="BP503" s="29"/>
      <c r="BQ503" s="29"/>
      <c r="BR503" s="29"/>
      <c r="BS503" s="29"/>
      <c r="BT503" s="29"/>
      <c r="BU503" s="29"/>
      <c r="BV503" s="29"/>
    </row>
    <row r="504" spans="1:74" ht="14.25" customHeight="1">
      <c r="A504" s="22" t="s">
        <v>2058</v>
      </c>
      <c r="B504" s="22" t="s">
        <v>2059</v>
      </c>
      <c r="C504" s="22" t="s">
        <v>2060</v>
      </c>
      <c r="D504" s="23">
        <v>19</v>
      </c>
      <c r="E504" s="22" t="s">
        <v>2061</v>
      </c>
      <c r="F504" s="24">
        <v>1905</v>
      </c>
      <c r="G504" s="22" t="s">
        <v>2062</v>
      </c>
      <c r="H504" s="24" t="s">
        <v>377</v>
      </c>
      <c r="I504" s="32" t="s">
        <v>2063</v>
      </c>
      <c r="J504" s="24">
        <v>2</v>
      </c>
      <c r="K504" s="22" t="s">
        <v>318</v>
      </c>
      <c r="L504" s="33" t="s">
        <v>2330</v>
      </c>
      <c r="M504" s="38" t="s">
        <v>2331</v>
      </c>
      <c r="N504" s="25" t="s">
        <v>2348</v>
      </c>
      <c r="O504" s="38" t="s">
        <v>2349</v>
      </c>
      <c r="P504" s="25">
        <v>1</v>
      </c>
      <c r="Q504" s="25" t="s">
        <v>2350</v>
      </c>
      <c r="R504" s="38" t="s">
        <v>2351</v>
      </c>
      <c r="S504" s="25" t="s">
        <v>2352</v>
      </c>
      <c r="T504" s="38" t="s">
        <v>2353</v>
      </c>
      <c r="U504" s="25">
        <v>0.25</v>
      </c>
      <c r="V504" s="35">
        <v>2023763640006</v>
      </c>
      <c r="W504" s="36" t="s">
        <v>2338</v>
      </c>
      <c r="X504" s="23" t="s">
        <v>2339</v>
      </c>
      <c r="Y504" s="38" t="s">
        <v>2340</v>
      </c>
      <c r="Z504" s="25">
        <v>2023</v>
      </c>
      <c r="AA504" s="25">
        <v>2023</v>
      </c>
      <c r="AB504" s="25">
        <v>1</v>
      </c>
      <c r="AC504" s="25">
        <v>2</v>
      </c>
      <c r="AD504" s="25">
        <v>1905020</v>
      </c>
      <c r="AE504" s="38" t="s">
        <v>2354</v>
      </c>
      <c r="AF504" s="25">
        <v>190502001</v>
      </c>
      <c r="AG504" s="38" t="s">
        <v>2355</v>
      </c>
      <c r="AH504" s="25">
        <v>0.25</v>
      </c>
      <c r="AI504" s="25">
        <v>3</v>
      </c>
      <c r="AJ504" s="38" t="s">
        <v>2356</v>
      </c>
      <c r="AK504" s="34" t="s">
        <v>89</v>
      </c>
      <c r="AL504" s="22" t="s">
        <v>166</v>
      </c>
      <c r="AM504" s="24">
        <v>124202</v>
      </c>
      <c r="AN504" s="22" t="s">
        <v>2079</v>
      </c>
      <c r="AO504" s="38"/>
      <c r="AP504" s="22" t="s">
        <v>92</v>
      </c>
      <c r="AQ504" s="25" t="s">
        <v>2080</v>
      </c>
      <c r="AR504" s="38" t="s">
        <v>2081</v>
      </c>
      <c r="AS504" s="38" t="s">
        <v>2357</v>
      </c>
      <c r="AT504" s="28">
        <v>15500000</v>
      </c>
      <c r="AU504" s="1"/>
      <c r="AV504" s="29"/>
      <c r="AW504" s="30">
        <f>SUMIF('No tocar'!A:A,AS504,'No tocar'!B:B)</f>
        <v>19250000</v>
      </c>
      <c r="AX504" s="30">
        <f t="shared" si="0"/>
        <v>15500000</v>
      </c>
      <c r="AY504" s="30">
        <f>SUMIF('No tocar'!A:A,AS504,'No tocar'!D:D)</f>
        <v>15500000</v>
      </c>
      <c r="AZ504" s="30"/>
      <c r="BA504" s="30" t="str">
        <f t="shared" si="1"/>
        <v/>
      </c>
      <c r="BB504" s="31" t="str">
        <f t="shared" si="2"/>
        <v/>
      </c>
      <c r="BC504" s="29"/>
      <c r="BD504" s="29"/>
      <c r="BE504" s="29"/>
      <c r="BF504" s="29"/>
      <c r="BG504" s="29"/>
      <c r="BH504" s="29"/>
      <c r="BI504" s="29"/>
      <c r="BJ504" s="29"/>
      <c r="BK504" s="29"/>
      <c r="BL504" s="29"/>
      <c r="BM504" s="29"/>
      <c r="BN504" s="29"/>
      <c r="BO504" s="29"/>
      <c r="BP504" s="29"/>
      <c r="BQ504" s="29"/>
      <c r="BR504" s="29"/>
      <c r="BS504" s="29"/>
      <c r="BT504" s="29"/>
      <c r="BU504" s="29"/>
      <c r="BV504" s="29"/>
    </row>
    <row r="505" spans="1:74" ht="14.25" customHeight="1">
      <c r="A505" s="22" t="s">
        <v>2058</v>
      </c>
      <c r="B505" s="22" t="s">
        <v>2059</v>
      </c>
      <c r="C505" s="22" t="s">
        <v>2060</v>
      </c>
      <c r="D505" s="23">
        <v>19</v>
      </c>
      <c r="E505" s="22" t="s">
        <v>2061</v>
      </c>
      <c r="F505" s="24">
        <v>1905</v>
      </c>
      <c r="G505" s="22" t="s">
        <v>2062</v>
      </c>
      <c r="H505" s="24" t="s">
        <v>377</v>
      </c>
      <c r="I505" s="32" t="s">
        <v>2063</v>
      </c>
      <c r="J505" s="24">
        <v>2</v>
      </c>
      <c r="K505" s="22" t="s">
        <v>318</v>
      </c>
      <c r="L505" s="33" t="s">
        <v>2330</v>
      </c>
      <c r="M505" s="38" t="s">
        <v>2331</v>
      </c>
      <c r="N505" s="25" t="s">
        <v>2348</v>
      </c>
      <c r="O505" s="38" t="s">
        <v>2349</v>
      </c>
      <c r="P505" s="25">
        <v>1</v>
      </c>
      <c r="Q505" s="25" t="s">
        <v>2350</v>
      </c>
      <c r="R505" s="38" t="s">
        <v>2351</v>
      </c>
      <c r="S505" s="25" t="s">
        <v>2352</v>
      </c>
      <c r="T505" s="38" t="s">
        <v>2353</v>
      </c>
      <c r="U505" s="25">
        <v>0.25</v>
      </c>
      <c r="V505" s="35">
        <v>2023763640006</v>
      </c>
      <c r="W505" s="36" t="s">
        <v>2338</v>
      </c>
      <c r="X505" s="23" t="s">
        <v>2339</v>
      </c>
      <c r="Y505" s="38" t="s">
        <v>2340</v>
      </c>
      <c r="Z505" s="25">
        <v>2023</v>
      </c>
      <c r="AA505" s="25">
        <v>2023</v>
      </c>
      <c r="AB505" s="25">
        <v>1</v>
      </c>
      <c r="AC505" s="25">
        <v>2</v>
      </c>
      <c r="AD505" s="25">
        <v>1905020</v>
      </c>
      <c r="AE505" s="38" t="s">
        <v>2354</v>
      </c>
      <c r="AF505" s="25">
        <v>190502001</v>
      </c>
      <c r="AG505" s="38" t="s">
        <v>2355</v>
      </c>
      <c r="AH505" s="25">
        <v>0.25</v>
      </c>
      <c r="AI505" s="25">
        <v>4</v>
      </c>
      <c r="AJ505" s="38" t="s">
        <v>2358</v>
      </c>
      <c r="AK505" s="25" t="s">
        <v>99</v>
      </c>
      <c r="AL505" s="22" t="s">
        <v>166</v>
      </c>
      <c r="AM505" s="24">
        <v>124202</v>
      </c>
      <c r="AN505" s="22" t="s">
        <v>2079</v>
      </c>
      <c r="AO505" s="38"/>
      <c r="AP505" s="22" t="s">
        <v>92</v>
      </c>
      <c r="AQ505" s="25" t="s">
        <v>2080</v>
      </c>
      <c r="AR505" s="38" t="s">
        <v>2081</v>
      </c>
      <c r="AS505" s="38" t="s">
        <v>2359</v>
      </c>
      <c r="AT505" s="28">
        <v>17500000</v>
      </c>
      <c r="AU505" s="1"/>
      <c r="AV505" s="29"/>
      <c r="AW505" s="30">
        <f>SUMIF('No tocar'!A:A,AS505,'No tocar'!B:B)</f>
        <v>19250000</v>
      </c>
      <c r="AX505" s="30">
        <f t="shared" si="0"/>
        <v>17500000</v>
      </c>
      <c r="AY505" s="30">
        <f>SUMIF('No tocar'!A:A,AS505,'No tocar'!D:D)</f>
        <v>17500000</v>
      </c>
      <c r="AZ505" s="30"/>
      <c r="BA505" s="30" t="str">
        <f t="shared" si="1"/>
        <v/>
      </c>
      <c r="BB505" s="31" t="str">
        <f t="shared" si="2"/>
        <v/>
      </c>
      <c r="BC505" s="29"/>
      <c r="BD505" s="29"/>
      <c r="BE505" s="29"/>
      <c r="BF505" s="29"/>
      <c r="BG505" s="29"/>
      <c r="BH505" s="29"/>
      <c r="BI505" s="29"/>
      <c r="BJ505" s="29"/>
      <c r="BK505" s="29"/>
      <c r="BL505" s="29"/>
      <c r="BM505" s="29"/>
      <c r="BN505" s="29"/>
      <c r="BO505" s="29"/>
      <c r="BP505" s="29"/>
      <c r="BQ505" s="29"/>
      <c r="BR505" s="29"/>
      <c r="BS505" s="29"/>
      <c r="BT505" s="29"/>
      <c r="BU505" s="29"/>
      <c r="BV505" s="29"/>
    </row>
    <row r="506" spans="1:74" ht="14.25" customHeight="1">
      <c r="A506" s="22" t="s">
        <v>2058</v>
      </c>
      <c r="B506" s="22" t="s">
        <v>2059</v>
      </c>
      <c r="C506" s="22" t="s">
        <v>2060</v>
      </c>
      <c r="D506" s="23">
        <v>19</v>
      </c>
      <c r="E506" s="22" t="s">
        <v>2061</v>
      </c>
      <c r="F506" s="24">
        <v>1905</v>
      </c>
      <c r="G506" s="22" t="s">
        <v>2062</v>
      </c>
      <c r="H506" s="24" t="s">
        <v>377</v>
      </c>
      <c r="I506" s="32" t="s">
        <v>2063</v>
      </c>
      <c r="J506" s="24">
        <v>2</v>
      </c>
      <c r="K506" s="22" t="s">
        <v>318</v>
      </c>
      <c r="L506" s="33" t="s">
        <v>2330</v>
      </c>
      <c r="M506" s="38" t="s">
        <v>2331</v>
      </c>
      <c r="N506" s="25" t="s">
        <v>2348</v>
      </c>
      <c r="O506" s="38" t="s">
        <v>2349</v>
      </c>
      <c r="P506" s="25">
        <v>1</v>
      </c>
      <c r="Q506" s="25" t="s">
        <v>2350</v>
      </c>
      <c r="R506" s="38" t="s">
        <v>2351</v>
      </c>
      <c r="S506" s="25" t="s">
        <v>2352</v>
      </c>
      <c r="T506" s="38" t="s">
        <v>2353</v>
      </c>
      <c r="U506" s="25">
        <v>1</v>
      </c>
      <c r="V506" s="35">
        <v>2023763640006</v>
      </c>
      <c r="W506" s="36" t="s">
        <v>2338</v>
      </c>
      <c r="X506" s="23" t="s">
        <v>2339</v>
      </c>
      <c r="Y506" s="38" t="s">
        <v>2340</v>
      </c>
      <c r="Z506" s="25">
        <v>2023</v>
      </c>
      <c r="AA506" s="25">
        <v>2023</v>
      </c>
      <c r="AB506" s="25">
        <v>1</v>
      </c>
      <c r="AC506" s="25">
        <v>2</v>
      </c>
      <c r="AD506" s="25">
        <v>1905022</v>
      </c>
      <c r="AE506" s="38" t="s">
        <v>2313</v>
      </c>
      <c r="AF506" s="25">
        <v>190502200</v>
      </c>
      <c r="AG506" s="38" t="s">
        <v>2314</v>
      </c>
      <c r="AH506" s="25">
        <v>1</v>
      </c>
      <c r="AI506" s="25">
        <v>5</v>
      </c>
      <c r="AJ506" s="38" t="s">
        <v>2360</v>
      </c>
      <c r="AK506" s="34" t="s">
        <v>89</v>
      </c>
      <c r="AL506" s="22" t="s">
        <v>166</v>
      </c>
      <c r="AM506" s="24">
        <v>124202</v>
      </c>
      <c r="AN506" s="22" t="s">
        <v>2079</v>
      </c>
      <c r="AO506" s="38"/>
      <c r="AP506" s="22" t="s">
        <v>92</v>
      </c>
      <c r="AQ506" s="25" t="s">
        <v>2080</v>
      </c>
      <c r="AR506" s="38" t="s">
        <v>2081</v>
      </c>
      <c r="AS506" s="38" t="s">
        <v>2361</v>
      </c>
      <c r="AT506" s="28">
        <v>25000000</v>
      </c>
      <c r="AU506" s="1"/>
      <c r="AV506" s="29"/>
      <c r="AW506" s="30">
        <f>SUMIF('No tocar'!A:A,AS506,'No tocar'!B:B)</f>
        <v>25000000</v>
      </c>
      <c r="AX506" s="30">
        <f t="shared" si="0"/>
        <v>25000000</v>
      </c>
      <c r="AY506" s="30">
        <f>SUMIF('No tocar'!A:A,AS506,'No tocar'!D:D)</f>
        <v>25000000</v>
      </c>
      <c r="AZ506" s="30"/>
      <c r="BA506" s="30" t="str">
        <f t="shared" si="1"/>
        <v/>
      </c>
      <c r="BB506" s="31" t="str">
        <f t="shared" si="2"/>
        <v/>
      </c>
      <c r="BC506" s="29"/>
      <c r="BD506" s="29"/>
      <c r="BE506" s="29"/>
      <c r="BF506" s="29"/>
      <c r="BG506" s="29"/>
      <c r="BH506" s="29"/>
      <c r="BI506" s="29"/>
      <c r="BJ506" s="29"/>
      <c r="BK506" s="29"/>
      <c r="BL506" s="29"/>
      <c r="BM506" s="29"/>
      <c r="BN506" s="29"/>
      <c r="BO506" s="29"/>
      <c r="BP506" s="29"/>
      <c r="BQ506" s="29"/>
      <c r="BR506" s="29"/>
      <c r="BS506" s="29"/>
      <c r="BT506" s="29"/>
      <c r="BU506" s="29"/>
      <c r="BV506" s="29"/>
    </row>
    <row r="507" spans="1:74" ht="14.25" customHeight="1">
      <c r="A507" s="22" t="s">
        <v>2058</v>
      </c>
      <c r="B507" s="22" t="s">
        <v>2059</v>
      </c>
      <c r="C507" s="22" t="s">
        <v>2060</v>
      </c>
      <c r="D507" s="23">
        <v>19</v>
      </c>
      <c r="E507" s="22" t="s">
        <v>2061</v>
      </c>
      <c r="F507" s="24">
        <v>1905</v>
      </c>
      <c r="G507" s="22" t="s">
        <v>2062</v>
      </c>
      <c r="H507" s="24" t="s">
        <v>377</v>
      </c>
      <c r="I507" s="32" t="s">
        <v>2063</v>
      </c>
      <c r="J507" s="24">
        <v>2</v>
      </c>
      <c r="K507" s="22" t="s">
        <v>318</v>
      </c>
      <c r="L507" s="33" t="s">
        <v>2330</v>
      </c>
      <c r="M507" s="38" t="s">
        <v>2331</v>
      </c>
      <c r="N507" s="25" t="s">
        <v>2348</v>
      </c>
      <c r="O507" s="38" t="s">
        <v>2349</v>
      </c>
      <c r="P507" s="25">
        <v>1</v>
      </c>
      <c r="Q507" s="25" t="s">
        <v>2350</v>
      </c>
      <c r="R507" s="38" t="s">
        <v>2351</v>
      </c>
      <c r="S507" s="25" t="s">
        <v>2352</v>
      </c>
      <c r="T507" s="38" t="s">
        <v>2353</v>
      </c>
      <c r="U507" s="25">
        <v>1</v>
      </c>
      <c r="V507" s="35">
        <v>2023763640006</v>
      </c>
      <c r="W507" s="36" t="s">
        <v>2338</v>
      </c>
      <c r="X507" s="23" t="s">
        <v>2339</v>
      </c>
      <c r="Y507" s="38" t="s">
        <v>2340</v>
      </c>
      <c r="Z507" s="25">
        <v>2023</v>
      </c>
      <c r="AA507" s="25">
        <v>2023</v>
      </c>
      <c r="AB507" s="25">
        <v>1</v>
      </c>
      <c r="AC507" s="25">
        <v>2</v>
      </c>
      <c r="AD507" s="25">
        <v>1905022</v>
      </c>
      <c r="AE507" s="38" t="s">
        <v>2313</v>
      </c>
      <c r="AF507" s="25">
        <v>190502200</v>
      </c>
      <c r="AG507" s="38" t="s">
        <v>2314</v>
      </c>
      <c r="AH507" s="25">
        <v>1</v>
      </c>
      <c r="AI507" s="25">
        <v>6</v>
      </c>
      <c r="AJ507" s="38" t="s">
        <v>2362</v>
      </c>
      <c r="AK507" s="25" t="s">
        <v>99</v>
      </c>
      <c r="AL507" s="22" t="s">
        <v>166</v>
      </c>
      <c r="AM507" s="24">
        <v>124202</v>
      </c>
      <c r="AN507" s="22" t="s">
        <v>2079</v>
      </c>
      <c r="AO507" s="38"/>
      <c r="AP507" s="22" t="s">
        <v>92</v>
      </c>
      <c r="AQ507" s="25" t="s">
        <v>2080</v>
      </c>
      <c r="AR507" s="38" t="s">
        <v>2081</v>
      </c>
      <c r="AS507" s="38" t="s">
        <v>2363</v>
      </c>
      <c r="AT507" s="28">
        <v>30000000</v>
      </c>
      <c r="AU507" s="1"/>
      <c r="AV507" s="29"/>
      <c r="AW507" s="30">
        <f>SUMIF('No tocar'!A:A,AS507,'No tocar'!B:B)</f>
        <v>25000000</v>
      </c>
      <c r="AX507" s="30">
        <f t="shared" si="0"/>
        <v>30000000</v>
      </c>
      <c r="AY507" s="30">
        <f>SUMIF('No tocar'!A:A,AS507,'No tocar'!D:D)</f>
        <v>30000000</v>
      </c>
      <c r="AZ507" s="30"/>
      <c r="BA507" s="30" t="str">
        <f t="shared" si="1"/>
        <v/>
      </c>
      <c r="BB507" s="31" t="str">
        <f t="shared" si="2"/>
        <v/>
      </c>
      <c r="BC507" s="29"/>
      <c r="BD507" s="29"/>
      <c r="BE507" s="29"/>
      <c r="BF507" s="29"/>
      <c r="BG507" s="29"/>
      <c r="BH507" s="29"/>
      <c r="BI507" s="29"/>
      <c r="BJ507" s="29"/>
      <c r="BK507" s="29"/>
      <c r="BL507" s="29"/>
      <c r="BM507" s="29"/>
      <c r="BN507" s="29"/>
      <c r="BO507" s="29"/>
      <c r="BP507" s="29"/>
      <c r="BQ507" s="29"/>
      <c r="BR507" s="29"/>
      <c r="BS507" s="29"/>
      <c r="BT507" s="29"/>
      <c r="BU507" s="29"/>
      <c r="BV507" s="29"/>
    </row>
    <row r="508" spans="1:74" ht="14.25" customHeight="1">
      <c r="A508" s="22" t="s">
        <v>2058</v>
      </c>
      <c r="B508" s="22" t="s">
        <v>2059</v>
      </c>
      <c r="C508" s="22" t="s">
        <v>2060</v>
      </c>
      <c r="D508" s="23">
        <v>19</v>
      </c>
      <c r="E508" s="22" t="s">
        <v>2061</v>
      </c>
      <c r="F508" s="24">
        <v>1905</v>
      </c>
      <c r="G508" s="22" t="s">
        <v>2062</v>
      </c>
      <c r="H508" s="24" t="s">
        <v>377</v>
      </c>
      <c r="I508" s="32" t="s">
        <v>2063</v>
      </c>
      <c r="J508" s="24">
        <v>2</v>
      </c>
      <c r="K508" s="22" t="s">
        <v>318</v>
      </c>
      <c r="L508" s="33" t="s">
        <v>2364</v>
      </c>
      <c r="M508" s="38" t="s">
        <v>2365</v>
      </c>
      <c r="N508" s="25" t="s">
        <v>2366</v>
      </c>
      <c r="O508" s="38" t="s">
        <v>2367</v>
      </c>
      <c r="P508" s="25">
        <v>0</v>
      </c>
      <c r="Q508" s="25" t="s">
        <v>2368</v>
      </c>
      <c r="R508" s="22" t="s">
        <v>2369</v>
      </c>
      <c r="S508" s="25" t="s">
        <v>2370</v>
      </c>
      <c r="T508" s="38" t="s">
        <v>2371</v>
      </c>
      <c r="U508" s="25">
        <v>1</v>
      </c>
      <c r="V508" s="35">
        <v>2023763640009</v>
      </c>
      <c r="W508" s="36" t="s">
        <v>2372</v>
      </c>
      <c r="X508" s="23" t="s">
        <v>2373</v>
      </c>
      <c r="Y508" s="38" t="s">
        <v>2374</v>
      </c>
      <c r="Z508" s="25">
        <v>2023</v>
      </c>
      <c r="AA508" s="25">
        <v>2023</v>
      </c>
      <c r="AB508" s="25">
        <v>1</v>
      </c>
      <c r="AC508" s="25">
        <v>1</v>
      </c>
      <c r="AD508" s="25">
        <v>1905036</v>
      </c>
      <c r="AE508" s="38" t="s">
        <v>2121</v>
      </c>
      <c r="AF508" s="25">
        <v>190503600</v>
      </c>
      <c r="AG508" s="38" t="s">
        <v>1997</v>
      </c>
      <c r="AH508" s="25">
        <v>1</v>
      </c>
      <c r="AI508" s="25">
        <v>1</v>
      </c>
      <c r="AJ508" s="22" t="s">
        <v>2375</v>
      </c>
      <c r="AK508" s="34" t="s">
        <v>89</v>
      </c>
      <c r="AL508" s="22" t="s">
        <v>166</v>
      </c>
      <c r="AM508" s="24">
        <v>124202</v>
      </c>
      <c r="AN508" s="22" t="s">
        <v>2079</v>
      </c>
      <c r="AO508" s="38"/>
      <c r="AP508" s="22" t="s">
        <v>105</v>
      </c>
      <c r="AQ508" s="25" t="s">
        <v>2080</v>
      </c>
      <c r="AR508" s="38" t="s">
        <v>2081</v>
      </c>
      <c r="AS508" s="38" t="s">
        <v>2376</v>
      </c>
      <c r="AT508" s="28">
        <v>21350000</v>
      </c>
      <c r="AU508" s="1"/>
      <c r="AV508" s="29"/>
      <c r="AW508" s="30">
        <f>SUMIF('No tocar'!A:A,AS508,'No tocar'!B:B)</f>
        <v>16350000</v>
      </c>
      <c r="AX508" s="30">
        <f t="shared" si="0"/>
        <v>21350000</v>
      </c>
      <c r="AY508" s="30">
        <f>SUMIF('No tocar'!A:A,AS508,'No tocar'!D:D)</f>
        <v>21350000</v>
      </c>
      <c r="AZ508" s="30"/>
      <c r="BA508" s="30" t="str">
        <f t="shared" si="1"/>
        <v/>
      </c>
      <c r="BB508" s="31" t="str">
        <f t="shared" si="2"/>
        <v/>
      </c>
      <c r="BC508" s="29"/>
      <c r="BD508" s="29"/>
      <c r="BE508" s="29"/>
      <c r="BF508" s="29"/>
      <c r="BG508" s="29"/>
      <c r="BH508" s="29"/>
      <c r="BI508" s="29"/>
      <c r="BJ508" s="29"/>
      <c r="BK508" s="29"/>
      <c r="BL508" s="29"/>
      <c r="BM508" s="29"/>
      <c r="BN508" s="29"/>
      <c r="BO508" s="29"/>
      <c r="BP508" s="29"/>
      <c r="BQ508" s="29"/>
      <c r="BR508" s="29"/>
      <c r="BS508" s="29"/>
      <c r="BT508" s="29"/>
      <c r="BU508" s="29"/>
      <c r="BV508" s="29"/>
    </row>
    <row r="509" spans="1:74" ht="14.25" customHeight="1">
      <c r="A509" s="22" t="s">
        <v>2058</v>
      </c>
      <c r="B509" s="22" t="s">
        <v>2059</v>
      </c>
      <c r="C509" s="22" t="s">
        <v>2060</v>
      </c>
      <c r="D509" s="23">
        <v>19</v>
      </c>
      <c r="E509" s="22" t="s">
        <v>2061</v>
      </c>
      <c r="F509" s="24">
        <v>1905</v>
      </c>
      <c r="G509" s="22" t="s">
        <v>2062</v>
      </c>
      <c r="H509" s="24" t="s">
        <v>377</v>
      </c>
      <c r="I509" s="32" t="s">
        <v>2063</v>
      </c>
      <c r="J509" s="24">
        <v>2</v>
      </c>
      <c r="K509" s="22" t="s">
        <v>318</v>
      </c>
      <c r="L509" s="33" t="s">
        <v>2364</v>
      </c>
      <c r="M509" s="38" t="s">
        <v>2365</v>
      </c>
      <c r="N509" s="25" t="s">
        <v>2366</v>
      </c>
      <c r="O509" s="38" t="s">
        <v>2367</v>
      </c>
      <c r="P509" s="25">
        <v>0</v>
      </c>
      <c r="Q509" s="25" t="s">
        <v>2368</v>
      </c>
      <c r="R509" s="22" t="s">
        <v>2369</v>
      </c>
      <c r="S509" s="25" t="s">
        <v>2370</v>
      </c>
      <c r="T509" s="38" t="s">
        <v>2371</v>
      </c>
      <c r="U509" s="25">
        <v>1</v>
      </c>
      <c r="V509" s="35">
        <v>2023763640009</v>
      </c>
      <c r="W509" s="36" t="s">
        <v>2372</v>
      </c>
      <c r="X509" s="23" t="s">
        <v>2373</v>
      </c>
      <c r="Y509" s="38" t="s">
        <v>2374</v>
      </c>
      <c r="Z509" s="25">
        <v>2023</v>
      </c>
      <c r="AA509" s="25">
        <v>2023</v>
      </c>
      <c r="AB509" s="25">
        <v>1</v>
      </c>
      <c r="AC509" s="25">
        <v>1</v>
      </c>
      <c r="AD509" s="25">
        <v>1905036</v>
      </c>
      <c r="AE509" s="38" t="s">
        <v>2121</v>
      </c>
      <c r="AF509" s="25">
        <v>190503600</v>
      </c>
      <c r="AG509" s="38" t="s">
        <v>1997</v>
      </c>
      <c r="AH509" s="25">
        <v>1</v>
      </c>
      <c r="AI509" s="25">
        <v>2</v>
      </c>
      <c r="AJ509" s="22" t="s">
        <v>2377</v>
      </c>
      <c r="AK509" s="25" t="s">
        <v>99</v>
      </c>
      <c r="AL509" s="22" t="s">
        <v>166</v>
      </c>
      <c r="AM509" s="24">
        <v>124202</v>
      </c>
      <c r="AN509" s="22" t="s">
        <v>2079</v>
      </c>
      <c r="AO509" s="38"/>
      <c r="AP509" s="22" t="s">
        <v>92</v>
      </c>
      <c r="AQ509" s="25" t="s">
        <v>2080</v>
      </c>
      <c r="AR509" s="38" t="s">
        <v>2081</v>
      </c>
      <c r="AS509" s="38" t="s">
        <v>2378</v>
      </c>
      <c r="AT509" s="28">
        <v>79000000</v>
      </c>
      <c r="AU509" s="1"/>
      <c r="AV509" s="29"/>
      <c r="AW509" s="30">
        <f>SUMIF('No tocar'!A:A,AS509,'No tocar'!B:B)</f>
        <v>87877180</v>
      </c>
      <c r="AX509" s="30">
        <f t="shared" si="0"/>
        <v>79000000</v>
      </c>
      <c r="AY509" s="30">
        <f>SUMIF('No tocar'!A:A,AS509,'No tocar'!D:D)</f>
        <v>73400000</v>
      </c>
      <c r="AZ509" s="30"/>
      <c r="BA509" s="30" t="str">
        <f t="shared" si="1"/>
        <v/>
      </c>
      <c r="BB509" s="31" t="str">
        <f t="shared" si="2"/>
        <v/>
      </c>
      <c r="BC509" s="29"/>
      <c r="BD509" s="29"/>
      <c r="BE509" s="29"/>
      <c r="BF509" s="29"/>
      <c r="BG509" s="29"/>
      <c r="BH509" s="29"/>
      <c r="BI509" s="29"/>
      <c r="BJ509" s="29"/>
      <c r="BK509" s="29"/>
      <c r="BL509" s="29"/>
      <c r="BM509" s="29"/>
      <c r="BN509" s="29"/>
      <c r="BO509" s="29"/>
      <c r="BP509" s="29"/>
      <c r="BQ509" s="29"/>
      <c r="BR509" s="29"/>
      <c r="BS509" s="29"/>
      <c r="BT509" s="29"/>
      <c r="BU509" s="29"/>
      <c r="BV509" s="29"/>
    </row>
    <row r="510" spans="1:74" ht="14.25" customHeight="1">
      <c r="A510" s="22" t="s">
        <v>2058</v>
      </c>
      <c r="B510" s="22" t="s">
        <v>2059</v>
      </c>
      <c r="C510" s="22" t="s">
        <v>2060</v>
      </c>
      <c r="D510" s="23">
        <v>19</v>
      </c>
      <c r="E510" s="22" t="s">
        <v>2061</v>
      </c>
      <c r="F510" s="24">
        <v>1905</v>
      </c>
      <c r="G510" s="22" t="s">
        <v>2062</v>
      </c>
      <c r="H510" s="24" t="s">
        <v>377</v>
      </c>
      <c r="I510" s="32" t="s">
        <v>2063</v>
      </c>
      <c r="J510" s="24">
        <v>2</v>
      </c>
      <c r="K510" s="22" t="s">
        <v>318</v>
      </c>
      <c r="L510" s="33" t="s">
        <v>2364</v>
      </c>
      <c r="M510" s="38" t="s">
        <v>2365</v>
      </c>
      <c r="N510" s="25" t="s">
        <v>2366</v>
      </c>
      <c r="O510" s="38" t="s">
        <v>2367</v>
      </c>
      <c r="P510" s="25">
        <v>0</v>
      </c>
      <c r="Q510" s="25" t="s">
        <v>2368</v>
      </c>
      <c r="R510" s="22" t="s">
        <v>2369</v>
      </c>
      <c r="S510" s="25" t="s">
        <v>2379</v>
      </c>
      <c r="T510" s="38" t="s">
        <v>2371</v>
      </c>
      <c r="U510" s="25">
        <v>1</v>
      </c>
      <c r="V510" s="35">
        <v>2023763640009</v>
      </c>
      <c r="W510" s="36" t="s">
        <v>2372</v>
      </c>
      <c r="X510" s="23" t="s">
        <v>2373</v>
      </c>
      <c r="Y510" s="38" t="s">
        <v>2374</v>
      </c>
      <c r="Z510" s="25">
        <v>2023</v>
      </c>
      <c r="AA510" s="25">
        <v>2023</v>
      </c>
      <c r="AB510" s="25">
        <v>1</v>
      </c>
      <c r="AC510" s="25">
        <v>1</v>
      </c>
      <c r="AD510" s="25">
        <v>1905036</v>
      </c>
      <c r="AE510" s="38" t="s">
        <v>2121</v>
      </c>
      <c r="AF510" s="25">
        <v>190503600</v>
      </c>
      <c r="AG510" s="38" t="s">
        <v>1997</v>
      </c>
      <c r="AH510" s="25">
        <v>1</v>
      </c>
      <c r="AI510" s="25">
        <v>3</v>
      </c>
      <c r="AJ510" s="22" t="s">
        <v>2380</v>
      </c>
      <c r="AK510" s="25" t="s">
        <v>99</v>
      </c>
      <c r="AL510" s="22" t="s">
        <v>166</v>
      </c>
      <c r="AM510" s="24">
        <v>124202</v>
      </c>
      <c r="AN510" s="22" t="s">
        <v>2079</v>
      </c>
      <c r="AO510" s="38"/>
      <c r="AP510" s="22" t="s">
        <v>92</v>
      </c>
      <c r="AQ510" s="25" t="s">
        <v>2080</v>
      </c>
      <c r="AR510" s="38" t="s">
        <v>2081</v>
      </c>
      <c r="AS510" s="38" t="s">
        <v>2381</v>
      </c>
      <c r="AT510" s="28">
        <v>30000000</v>
      </c>
      <c r="AU510" s="1"/>
      <c r="AV510" s="29"/>
      <c r="AW510" s="30">
        <f>SUMIF('No tocar'!A:A,AS510,'No tocar'!B:B)</f>
        <v>38500000</v>
      </c>
      <c r="AX510" s="30">
        <f t="shared" si="0"/>
        <v>30000000</v>
      </c>
      <c r="AY510" s="30">
        <f>SUMIF('No tocar'!A:A,AS510,'No tocar'!D:D)</f>
        <v>30000000</v>
      </c>
      <c r="AZ510" s="30"/>
      <c r="BA510" s="30" t="str">
        <f t="shared" si="1"/>
        <v/>
      </c>
      <c r="BB510" s="31" t="str">
        <f t="shared" si="2"/>
        <v/>
      </c>
      <c r="BC510" s="29"/>
      <c r="BD510" s="29"/>
      <c r="BE510" s="29"/>
      <c r="BF510" s="29"/>
      <c r="BG510" s="29"/>
      <c r="BH510" s="29"/>
      <c r="BI510" s="29"/>
      <c r="BJ510" s="29"/>
      <c r="BK510" s="29"/>
      <c r="BL510" s="29"/>
      <c r="BM510" s="29"/>
      <c r="BN510" s="29"/>
      <c r="BO510" s="29"/>
      <c r="BP510" s="29"/>
      <c r="BQ510" s="29"/>
      <c r="BR510" s="29"/>
      <c r="BS510" s="29"/>
      <c r="BT510" s="29"/>
      <c r="BU510" s="29"/>
      <c r="BV510" s="29"/>
    </row>
    <row r="511" spans="1:74" ht="14.25" customHeight="1">
      <c r="A511" s="22" t="s">
        <v>2058</v>
      </c>
      <c r="B511" s="22" t="s">
        <v>2059</v>
      </c>
      <c r="C511" s="22" t="s">
        <v>2060</v>
      </c>
      <c r="D511" s="23">
        <v>19</v>
      </c>
      <c r="E511" s="22" t="s">
        <v>2061</v>
      </c>
      <c r="F511" s="24">
        <v>1905</v>
      </c>
      <c r="G511" s="22" t="s">
        <v>2062</v>
      </c>
      <c r="H511" s="24" t="s">
        <v>377</v>
      </c>
      <c r="I511" s="32" t="s">
        <v>2063</v>
      </c>
      <c r="J511" s="24">
        <v>2</v>
      </c>
      <c r="K511" s="22" t="s">
        <v>318</v>
      </c>
      <c r="L511" s="33" t="s">
        <v>2364</v>
      </c>
      <c r="M511" s="38" t="s">
        <v>2365</v>
      </c>
      <c r="N511" s="25" t="s">
        <v>2382</v>
      </c>
      <c r="O511" s="38" t="s">
        <v>2383</v>
      </c>
      <c r="P511" s="25">
        <v>0.95</v>
      </c>
      <c r="Q511" s="25" t="s">
        <v>2384</v>
      </c>
      <c r="R511" s="22" t="s">
        <v>2385</v>
      </c>
      <c r="S511" s="25" t="s">
        <v>2386</v>
      </c>
      <c r="T511" s="38" t="s">
        <v>2387</v>
      </c>
      <c r="U511" s="25">
        <v>11</v>
      </c>
      <c r="V511" s="35">
        <v>2023763640009</v>
      </c>
      <c r="W511" s="36" t="s">
        <v>2372</v>
      </c>
      <c r="X511" s="23" t="s">
        <v>2373</v>
      </c>
      <c r="Y511" s="38" t="s">
        <v>2374</v>
      </c>
      <c r="Z511" s="25">
        <v>2023</v>
      </c>
      <c r="AA511" s="25">
        <v>2023</v>
      </c>
      <c r="AB511" s="25">
        <v>1</v>
      </c>
      <c r="AC511" s="25">
        <v>2</v>
      </c>
      <c r="AD511" s="25">
        <v>1905027</v>
      </c>
      <c r="AE511" s="38" t="s">
        <v>2388</v>
      </c>
      <c r="AF511" s="25">
        <v>190502700</v>
      </c>
      <c r="AG511" s="38" t="s">
        <v>2389</v>
      </c>
      <c r="AH511" s="25">
        <v>11</v>
      </c>
      <c r="AI511" s="25">
        <v>4</v>
      </c>
      <c r="AJ511" s="22" t="s">
        <v>2390</v>
      </c>
      <c r="AK511" s="34" t="s">
        <v>89</v>
      </c>
      <c r="AL511" s="22" t="s">
        <v>166</v>
      </c>
      <c r="AM511" s="24">
        <v>124202</v>
      </c>
      <c r="AN511" s="22" t="s">
        <v>2079</v>
      </c>
      <c r="AO511" s="38"/>
      <c r="AP511" s="22" t="s">
        <v>105</v>
      </c>
      <c r="AQ511" s="25" t="s">
        <v>2080</v>
      </c>
      <c r="AR511" s="38" t="s">
        <v>2081</v>
      </c>
      <c r="AS511" s="38" t="s">
        <v>2391</v>
      </c>
      <c r="AT511" s="28">
        <v>40000000</v>
      </c>
      <c r="AU511" s="1"/>
      <c r="AV511" s="29"/>
      <c r="AW511" s="30">
        <f>SUMIF('No tocar'!A:A,AS511,'No tocar'!B:B)</f>
        <v>33000000</v>
      </c>
      <c r="AX511" s="30">
        <f t="shared" si="0"/>
        <v>40000000</v>
      </c>
      <c r="AY511" s="30">
        <f>SUMIF('No tocar'!A:A,AS511,'No tocar'!D:D)</f>
        <v>40000000</v>
      </c>
      <c r="AZ511" s="30"/>
      <c r="BA511" s="30" t="str">
        <f t="shared" si="1"/>
        <v/>
      </c>
      <c r="BB511" s="31" t="str">
        <f t="shared" si="2"/>
        <v/>
      </c>
      <c r="BC511" s="29"/>
      <c r="BD511" s="29"/>
      <c r="BE511" s="29"/>
      <c r="BF511" s="29"/>
      <c r="BG511" s="29"/>
      <c r="BH511" s="29"/>
      <c r="BI511" s="29"/>
      <c r="BJ511" s="29"/>
      <c r="BK511" s="29"/>
      <c r="BL511" s="29"/>
      <c r="BM511" s="29"/>
      <c r="BN511" s="29"/>
      <c r="BO511" s="29"/>
      <c r="BP511" s="29"/>
      <c r="BQ511" s="29"/>
      <c r="BR511" s="29"/>
      <c r="BS511" s="29"/>
      <c r="BT511" s="29"/>
      <c r="BU511" s="29"/>
      <c r="BV511" s="29"/>
    </row>
    <row r="512" spans="1:74" ht="14.25" customHeight="1">
      <c r="A512" s="22" t="s">
        <v>2058</v>
      </c>
      <c r="B512" s="22" t="s">
        <v>2059</v>
      </c>
      <c r="C512" s="22" t="s">
        <v>2060</v>
      </c>
      <c r="D512" s="23">
        <v>19</v>
      </c>
      <c r="E512" s="22" t="s">
        <v>2061</v>
      </c>
      <c r="F512" s="24">
        <v>1905</v>
      </c>
      <c r="G512" s="22" t="s">
        <v>2062</v>
      </c>
      <c r="H512" s="24" t="s">
        <v>377</v>
      </c>
      <c r="I512" s="32" t="s">
        <v>2063</v>
      </c>
      <c r="J512" s="24">
        <v>2</v>
      </c>
      <c r="K512" s="22" t="s">
        <v>318</v>
      </c>
      <c r="L512" s="33" t="s">
        <v>2364</v>
      </c>
      <c r="M512" s="38" t="s">
        <v>2365</v>
      </c>
      <c r="N512" s="25" t="s">
        <v>2382</v>
      </c>
      <c r="O512" s="38" t="s">
        <v>2383</v>
      </c>
      <c r="P512" s="25">
        <v>0.95</v>
      </c>
      <c r="Q512" s="25" t="s">
        <v>2384</v>
      </c>
      <c r="R512" s="22" t="s">
        <v>2385</v>
      </c>
      <c r="S512" s="25" t="s">
        <v>2386</v>
      </c>
      <c r="T512" s="38" t="s">
        <v>2392</v>
      </c>
      <c r="U512" s="25">
        <v>11</v>
      </c>
      <c r="V512" s="35">
        <v>2023763640009</v>
      </c>
      <c r="W512" s="36" t="s">
        <v>2372</v>
      </c>
      <c r="X512" s="23" t="s">
        <v>2373</v>
      </c>
      <c r="Y512" s="38" t="s">
        <v>2374</v>
      </c>
      <c r="Z512" s="25">
        <v>2023</v>
      </c>
      <c r="AA512" s="25">
        <v>2023</v>
      </c>
      <c r="AB512" s="25">
        <v>1</v>
      </c>
      <c r="AC512" s="25">
        <v>2</v>
      </c>
      <c r="AD512" s="25">
        <v>1905027</v>
      </c>
      <c r="AE512" s="38" t="s">
        <v>2388</v>
      </c>
      <c r="AF512" s="25">
        <v>190502700</v>
      </c>
      <c r="AG512" s="38" t="s">
        <v>2389</v>
      </c>
      <c r="AH512" s="25">
        <v>11</v>
      </c>
      <c r="AI512" s="25">
        <v>5</v>
      </c>
      <c r="AJ512" s="22" t="s">
        <v>2393</v>
      </c>
      <c r="AK512" s="25" t="s">
        <v>99</v>
      </c>
      <c r="AL512" s="22" t="s">
        <v>166</v>
      </c>
      <c r="AM512" s="24">
        <v>124202</v>
      </c>
      <c r="AN512" s="22" t="s">
        <v>2079</v>
      </c>
      <c r="AO512" s="38"/>
      <c r="AP512" s="22" t="s">
        <v>92</v>
      </c>
      <c r="AQ512" s="25" t="s">
        <v>2080</v>
      </c>
      <c r="AR512" s="38" t="s">
        <v>2081</v>
      </c>
      <c r="AS512" s="38" t="s">
        <v>2394</v>
      </c>
      <c r="AT512" s="28">
        <v>38500000</v>
      </c>
      <c r="AU512" s="1"/>
      <c r="AV512" s="29"/>
      <c r="AW512" s="30">
        <f>SUMIF('No tocar'!A:A,AS512,'No tocar'!B:B)</f>
        <v>38500000</v>
      </c>
      <c r="AX512" s="30">
        <f t="shared" si="0"/>
        <v>38500000</v>
      </c>
      <c r="AY512" s="30">
        <f>SUMIF('No tocar'!A:A,AS512,'No tocar'!D:D)</f>
        <v>38500000</v>
      </c>
      <c r="AZ512" s="30"/>
      <c r="BA512" s="30" t="str">
        <f t="shared" si="1"/>
        <v/>
      </c>
      <c r="BB512" s="31" t="str">
        <f t="shared" si="2"/>
        <v/>
      </c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</row>
    <row r="513" spans="1:74" ht="14.25" customHeight="1">
      <c r="A513" s="22" t="s">
        <v>2058</v>
      </c>
      <c r="B513" s="22" t="s">
        <v>2059</v>
      </c>
      <c r="C513" s="22" t="s">
        <v>2060</v>
      </c>
      <c r="D513" s="23">
        <v>19</v>
      </c>
      <c r="E513" s="22" t="s">
        <v>2061</v>
      </c>
      <c r="F513" s="24">
        <v>1905</v>
      </c>
      <c r="G513" s="22" t="s">
        <v>2062</v>
      </c>
      <c r="H513" s="24" t="s">
        <v>377</v>
      </c>
      <c r="I513" s="32" t="s">
        <v>2063</v>
      </c>
      <c r="J513" s="24">
        <v>2</v>
      </c>
      <c r="K513" s="22" t="s">
        <v>318</v>
      </c>
      <c r="L513" s="33" t="s">
        <v>2364</v>
      </c>
      <c r="M513" s="38" t="s">
        <v>2365</v>
      </c>
      <c r="N513" s="25" t="s">
        <v>2395</v>
      </c>
      <c r="O513" s="38" t="s">
        <v>2396</v>
      </c>
      <c r="P513" s="25">
        <v>1</v>
      </c>
      <c r="Q513" s="25" t="s">
        <v>2397</v>
      </c>
      <c r="R513" s="22" t="s">
        <v>2398</v>
      </c>
      <c r="S513" s="25" t="s">
        <v>2399</v>
      </c>
      <c r="T513" s="38" t="s">
        <v>2400</v>
      </c>
      <c r="U513" s="25">
        <v>1</v>
      </c>
      <c r="V513" s="35">
        <v>2023763640009</v>
      </c>
      <c r="W513" s="36" t="s">
        <v>2372</v>
      </c>
      <c r="X513" s="23" t="s">
        <v>2373</v>
      </c>
      <c r="Y513" s="38" t="s">
        <v>2374</v>
      </c>
      <c r="Z513" s="25">
        <v>2023</v>
      </c>
      <c r="AA513" s="25">
        <v>2023</v>
      </c>
      <c r="AB513" s="25">
        <v>1</v>
      </c>
      <c r="AC513" s="25">
        <v>3</v>
      </c>
      <c r="AD513" s="25">
        <v>1905024</v>
      </c>
      <c r="AE513" s="38" t="s">
        <v>2132</v>
      </c>
      <c r="AF513" s="25">
        <v>190502400</v>
      </c>
      <c r="AG513" s="38" t="s">
        <v>2401</v>
      </c>
      <c r="AH513" s="25">
        <v>1</v>
      </c>
      <c r="AI513" s="25">
        <v>6</v>
      </c>
      <c r="AJ513" s="22" t="s">
        <v>2402</v>
      </c>
      <c r="AK513" s="34" t="s">
        <v>89</v>
      </c>
      <c r="AL513" s="22" t="s">
        <v>166</v>
      </c>
      <c r="AM513" s="24">
        <v>124202</v>
      </c>
      <c r="AN513" s="22" t="s">
        <v>2079</v>
      </c>
      <c r="AO513" s="38"/>
      <c r="AP513" s="22" t="s">
        <v>105</v>
      </c>
      <c r="AQ513" s="25" t="s">
        <v>2225</v>
      </c>
      <c r="AR513" s="38" t="s">
        <v>2226</v>
      </c>
      <c r="AS513" s="38" t="s">
        <v>2403</v>
      </c>
      <c r="AT513" s="28">
        <v>72000000</v>
      </c>
      <c r="AU513" s="1"/>
      <c r="AV513" s="29"/>
      <c r="AW513" s="30">
        <f>SUMIF('No tocar'!A:A,AS513,'No tocar'!B:B)</f>
        <v>72000000</v>
      </c>
      <c r="AX513" s="30">
        <f t="shared" si="0"/>
        <v>72000000</v>
      </c>
      <c r="AY513" s="30">
        <f>SUMIF('No tocar'!A:A,AS513,'No tocar'!D:D)</f>
        <v>72000000</v>
      </c>
      <c r="AZ513" s="30"/>
      <c r="BA513" s="30" t="str">
        <f t="shared" si="1"/>
        <v/>
      </c>
      <c r="BB513" s="31" t="str">
        <f t="shared" si="2"/>
        <v/>
      </c>
      <c r="BC513" s="29"/>
      <c r="BD513" s="29"/>
      <c r="BE513" s="29"/>
      <c r="BF513" s="29"/>
      <c r="BG513" s="29"/>
      <c r="BH513" s="29"/>
      <c r="BI513" s="29"/>
      <c r="BJ513" s="29"/>
      <c r="BK513" s="29"/>
      <c r="BL513" s="29"/>
      <c r="BM513" s="29"/>
      <c r="BN513" s="29"/>
      <c r="BO513" s="29"/>
      <c r="BP513" s="29"/>
      <c r="BQ513" s="29"/>
      <c r="BR513" s="29"/>
      <c r="BS513" s="29"/>
      <c r="BT513" s="29"/>
      <c r="BU513" s="29"/>
      <c r="BV513" s="29"/>
    </row>
    <row r="514" spans="1:74" ht="14.25" customHeight="1">
      <c r="A514" s="22" t="s">
        <v>2058</v>
      </c>
      <c r="B514" s="22" t="s">
        <v>2059</v>
      </c>
      <c r="C514" s="22" t="s">
        <v>2060</v>
      </c>
      <c r="D514" s="23">
        <v>19</v>
      </c>
      <c r="E514" s="22" t="s">
        <v>2061</v>
      </c>
      <c r="F514" s="24">
        <v>1905</v>
      </c>
      <c r="G514" s="22" t="s">
        <v>2062</v>
      </c>
      <c r="H514" s="24" t="s">
        <v>377</v>
      </c>
      <c r="I514" s="32" t="s">
        <v>2063</v>
      </c>
      <c r="J514" s="24">
        <v>2</v>
      </c>
      <c r="K514" s="22" t="s">
        <v>318</v>
      </c>
      <c r="L514" s="33" t="s">
        <v>2364</v>
      </c>
      <c r="M514" s="38" t="s">
        <v>2365</v>
      </c>
      <c r="N514" s="25" t="s">
        <v>2395</v>
      </c>
      <c r="O514" s="38" t="s">
        <v>2396</v>
      </c>
      <c r="P514" s="25">
        <v>1</v>
      </c>
      <c r="Q514" s="25" t="s">
        <v>2397</v>
      </c>
      <c r="R514" s="22" t="s">
        <v>2398</v>
      </c>
      <c r="S514" s="25" t="s">
        <v>2399</v>
      </c>
      <c r="T514" s="38" t="s">
        <v>2400</v>
      </c>
      <c r="U514" s="25">
        <v>1</v>
      </c>
      <c r="V514" s="35">
        <v>2023763640009</v>
      </c>
      <c r="W514" s="36" t="s">
        <v>2372</v>
      </c>
      <c r="X514" s="23" t="s">
        <v>2373</v>
      </c>
      <c r="Y514" s="38" t="s">
        <v>2374</v>
      </c>
      <c r="Z514" s="25">
        <v>2023</v>
      </c>
      <c r="AA514" s="25">
        <v>2023</v>
      </c>
      <c r="AB514" s="25">
        <v>1</v>
      </c>
      <c r="AC514" s="25">
        <v>3</v>
      </c>
      <c r="AD514" s="25">
        <v>1905024</v>
      </c>
      <c r="AE514" s="38" t="s">
        <v>2132</v>
      </c>
      <c r="AF514" s="25">
        <v>190502400</v>
      </c>
      <c r="AG514" s="38" t="s">
        <v>2401</v>
      </c>
      <c r="AH514" s="25">
        <v>1</v>
      </c>
      <c r="AI514" s="25">
        <v>7</v>
      </c>
      <c r="AJ514" s="22" t="s">
        <v>2404</v>
      </c>
      <c r="AK514" s="25" t="s">
        <v>99</v>
      </c>
      <c r="AL514" s="22" t="s">
        <v>166</v>
      </c>
      <c r="AM514" s="24">
        <v>124202</v>
      </c>
      <c r="AN514" s="22" t="s">
        <v>2079</v>
      </c>
      <c r="AO514" s="38"/>
      <c r="AP514" s="22" t="s">
        <v>92</v>
      </c>
      <c r="AQ514" s="25" t="s">
        <v>2405</v>
      </c>
      <c r="AR514" s="38" t="s">
        <v>2406</v>
      </c>
      <c r="AS514" s="38" t="s">
        <v>2407</v>
      </c>
      <c r="AT514" s="28">
        <v>105200000</v>
      </c>
      <c r="AU514" s="1"/>
      <c r="AV514" s="29"/>
      <c r="AW514" s="30">
        <f>SUMIF('No tocar'!A:A,AS514,'No tocar'!B:B)</f>
        <v>108000000</v>
      </c>
      <c r="AX514" s="30">
        <f t="shared" si="0"/>
        <v>105200000</v>
      </c>
      <c r="AY514" s="30">
        <f>SUMIF('No tocar'!A:A,AS514,'No tocar'!D:D)</f>
        <v>91100000</v>
      </c>
      <c r="AZ514" s="30"/>
      <c r="BA514" s="30" t="str">
        <f t="shared" si="1"/>
        <v/>
      </c>
      <c r="BB514" s="31" t="str">
        <f t="shared" si="2"/>
        <v/>
      </c>
      <c r="BC514" s="29"/>
      <c r="BD514" s="29"/>
      <c r="BE514" s="29"/>
      <c r="BF514" s="29"/>
      <c r="BG514" s="29"/>
      <c r="BH514" s="29"/>
      <c r="BI514" s="29"/>
      <c r="BJ514" s="29"/>
      <c r="BK514" s="29"/>
      <c r="BL514" s="29"/>
      <c r="BM514" s="29"/>
      <c r="BN514" s="29"/>
      <c r="BO514" s="29"/>
      <c r="BP514" s="29"/>
      <c r="BQ514" s="29"/>
      <c r="BR514" s="29"/>
      <c r="BS514" s="29"/>
      <c r="BT514" s="29"/>
      <c r="BU514" s="29"/>
      <c r="BV514" s="29"/>
    </row>
    <row r="515" spans="1:74" ht="14.25" customHeight="1">
      <c r="A515" s="22" t="s">
        <v>2058</v>
      </c>
      <c r="B515" s="22" t="s">
        <v>2059</v>
      </c>
      <c r="C515" s="22" t="s">
        <v>2060</v>
      </c>
      <c r="D515" s="23">
        <v>19</v>
      </c>
      <c r="E515" s="22" t="s">
        <v>2061</v>
      </c>
      <c r="F515" s="24">
        <v>1905</v>
      </c>
      <c r="G515" s="22" t="s">
        <v>2062</v>
      </c>
      <c r="H515" s="24" t="s">
        <v>377</v>
      </c>
      <c r="I515" s="32" t="s">
        <v>2063</v>
      </c>
      <c r="J515" s="24">
        <v>2</v>
      </c>
      <c r="K515" s="22" t="s">
        <v>318</v>
      </c>
      <c r="L515" s="33" t="s">
        <v>2364</v>
      </c>
      <c r="M515" s="38" t="s">
        <v>2365</v>
      </c>
      <c r="N515" s="25" t="s">
        <v>2395</v>
      </c>
      <c r="O515" s="38" t="s">
        <v>2396</v>
      </c>
      <c r="P515" s="25">
        <v>1</v>
      </c>
      <c r="Q515" s="25" t="s">
        <v>2397</v>
      </c>
      <c r="R515" s="22" t="s">
        <v>2398</v>
      </c>
      <c r="S515" s="25" t="s">
        <v>2399</v>
      </c>
      <c r="T515" s="38" t="s">
        <v>2400</v>
      </c>
      <c r="U515" s="25">
        <v>1</v>
      </c>
      <c r="V515" s="35">
        <v>2023763640009</v>
      </c>
      <c r="W515" s="36" t="s">
        <v>2372</v>
      </c>
      <c r="X515" s="23" t="s">
        <v>2373</v>
      </c>
      <c r="Y515" s="38" t="s">
        <v>2374</v>
      </c>
      <c r="Z515" s="25">
        <v>2023</v>
      </c>
      <c r="AA515" s="25">
        <v>2023</v>
      </c>
      <c r="AB515" s="25">
        <v>1</v>
      </c>
      <c r="AC515" s="25">
        <v>3</v>
      </c>
      <c r="AD515" s="25">
        <v>1905024</v>
      </c>
      <c r="AE515" s="38" t="s">
        <v>2132</v>
      </c>
      <c r="AF515" s="25">
        <v>190502400</v>
      </c>
      <c r="AG515" s="38" t="s">
        <v>2401</v>
      </c>
      <c r="AH515" s="25">
        <v>1</v>
      </c>
      <c r="AI515" s="25">
        <v>7</v>
      </c>
      <c r="AJ515" s="22" t="s">
        <v>2404</v>
      </c>
      <c r="AK515" s="25" t="s">
        <v>99</v>
      </c>
      <c r="AL515" s="22" t="s">
        <v>90</v>
      </c>
      <c r="AM515" s="24">
        <v>133702</v>
      </c>
      <c r="AN515" s="22" t="s">
        <v>2408</v>
      </c>
      <c r="AO515" s="38"/>
      <c r="AP515" s="22" t="s">
        <v>92</v>
      </c>
      <c r="AQ515" s="25" t="s">
        <v>2405</v>
      </c>
      <c r="AR515" s="38" t="s">
        <v>2406</v>
      </c>
      <c r="AS515" s="38" t="s">
        <v>2409</v>
      </c>
      <c r="AT515" s="28">
        <v>75095292.159999996</v>
      </c>
      <c r="AU515" s="1" t="s">
        <v>142</v>
      </c>
      <c r="AV515" s="29"/>
      <c r="AW515" s="30">
        <f>SUMIF('No tocar'!A:A,AS515,'No tocar'!B:B)</f>
        <v>0</v>
      </c>
      <c r="AX515" s="30">
        <f t="shared" si="0"/>
        <v>75095292.159999996</v>
      </c>
      <c r="AY515" s="30">
        <f>SUMIF('No tocar'!A:A,AS515,'No tocar'!D:D)</f>
        <v>64560000</v>
      </c>
      <c r="AZ515" s="30"/>
      <c r="BA515" s="30" t="str">
        <f t="shared" si="1"/>
        <v/>
      </c>
      <c r="BB515" s="31" t="str">
        <f t="shared" si="2"/>
        <v/>
      </c>
      <c r="BC515" s="29"/>
      <c r="BD515" s="29"/>
      <c r="BE515" s="29"/>
      <c r="BF515" s="29"/>
      <c r="BG515" s="29"/>
      <c r="BH515" s="29"/>
      <c r="BI515" s="29"/>
      <c r="BJ515" s="29"/>
      <c r="BK515" s="29"/>
      <c r="BL515" s="29"/>
      <c r="BM515" s="29"/>
      <c r="BN515" s="29"/>
      <c r="BO515" s="29"/>
      <c r="BP515" s="29"/>
      <c r="BQ515" s="29"/>
      <c r="BR515" s="29"/>
      <c r="BS515" s="29"/>
      <c r="BT515" s="29"/>
      <c r="BU515" s="29"/>
      <c r="BV515" s="29"/>
    </row>
    <row r="516" spans="1:74" ht="14.25" customHeight="1">
      <c r="A516" s="22" t="s">
        <v>2058</v>
      </c>
      <c r="B516" s="22" t="s">
        <v>2059</v>
      </c>
      <c r="C516" s="22" t="s">
        <v>2060</v>
      </c>
      <c r="D516" s="23">
        <v>19</v>
      </c>
      <c r="E516" s="22" t="s">
        <v>2061</v>
      </c>
      <c r="F516" s="24">
        <v>1905</v>
      </c>
      <c r="G516" s="22" t="s">
        <v>2062</v>
      </c>
      <c r="H516" s="24" t="s">
        <v>377</v>
      </c>
      <c r="I516" s="32" t="s">
        <v>2063</v>
      </c>
      <c r="J516" s="24">
        <v>2</v>
      </c>
      <c r="K516" s="22" t="s">
        <v>318</v>
      </c>
      <c r="L516" s="33" t="s">
        <v>2364</v>
      </c>
      <c r="M516" s="38" t="s">
        <v>2365</v>
      </c>
      <c r="N516" s="25" t="s">
        <v>2410</v>
      </c>
      <c r="O516" s="38" t="s">
        <v>2411</v>
      </c>
      <c r="P516" s="25">
        <v>1</v>
      </c>
      <c r="Q516" s="25" t="s">
        <v>2397</v>
      </c>
      <c r="R516" s="22" t="s">
        <v>2398</v>
      </c>
      <c r="S516" s="25" t="s">
        <v>2412</v>
      </c>
      <c r="T516" s="38" t="s">
        <v>2413</v>
      </c>
      <c r="U516" s="25">
        <v>0.25</v>
      </c>
      <c r="V516" s="35">
        <v>2023763640009</v>
      </c>
      <c r="W516" s="36" t="s">
        <v>2372</v>
      </c>
      <c r="X516" s="23" t="s">
        <v>2373</v>
      </c>
      <c r="Y516" s="38" t="s">
        <v>2374</v>
      </c>
      <c r="Z516" s="25">
        <v>2023</v>
      </c>
      <c r="AA516" s="25">
        <v>2023</v>
      </c>
      <c r="AB516" s="25">
        <v>1</v>
      </c>
      <c r="AC516" s="25">
        <v>4</v>
      </c>
      <c r="AD516" s="25">
        <v>1905026</v>
      </c>
      <c r="AE516" s="38" t="s">
        <v>2273</v>
      </c>
      <c r="AF516" s="25">
        <v>190502600</v>
      </c>
      <c r="AG516" s="38" t="s">
        <v>2274</v>
      </c>
      <c r="AH516" s="25">
        <v>0.25</v>
      </c>
      <c r="AI516" s="25">
        <v>8</v>
      </c>
      <c r="AJ516" s="22" t="s">
        <v>2414</v>
      </c>
      <c r="AK516" s="34" t="s">
        <v>89</v>
      </c>
      <c r="AL516" s="22" t="s">
        <v>166</v>
      </c>
      <c r="AM516" s="24">
        <v>124202</v>
      </c>
      <c r="AN516" s="22" t="s">
        <v>2079</v>
      </c>
      <c r="AO516" s="38"/>
      <c r="AP516" s="22" t="s">
        <v>92</v>
      </c>
      <c r="AQ516" s="25" t="s">
        <v>2080</v>
      </c>
      <c r="AR516" s="38" t="s">
        <v>2081</v>
      </c>
      <c r="AS516" s="38" t="s">
        <v>2415</v>
      </c>
      <c r="AT516" s="28">
        <v>55000000</v>
      </c>
      <c r="AU516" s="1"/>
      <c r="AV516" s="29"/>
      <c r="AW516" s="30">
        <f>SUMIF('No tocar'!A:A,AS516,'No tocar'!B:B)</f>
        <v>55000000</v>
      </c>
      <c r="AX516" s="30">
        <f t="shared" si="0"/>
        <v>55000000</v>
      </c>
      <c r="AY516" s="30">
        <f>SUMIF('No tocar'!A:A,AS516,'No tocar'!D:D)</f>
        <v>55000000</v>
      </c>
      <c r="AZ516" s="30"/>
      <c r="BA516" s="30" t="str">
        <f t="shared" si="1"/>
        <v/>
      </c>
      <c r="BB516" s="31" t="str">
        <f t="shared" si="2"/>
        <v/>
      </c>
      <c r="BC516" s="29"/>
      <c r="BD516" s="29"/>
      <c r="BE516" s="29"/>
      <c r="BF516" s="29"/>
      <c r="BG516" s="29"/>
      <c r="BH516" s="29"/>
      <c r="BI516" s="29"/>
      <c r="BJ516" s="29"/>
      <c r="BK516" s="29"/>
      <c r="BL516" s="29"/>
      <c r="BM516" s="29"/>
      <c r="BN516" s="29"/>
      <c r="BO516" s="29"/>
      <c r="BP516" s="29"/>
      <c r="BQ516" s="29"/>
      <c r="BR516" s="29"/>
      <c r="BS516" s="29"/>
      <c r="BT516" s="29"/>
      <c r="BU516" s="29"/>
      <c r="BV516" s="29"/>
    </row>
    <row r="517" spans="1:74" ht="14.25" customHeight="1">
      <c r="A517" s="22" t="s">
        <v>2058</v>
      </c>
      <c r="B517" s="22" t="s">
        <v>2059</v>
      </c>
      <c r="C517" s="22" t="s">
        <v>2060</v>
      </c>
      <c r="D517" s="23">
        <v>19</v>
      </c>
      <c r="E517" s="22" t="s">
        <v>2061</v>
      </c>
      <c r="F517" s="24">
        <v>1905</v>
      </c>
      <c r="G517" s="22" t="s">
        <v>2062</v>
      </c>
      <c r="H517" s="24" t="s">
        <v>377</v>
      </c>
      <c r="I517" s="32" t="s">
        <v>2063</v>
      </c>
      <c r="J517" s="24">
        <v>2</v>
      </c>
      <c r="K517" s="22" t="s">
        <v>318</v>
      </c>
      <c r="L517" s="33" t="s">
        <v>2364</v>
      </c>
      <c r="M517" s="38" t="s">
        <v>2365</v>
      </c>
      <c r="N517" s="25" t="s">
        <v>2410</v>
      </c>
      <c r="O517" s="38" t="s">
        <v>2411</v>
      </c>
      <c r="P517" s="25">
        <v>1</v>
      </c>
      <c r="Q517" s="25" t="s">
        <v>2397</v>
      </c>
      <c r="R517" s="22" t="s">
        <v>2398</v>
      </c>
      <c r="S517" s="25" t="s">
        <v>2412</v>
      </c>
      <c r="T517" s="38" t="s">
        <v>2416</v>
      </c>
      <c r="U517" s="25">
        <v>0.25</v>
      </c>
      <c r="V517" s="35">
        <v>2023763640009</v>
      </c>
      <c r="W517" s="36" t="s">
        <v>2372</v>
      </c>
      <c r="X517" s="23" t="s">
        <v>2373</v>
      </c>
      <c r="Y517" s="38" t="s">
        <v>2374</v>
      </c>
      <c r="Z517" s="25">
        <v>2023</v>
      </c>
      <c r="AA517" s="25">
        <v>2023</v>
      </c>
      <c r="AB517" s="25">
        <v>1</v>
      </c>
      <c r="AC517" s="25">
        <v>4</v>
      </c>
      <c r="AD517" s="25">
        <v>1905026</v>
      </c>
      <c r="AE517" s="38" t="s">
        <v>2273</v>
      </c>
      <c r="AF517" s="25">
        <v>190502600</v>
      </c>
      <c r="AG517" s="38" t="s">
        <v>2274</v>
      </c>
      <c r="AH517" s="25">
        <v>0.25</v>
      </c>
      <c r="AI517" s="25">
        <v>9</v>
      </c>
      <c r="AJ517" s="22" t="s">
        <v>2417</v>
      </c>
      <c r="AK517" s="25" t="s">
        <v>99</v>
      </c>
      <c r="AL517" s="22" t="s">
        <v>166</v>
      </c>
      <c r="AM517" s="24">
        <v>124202</v>
      </c>
      <c r="AN517" s="22" t="s">
        <v>2079</v>
      </c>
      <c r="AO517" s="38"/>
      <c r="AP517" s="22" t="s">
        <v>92</v>
      </c>
      <c r="AQ517" s="25" t="s">
        <v>2080</v>
      </c>
      <c r="AR517" s="38" t="s">
        <v>2081</v>
      </c>
      <c r="AS517" s="38" t="s">
        <v>2418</v>
      </c>
      <c r="AT517" s="28">
        <v>49500000</v>
      </c>
      <c r="AU517" s="1"/>
      <c r="AV517" s="29"/>
      <c r="AW517" s="30">
        <f>SUMIF('No tocar'!A:A,AS517,'No tocar'!B:B)</f>
        <v>49500000</v>
      </c>
      <c r="AX517" s="30">
        <f t="shared" si="0"/>
        <v>49500000</v>
      </c>
      <c r="AY517" s="30">
        <f>SUMIF('No tocar'!A:A,AS517,'No tocar'!D:D)</f>
        <v>49200000</v>
      </c>
      <c r="AZ517" s="30"/>
      <c r="BA517" s="30" t="str">
        <f t="shared" si="1"/>
        <v/>
      </c>
      <c r="BB517" s="31" t="str">
        <f t="shared" si="2"/>
        <v/>
      </c>
      <c r="BC517" s="29"/>
      <c r="BD517" s="29"/>
      <c r="BE517" s="29"/>
      <c r="BF517" s="29"/>
      <c r="BG517" s="29"/>
      <c r="BH517" s="29"/>
      <c r="BI517" s="29"/>
      <c r="BJ517" s="29"/>
      <c r="BK517" s="29"/>
      <c r="BL517" s="29"/>
      <c r="BM517" s="29"/>
      <c r="BN517" s="29"/>
      <c r="BO517" s="29"/>
      <c r="BP517" s="29"/>
      <c r="BQ517" s="29"/>
      <c r="BR517" s="29"/>
      <c r="BS517" s="29"/>
      <c r="BT517" s="29"/>
      <c r="BU517" s="29"/>
      <c r="BV517" s="29"/>
    </row>
    <row r="518" spans="1:74" ht="14.25" hidden="1" customHeight="1">
      <c r="A518" s="32" t="s">
        <v>2419</v>
      </c>
      <c r="B518" s="32" t="s">
        <v>2420</v>
      </c>
      <c r="C518" s="32" t="s">
        <v>2060</v>
      </c>
      <c r="D518" s="33">
        <v>24</v>
      </c>
      <c r="E518" s="32" t="s">
        <v>108</v>
      </c>
      <c r="F518" s="34">
        <v>2402</v>
      </c>
      <c r="G518" s="32" t="s">
        <v>2421</v>
      </c>
      <c r="H518" s="34" t="s">
        <v>960</v>
      </c>
      <c r="I518" s="32" t="s">
        <v>961</v>
      </c>
      <c r="J518" s="34">
        <v>5</v>
      </c>
      <c r="K518" s="32" t="s">
        <v>184</v>
      </c>
      <c r="L518" s="33" t="s">
        <v>2422</v>
      </c>
      <c r="M518" s="32" t="s">
        <v>2423</v>
      </c>
      <c r="N518" s="34" t="s">
        <v>2424</v>
      </c>
      <c r="O518" s="32" t="s">
        <v>2425</v>
      </c>
      <c r="P518" s="34">
        <v>11</v>
      </c>
      <c r="Q518" s="34" t="s">
        <v>2426</v>
      </c>
      <c r="R518" s="32" t="s">
        <v>2427</v>
      </c>
      <c r="S518" s="34" t="s">
        <v>2428</v>
      </c>
      <c r="T518" s="32" t="s">
        <v>2429</v>
      </c>
      <c r="U518" s="34">
        <v>3.65</v>
      </c>
      <c r="V518" s="36" t="s">
        <v>2430</v>
      </c>
      <c r="W518" s="36" t="s">
        <v>2431</v>
      </c>
      <c r="X518" s="33" t="s">
        <v>2432</v>
      </c>
      <c r="Y518" s="32" t="s">
        <v>2433</v>
      </c>
      <c r="Z518" s="34">
        <v>2023</v>
      </c>
      <c r="AA518" s="34">
        <v>2023</v>
      </c>
      <c r="AB518" s="34">
        <v>1</v>
      </c>
      <c r="AC518" s="34">
        <v>1</v>
      </c>
      <c r="AD518" s="34">
        <v>2402113</v>
      </c>
      <c r="AE518" s="32" t="s">
        <v>2434</v>
      </c>
      <c r="AF518" s="34">
        <v>240211300</v>
      </c>
      <c r="AG518" s="32" t="s">
        <v>2434</v>
      </c>
      <c r="AH518" s="34">
        <v>3.65</v>
      </c>
      <c r="AI518" s="34">
        <v>1</v>
      </c>
      <c r="AJ518" s="32" t="s">
        <v>2435</v>
      </c>
      <c r="AK518" s="34" t="s">
        <v>89</v>
      </c>
      <c r="AL518" s="32" t="s">
        <v>166</v>
      </c>
      <c r="AM518" s="34">
        <v>124303</v>
      </c>
      <c r="AN518" s="32" t="s">
        <v>169</v>
      </c>
      <c r="AO518" s="32"/>
      <c r="AP518" s="32" t="s">
        <v>282</v>
      </c>
      <c r="AQ518" s="34" t="s">
        <v>2436</v>
      </c>
      <c r="AR518" s="32" t="s">
        <v>2437</v>
      </c>
      <c r="AS518" s="32" t="s">
        <v>2438</v>
      </c>
      <c r="AT518" s="28">
        <v>569828006.5</v>
      </c>
      <c r="AU518" s="1"/>
      <c r="AV518" s="29"/>
      <c r="AW518" s="30">
        <f>SUMIF('No tocar'!A:A,AS518,'No tocar'!B:B)</f>
        <v>283298775</v>
      </c>
      <c r="AX518" s="30">
        <f t="shared" si="0"/>
        <v>569828006.5</v>
      </c>
      <c r="AY518" s="30">
        <f>SUMIF('No tocar'!A:A,AS518,'No tocar'!D:D)</f>
        <v>569828006</v>
      </c>
      <c r="AZ518" s="30"/>
      <c r="BA518" s="30" t="str">
        <f t="shared" si="1"/>
        <v/>
      </c>
      <c r="BB518" s="31" t="str">
        <f t="shared" si="2"/>
        <v/>
      </c>
      <c r="BC518" s="29"/>
      <c r="BD518" s="29"/>
      <c r="BE518" s="29"/>
      <c r="BF518" s="29"/>
      <c r="BG518" s="29"/>
      <c r="BH518" s="29"/>
      <c r="BI518" s="29"/>
      <c r="BJ518" s="29"/>
      <c r="BK518" s="29"/>
      <c r="BL518" s="29"/>
      <c r="BM518" s="29"/>
      <c r="BN518" s="29"/>
      <c r="BO518" s="29"/>
      <c r="BP518" s="29"/>
      <c r="BQ518" s="29"/>
      <c r="BR518" s="29"/>
      <c r="BS518" s="29"/>
      <c r="BT518" s="29"/>
      <c r="BU518" s="29"/>
      <c r="BV518" s="29"/>
    </row>
    <row r="519" spans="1:74" ht="14.25" hidden="1" customHeight="1">
      <c r="A519" s="32" t="s">
        <v>2419</v>
      </c>
      <c r="B519" s="32" t="s">
        <v>2420</v>
      </c>
      <c r="C519" s="32" t="s">
        <v>2060</v>
      </c>
      <c r="D519" s="33">
        <v>24</v>
      </c>
      <c r="E519" s="32" t="s">
        <v>108</v>
      </c>
      <c r="F519" s="34">
        <v>2402</v>
      </c>
      <c r="G519" s="32" t="s">
        <v>2421</v>
      </c>
      <c r="H519" s="34" t="s">
        <v>960</v>
      </c>
      <c r="I519" s="32" t="s">
        <v>961</v>
      </c>
      <c r="J519" s="34">
        <v>5</v>
      </c>
      <c r="K519" s="32" t="s">
        <v>184</v>
      </c>
      <c r="L519" s="33" t="s">
        <v>2422</v>
      </c>
      <c r="M519" s="32" t="s">
        <v>2423</v>
      </c>
      <c r="N519" s="34" t="s">
        <v>2424</v>
      </c>
      <c r="O519" s="32" t="s">
        <v>2425</v>
      </c>
      <c r="P519" s="34">
        <v>11</v>
      </c>
      <c r="Q519" s="34" t="s">
        <v>2426</v>
      </c>
      <c r="R519" s="32" t="s">
        <v>2427</v>
      </c>
      <c r="S519" s="34" t="s">
        <v>2428</v>
      </c>
      <c r="T519" s="32" t="s">
        <v>2429</v>
      </c>
      <c r="U519" s="34">
        <v>3.65</v>
      </c>
      <c r="V519" s="36" t="s">
        <v>2430</v>
      </c>
      <c r="W519" s="36" t="s">
        <v>2431</v>
      </c>
      <c r="X519" s="33" t="s">
        <v>2432</v>
      </c>
      <c r="Y519" s="32" t="s">
        <v>2433</v>
      </c>
      <c r="Z519" s="34">
        <v>2023</v>
      </c>
      <c r="AA519" s="34">
        <v>2023</v>
      </c>
      <c r="AB519" s="34">
        <v>1</v>
      </c>
      <c r="AC519" s="34">
        <v>1</v>
      </c>
      <c r="AD519" s="34">
        <v>2402113</v>
      </c>
      <c r="AE519" s="32" t="s">
        <v>2434</v>
      </c>
      <c r="AF519" s="34">
        <v>240211300</v>
      </c>
      <c r="AG519" s="32" t="s">
        <v>2434</v>
      </c>
      <c r="AH519" s="34">
        <v>3.65</v>
      </c>
      <c r="AI519" s="34">
        <v>1</v>
      </c>
      <c r="AJ519" s="32" t="s">
        <v>2435</v>
      </c>
      <c r="AK519" s="34" t="s">
        <v>89</v>
      </c>
      <c r="AL519" s="32" t="s">
        <v>90</v>
      </c>
      <c r="AM519" s="34">
        <v>121000</v>
      </c>
      <c r="AN519" s="32" t="s">
        <v>91</v>
      </c>
      <c r="AO519" s="32"/>
      <c r="AP519" s="32" t="s">
        <v>282</v>
      </c>
      <c r="AQ519" s="34" t="s">
        <v>2436</v>
      </c>
      <c r="AR519" s="32" t="s">
        <v>2437</v>
      </c>
      <c r="AS519" s="32" t="s">
        <v>2439</v>
      </c>
      <c r="AT519" s="28">
        <v>27648576</v>
      </c>
      <c r="AU519" s="1"/>
      <c r="AV519" s="29"/>
      <c r="AW519" s="30">
        <f>SUMIF('No tocar'!A:A,AS519,'No tocar'!B:B)</f>
        <v>82460000</v>
      </c>
      <c r="AX519" s="30">
        <f t="shared" si="0"/>
        <v>27648576</v>
      </c>
      <c r="AY519" s="30">
        <f>SUMIF('No tocar'!A:A,AS519,'No tocar'!D:D)</f>
        <v>27648576</v>
      </c>
      <c r="AZ519" s="30"/>
      <c r="BA519" s="30" t="str">
        <f t="shared" si="1"/>
        <v/>
      </c>
      <c r="BB519" s="31" t="str">
        <f t="shared" si="2"/>
        <v/>
      </c>
      <c r="BC519" s="29"/>
      <c r="BD519" s="29"/>
      <c r="BE519" s="29"/>
      <c r="BF519" s="29"/>
      <c r="BG519" s="29"/>
      <c r="BH519" s="29"/>
      <c r="BI519" s="29"/>
      <c r="BJ519" s="29"/>
      <c r="BK519" s="29"/>
      <c r="BL519" s="29"/>
      <c r="BM519" s="29"/>
      <c r="BN519" s="29"/>
      <c r="BO519" s="29"/>
      <c r="BP519" s="29"/>
      <c r="BQ519" s="29"/>
      <c r="BR519" s="29"/>
      <c r="BS519" s="29"/>
      <c r="BT519" s="29"/>
      <c r="BU519" s="29"/>
      <c r="BV519" s="29"/>
    </row>
    <row r="520" spans="1:74" ht="14.25" hidden="1" customHeight="1">
      <c r="A520" s="32" t="s">
        <v>2419</v>
      </c>
      <c r="B520" s="32" t="s">
        <v>2420</v>
      </c>
      <c r="C520" s="32" t="s">
        <v>2060</v>
      </c>
      <c r="D520" s="33">
        <v>24</v>
      </c>
      <c r="E520" s="32" t="s">
        <v>108</v>
      </c>
      <c r="F520" s="34">
        <v>2402</v>
      </c>
      <c r="G520" s="32" t="s">
        <v>2421</v>
      </c>
      <c r="H520" s="34" t="s">
        <v>960</v>
      </c>
      <c r="I520" s="32" t="s">
        <v>961</v>
      </c>
      <c r="J520" s="34">
        <v>5</v>
      </c>
      <c r="K520" s="32" t="s">
        <v>184</v>
      </c>
      <c r="L520" s="33" t="s">
        <v>2422</v>
      </c>
      <c r="M520" s="32" t="s">
        <v>2423</v>
      </c>
      <c r="N520" s="34" t="s">
        <v>2424</v>
      </c>
      <c r="O520" s="32" t="s">
        <v>2425</v>
      </c>
      <c r="P520" s="34">
        <v>11</v>
      </c>
      <c r="Q520" s="34" t="s">
        <v>2426</v>
      </c>
      <c r="R520" s="32" t="s">
        <v>2427</v>
      </c>
      <c r="S520" s="34" t="s">
        <v>2428</v>
      </c>
      <c r="T520" s="32" t="s">
        <v>2429</v>
      </c>
      <c r="U520" s="34">
        <v>3.65</v>
      </c>
      <c r="V520" s="36" t="s">
        <v>2430</v>
      </c>
      <c r="W520" s="36" t="s">
        <v>2431</v>
      </c>
      <c r="X520" s="33" t="s">
        <v>2432</v>
      </c>
      <c r="Y520" s="32" t="s">
        <v>2433</v>
      </c>
      <c r="Z520" s="34">
        <v>2023</v>
      </c>
      <c r="AA520" s="34">
        <v>2023</v>
      </c>
      <c r="AB520" s="34">
        <v>1</v>
      </c>
      <c r="AC520" s="34">
        <v>1</v>
      </c>
      <c r="AD520" s="34">
        <v>2402113</v>
      </c>
      <c r="AE520" s="32" t="s">
        <v>2434</v>
      </c>
      <c r="AF520" s="34">
        <v>240211300</v>
      </c>
      <c r="AG520" s="32" t="s">
        <v>2434</v>
      </c>
      <c r="AH520" s="34">
        <v>3.65</v>
      </c>
      <c r="AI520" s="34">
        <v>1</v>
      </c>
      <c r="AJ520" s="32" t="s">
        <v>2435</v>
      </c>
      <c r="AK520" s="34" t="s">
        <v>89</v>
      </c>
      <c r="AL520" s="32" t="s">
        <v>166</v>
      </c>
      <c r="AM520" s="34">
        <v>133803</v>
      </c>
      <c r="AN520" s="32" t="s">
        <v>167</v>
      </c>
      <c r="AO520" s="32"/>
      <c r="AP520" s="32" t="s">
        <v>282</v>
      </c>
      <c r="AQ520" s="34" t="s">
        <v>2436</v>
      </c>
      <c r="AR520" s="32" t="s">
        <v>2437</v>
      </c>
      <c r="AS520" s="32" t="s">
        <v>2440</v>
      </c>
      <c r="AT520" s="28">
        <v>350086195</v>
      </c>
      <c r="AU520" s="1" t="s">
        <v>142</v>
      </c>
      <c r="AV520" s="29"/>
      <c r="AW520" s="30">
        <f>SUMIF('No tocar'!A:A,AS520,'No tocar'!B:B)</f>
        <v>0</v>
      </c>
      <c r="AX520" s="30">
        <f t="shared" si="0"/>
        <v>350086195</v>
      </c>
      <c r="AY520" s="30">
        <f>SUMIF('No tocar'!A:A,AS520,'No tocar'!D:D)</f>
        <v>350086195</v>
      </c>
      <c r="AZ520" s="30"/>
      <c r="BA520" s="30" t="str">
        <f t="shared" si="1"/>
        <v/>
      </c>
      <c r="BB520" s="31" t="str">
        <f t="shared" si="2"/>
        <v/>
      </c>
      <c r="BC520" s="29"/>
      <c r="BD520" s="29"/>
      <c r="BE520" s="29"/>
      <c r="BF520" s="29"/>
      <c r="BG520" s="29"/>
      <c r="BH520" s="29"/>
      <c r="BI520" s="29"/>
      <c r="BJ520" s="29"/>
      <c r="BK520" s="29"/>
      <c r="BL520" s="29"/>
      <c r="BM520" s="29"/>
      <c r="BN520" s="29"/>
      <c r="BO520" s="29"/>
      <c r="BP520" s="29"/>
      <c r="BQ520" s="29"/>
      <c r="BR520" s="29"/>
      <c r="BS520" s="29"/>
      <c r="BT520" s="29"/>
      <c r="BU520" s="29"/>
      <c r="BV520" s="29"/>
    </row>
    <row r="521" spans="1:74" ht="14.25" hidden="1" customHeight="1">
      <c r="A521" s="32" t="s">
        <v>2419</v>
      </c>
      <c r="B521" s="32" t="s">
        <v>2420</v>
      </c>
      <c r="C521" s="32" t="s">
        <v>2060</v>
      </c>
      <c r="D521" s="33">
        <v>24</v>
      </c>
      <c r="E521" s="32" t="s">
        <v>108</v>
      </c>
      <c r="F521" s="34">
        <v>2402</v>
      </c>
      <c r="G521" s="32" t="s">
        <v>2421</v>
      </c>
      <c r="H521" s="34" t="s">
        <v>960</v>
      </c>
      <c r="I521" s="32" t="s">
        <v>961</v>
      </c>
      <c r="J521" s="34">
        <v>5</v>
      </c>
      <c r="K521" s="32" t="s">
        <v>184</v>
      </c>
      <c r="L521" s="33" t="s">
        <v>2422</v>
      </c>
      <c r="M521" s="32" t="s">
        <v>2423</v>
      </c>
      <c r="N521" s="34" t="s">
        <v>2424</v>
      </c>
      <c r="O521" s="32" t="s">
        <v>2425</v>
      </c>
      <c r="P521" s="34">
        <v>11</v>
      </c>
      <c r="Q521" s="34" t="s">
        <v>2426</v>
      </c>
      <c r="R521" s="32" t="s">
        <v>2427</v>
      </c>
      <c r="S521" s="34" t="s">
        <v>2428</v>
      </c>
      <c r="T521" s="32" t="s">
        <v>2429</v>
      </c>
      <c r="U521" s="34">
        <v>3.65</v>
      </c>
      <c r="V521" s="36" t="s">
        <v>2430</v>
      </c>
      <c r="W521" s="36" t="s">
        <v>2431</v>
      </c>
      <c r="X521" s="33" t="s">
        <v>2432</v>
      </c>
      <c r="Y521" s="32" t="s">
        <v>2433</v>
      </c>
      <c r="Z521" s="34">
        <v>2023</v>
      </c>
      <c r="AA521" s="34">
        <v>2023</v>
      </c>
      <c r="AB521" s="34">
        <v>1</v>
      </c>
      <c r="AC521" s="34">
        <v>1</v>
      </c>
      <c r="AD521" s="34">
        <v>2402113</v>
      </c>
      <c r="AE521" s="32" t="s">
        <v>2434</v>
      </c>
      <c r="AF521" s="34">
        <v>240211300</v>
      </c>
      <c r="AG521" s="32" t="s">
        <v>2434</v>
      </c>
      <c r="AH521" s="34">
        <v>3.65</v>
      </c>
      <c r="AI521" s="34">
        <v>1</v>
      </c>
      <c r="AJ521" s="32" t="s">
        <v>2435</v>
      </c>
      <c r="AK521" s="34" t="s">
        <v>89</v>
      </c>
      <c r="AL521" s="32" t="s">
        <v>166</v>
      </c>
      <c r="AM521" s="34">
        <v>132208</v>
      </c>
      <c r="AN521" s="32" t="s">
        <v>905</v>
      </c>
      <c r="AO521" s="32"/>
      <c r="AP521" s="32" t="s">
        <v>282</v>
      </c>
      <c r="AQ521" s="34" t="s">
        <v>2436</v>
      </c>
      <c r="AR521" s="32" t="s">
        <v>2437</v>
      </c>
      <c r="AS521" s="32" t="s">
        <v>2441</v>
      </c>
      <c r="AT521" s="28">
        <v>50355581.219999999</v>
      </c>
      <c r="AU521" s="1"/>
      <c r="AV521" s="29"/>
      <c r="AW521" s="30">
        <f>SUMIF('No tocar'!A:A,AS521,'No tocar'!B:B)</f>
        <v>0</v>
      </c>
      <c r="AX521" s="30">
        <f t="shared" si="0"/>
        <v>50355581.219999999</v>
      </c>
      <c r="AY521" s="30">
        <f>SUMIF('No tocar'!A:A,AS521,'No tocar'!D:D)</f>
        <v>39129521</v>
      </c>
      <c r="AZ521" s="30"/>
      <c r="BA521" s="30" t="str">
        <f t="shared" si="1"/>
        <v/>
      </c>
      <c r="BB521" s="31" t="str">
        <f t="shared" si="2"/>
        <v/>
      </c>
      <c r="BC521" s="29"/>
      <c r="BD521" s="29"/>
      <c r="BE521" s="29"/>
      <c r="BF521" s="29"/>
      <c r="BG521" s="29"/>
      <c r="BH521" s="29"/>
      <c r="BI521" s="29"/>
      <c r="BJ521" s="29"/>
      <c r="BK521" s="29"/>
      <c r="BL521" s="29"/>
      <c r="BM521" s="29"/>
      <c r="BN521" s="29"/>
      <c r="BO521" s="29"/>
      <c r="BP521" s="29"/>
      <c r="BQ521" s="29"/>
      <c r="BR521" s="29"/>
      <c r="BS521" s="29"/>
      <c r="BT521" s="29"/>
      <c r="BU521" s="29"/>
      <c r="BV521" s="29"/>
    </row>
    <row r="522" spans="1:74" ht="14.25" hidden="1" customHeight="1">
      <c r="A522" s="32" t="s">
        <v>2419</v>
      </c>
      <c r="B522" s="32" t="s">
        <v>2420</v>
      </c>
      <c r="C522" s="32" t="s">
        <v>2060</v>
      </c>
      <c r="D522" s="33">
        <v>24</v>
      </c>
      <c r="E522" s="32" t="s">
        <v>108</v>
      </c>
      <c r="F522" s="34">
        <v>2402</v>
      </c>
      <c r="G522" s="32" t="s">
        <v>2421</v>
      </c>
      <c r="H522" s="34" t="s">
        <v>960</v>
      </c>
      <c r="I522" s="32" t="s">
        <v>961</v>
      </c>
      <c r="J522" s="34">
        <v>5</v>
      </c>
      <c r="K522" s="32" t="s">
        <v>184</v>
      </c>
      <c r="L522" s="33" t="s">
        <v>2422</v>
      </c>
      <c r="M522" s="32" t="s">
        <v>2423</v>
      </c>
      <c r="N522" s="34" t="s">
        <v>2424</v>
      </c>
      <c r="O522" s="32" t="s">
        <v>2425</v>
      </c>
      <c r="P522" s="34">
        <v>11</v>
      </c>
      <c r="Q522" s="34" t="s">
        <v>2426</v>
      </c>
      <c r="R522" s="32" t="s">
        <v>2427</v>
      </c>
      <c r="S522" s="34" t="s">
        <v>2428</v>
      </c>
      <c r="T522" s="32" t="s">
        <v>2429</v>
      </c>
      <c r="U522" s="34">
        <v>3.65</v>
      </c>
      <c r="V522" s="36" t="s">
        <v>2430</v>
      </c>
      <c r="W522" s="36" t="s">
        <v>2431</v>
      </c>
      <c r="X522" s="33" t="s">
        <v>2432</v>
      </c>
      <c r="Y522" s="32" t="s">
        <v>2433</v>
      </c>
      <c r="Z522" s="34">
        <v>2023</v>
      </c>
      <c r="AA522" s="34">
        <v>2023</v>
      </c>
      <c r="AB522" s="34">
        <v>1</v>
      </c>
      <c r="AC522" s="34">
        <v>1</v>
      </c>
      <c r="AD522" s="34">
        <v>2402113</v>
      </c>
      <c r="AE522" s="32" t="s">
        <v>2434</v>
      </c>
      <c r="AF522" s="34">
        <v>240211300</v>
      </c>
      <c r="AG522" s="32" t="s">
        <v>2434</v>
      </c>
      <c r="AH522" s="34">
        <v>3.65</v>
      </c>
      <c r="AI522" s="34">
        <v>1</v>
      </c>
      <c r="AJ522" s="32" t="s">
        <v>2435</v>
      </c>
      <c r="AK522" s="34" t="s">
        <v>89</v>
      </c>
      <c r="AL522" s="32" t="s">
        <v>681</v>
      </c>
      <c r="AM522" s="34">
        <v>132311</v>
      </c>
      <c r="AN522" s="32" t="s">
        <v>1040</v>
      </c>
      <c r="AO522" s="32"/>
      <c r="AP522" s="32" t="s">
        <v>282</v>
      </c>
      <c r="AQ522" s="34" t="s">
        <v>2436</v>
      </c>
      <c r="AR522" s="32" t="s">
        <v>2437</v>
      </c>
      <c r="AS522" s="32" t="s">
        <v>2442</v>
      </c>
      <c r="AT522" s="28">
        <v>221122951.55000001</v>
      </c>
      <c r="AU522" s="1"/>
      <c r="AV522" s="29"/>
      <c r="AW522" s="30">
        <f>SUMIF('No tocar'!A:A,AS522,'No tocar'!B:B)</f>
        <v>0</v>
      </c>
      <c r="AX522" s="30">
        <f t="shared" si="0"/>
        <v>221122951.55000001</v>
      </c>
      <c r="AY522" s="30">
        <f>SUMIF('No tocar'!A:A,AS522,'No tocar'!D:D)</f>
        <v>188844604</v>
      </c>
      <c r="AZ522" s="30"/>
      <c r="BA522" s="30" t="str">
        <f t="shared" si="1"/>
        <v/>
      </c>
      <c r="BB522" s="31" t="str">
        <f t="shared" si="2"/>
        <v/>
      </c>
      <c r="BC522" s="29"/>
      <c r="BD522" s="29"/>
      <c r="BE522" s="29"/>
      <c r="BF522" s="29"/>
      <c r="BG522" s="29"/>
      <c r="BH522" s="29"/>
      <c r="BI522" s="29"/>
      <c r="BJ522" s="29"/>
      <c r="BK522" s="29"/>
      <c r="BL522" s="29"/>
      <c r="BM522" s="29"/>
      <c r="BN522" s="29"/>
      <c r="BO522" s="29"/>
      <c r="BP522" s="29"/>
      <c r="BQ522" s="29"/>
      <c r="BR522" s="29"/>
      <c r="BS522" s="29"/>
      <c r="BT522" s="29"/>
      <c r="BU522" s="29"/>
      <c r="BV522" s="29"/>
    </row>
    <row r="523" spans="1:74" ht="14.25" hidden="1" customHeight="1">
      <c r="A523" s="32" t="s">
        <v>2419</v>
      </c>
      <c r="B523" s="32" t="s">
        <v>2420</v>
      </c>
      <c r="C523" s="32" t="s">
        <v>2060</v>
      </c>
      <c r="D523" s="33">
        <v>24</v>
      </c>
      <c r="E523" s="32" t="s">
        <v>108</v>
      </c>
      <c r="F523" s="34">
        <v>2402</v>
      </c>
      <c r="G523" s="32" t="s">
        <v>2421</v>
      </c>
      <c r="H523" s="34" t="s">
        <v>960</v>
      </c>
      <c r="I523" s="32" t="s">
        <v>961</v>
      </c>
      <c r="J523" s="34">
        <v>5</v>
      </c>
      <c r="K523" s="32" t="s">
        <v>184</v>
      </c>
      <c r="L523" s="33" t="s">
        <v>2422</v>
      </c>
      <c r="M523" s="32" t="s">
        <v>2423</v>
      </c>
      <c r="N523" s="34" t="s">
        <v>2424</v>
      </c>
      <c r="O523" s="32" t="s">
        <v>2425</v>
      </c>
      <c r="P523" s="34">
        <v>11</v>
      </c>
      <c r="Q523" s="34" t="s">
        <v>2426</v>
      </c>
      <c r="R523" s="32" t="s">
        <v>2427</v>
      </c>
      <c r="S523" s="34" t="s">
        <v>2428</v>
      </c>
      <c r="T523" s="32" t="s">
        <v>2429</v>
      </c>
      <c r="U523" s="34">
        <v>3.65</v>
      </c>
      <c r="V523" s="36" t="s">
        <v>2430</v>
      </c>
      <c r="W523" s="36" t="s">
        <v>2431</v>
      </c>
      <c r="X523" s="33" t="s">
        <v>2432</v>
      </c>
      <c r="Y523" s="32" t="s">
        <v>2433</v>
      </c>
      <c r="Z523" s="34">
        <v>2023</v>
      </c>
      <c r="AA523" s="34">
        <v>2023</v>
      </c>
      <c r="AB523" s="34">
        <v>1</v>
      </c>
      <c r="AC523" s="34">
        <v>1</v>
      </c>
      <c r="AD523" s="34">
        <v>2402113</v>
      </c>
      <c r="AE523" s="32" t="s">
        <v>2434</v>
      </c>
      <c r="AF523" s="34">
        <v>240211300</v>
      </c>
      <c r="AG523" s="32" t="s">
        <v>2434</v>
      </c>
      <c r="AH523" s="34">
        <v>3.65</v>
      </c>
      <c r="AI523" s="34">
        <v>1</v>
      </c>
      <c r="AJ523" s="32" t="s">
        <v>2435</v>
      </c>
      <c r="AK523" s="34" t="s">
        <v>89</v>
      </c>
      <c r="AL523" s="32" t="s">
        <v>90</v>
      </c>
      <c r="AM523" s="34">
        <v>131111</v>
      </c>
      <c r="AN523" s="32" t="s">
        <v>252</v>
      </c>
      <c r="AO523" s="32"/>
      <c r="AP523" s="32" t="s">
        <v>282</v>
      </c>
      <c r="AQ523" s="34" t="s">
        <v>2436</v>
      </c>
      <c r="AR523" s="32" t="s">
        <v>2437</v>
      </c>
      <c r="AS523" s="32" t="s">
        <v>2443</v>
      </c>
      <c r="AT523" s="28">
        <v>125000000</v>
      </c>
      <c r="AU523" s="1"/>
      <c r="AV523" s="29"/>
      <c r="AW523" s="30">
        <f>SUMIF('No tocar'!A:A,AS523,'No tocar'!B:B)</f>
        <v>0</v>
      </c>
      <c r="AX523" s="30">
        <f t="shared" si="0"/>
        <v>125000000</v>
      </c>
      <c r="AY523" s="30">
        <f>SUMIF('No tocar'!A:A,AS523,'No tocar'!D:D)</f>
        <v>0</v>
      </c>
      <c r="AZ523" s="30"/>
      <c r="BA523" s="30" t="str">
        <f t="shared" si="1"/>
        <v/>
      </c>
      <c r="BB523" s="31" t="str">
        <f t="shared" si="2"/>
        <v/>
      </c>
      <c r="BC523" s="29"/>
      <c r="BD523" s="29"/>
      <c r="BE523" s="29"/>
      <c r="BF523" s="29"/>
      <c r="BG523" s="29"/>
      <c r="BH523" s="29"/>
      <c r="BI523" s="29"/>
      <c r="BJ523" s="29"/>
      <c r="BK523" s="29"/>
      <c r="BL523" s="29"/>
      <c r="BM523" s="29"/>
      <c r="BN523" s="29"/>
      <c r="BO523" s="29"/>
      <c r="BP523" s="29"/>
      <c r="BQ523" s="29"/>
      <c r="BR523" s="29"/>
      <c r="BS523" s="29"/>
      <c r="BT523" s="29"/>
      <c r="BU523" s="29"/>
      <c r="BV523" s="29"/>
    </row>
    <row r="524" spans="1:74" ht="14.25" hidden="1" customHeight="1">
      <c r="A524" s="32" t="s">
        <v>2419</v>
      </c>
      <c r="B524" s="32" t="s">
        <v>2420</v>
      </c>
      <c r="C524" s="32" t="s">
        <v>2060</v>
      </c>
      <c r="D524" s="33">
        <v>24</v>
      </c>
      <c r="E524" s="32" t="s">
        <v>108</v>
      </c>
      <c r="F524" s="34">
        <v>2402</v>
      </c>
      <c r="G524" s="32" t="s">
        <v>2421</v>
      </c>
      <c r="H524" s="34" t="s">
        <v>960</v>
      </c>
      <c r="I524" s="32" t="s">
        <v>961</v>
      </c>
      <c r="J524" s="34">
        <v>5</v>
      </c>
      <c r="K524" s="32" t="s">
        <v>184</v>
      </c>
      <c r="L524" s="33" t="s">
        <v>2422</v>
      </c>
      <c r="M524" s="32" t="s">
        <v>2423</v>
      </c>
      <c r="N524" s="34" t="s">
        <v>2424</v>
      </c>
      <c r="O524" s="32" t="s">
        <v>2425</v>
      </c>
      <c r="P524" s="34">
        <v>11</v>
      </c>
      <c r="Q524" s="34" t="s">
        <v>2426</v>
      </c>
      <c r="R524" s="32" t="s">
        <v>2427</v>
      </c>
      <c r="S524" s="34" t="s">
        <v>2428</v>
      </c>
      <c r="T524" s="32" t="s">
        <v>2429</v>
      </c>
      <c r="U524" s="34">
        <v>3.65</v>
      </c>
      <c r="V524" s="36" t="s">
        <v>2430</v>
      </c>
      <c r="W524" s="36" t="s">
        <v>2431</v>
      </c>
      <c r="X524" s="33" t="s">
        <v>2432</v>
      </c>
      <c r="Y524" s="32" t="s">
        <v>2433</v>
      </c>
      <c r="Z524" s="34">
        <v>2023</v>
      </c>
      <c r="AA524" s="34">
        <v>2023</v>
      </c>
      <c r="AB524" s="34">
        <v>1</v>
      </c>
      <c r="AC524" s="34">
        <v>1</v>
      </c>
      <c r="AD524" s="34">
        <v>2402113</v>
      </c>
      <c r="AE524" s="32" t="s">
        <v>2434</v>
      </c>
      <c r="AF524" s="34">
        <v>240211300</v>
      </c>
      <c r="AG524" s="32" t="s">
        <v>2434</v>
      </c>
      <c r="AH524" s="34">
        <v>3.65</v>
      </c>
      <c r="AI524" s="34">
        <v>2</v>
      </c>
      <c r="AJ524" s="32" t="s">
        <v>2444</v>
      </c>
      <c r="AK524" s="34" t="s">
        <v>99</v>
      </c>
      <c r="AL524" s="32" t="s">
        <v>166</v>
      </c>
      <c r="AM524" s="34">
        <v>124303</v>
      </c>
      <c r="AN524" s="32" t="s">
        <v>169</v>
      </c>
      <c r="AO524" s="32"/>
      <c r="AP524" s="22" t="s">
        <v>92</v>
      </c>
      <c r="AQ524" s="34" t="s">
        <v>627</v>
      </c>
      <c r="AR524" s="32" t="s">
        <v>628</v>
      </c>
      <c r="AS524" s="32" t="s">
        <v>2445</v>
      </c>
      <c r="AT524" s="28">
        <v>439200000</v>
      </c>
      <c r="AU524" s="1"/>
      <c r="AV524" s="29"/>
      <c r="AW524" s="30">
        <f>SUMIF('No tocar'!A:A,AS524,'No tocar'!B:B)</f>
        <v>439200000</v>
      </c>
      <c r="AX524" s="30">
        <f t="shared" si="0"/>
        <v>439200000</v>
      </c>
      <c r="AY524" s="30">
        <f>SUMIF('No tocar'!A:A,AS524,'No tocar'!D:D)</f>
        <v>337650000</v>
      </c>
      <c r="AZ524" s="30"/>
      <c r="BA524" s="30" t="str">
        <f t="shared" si="1"/>
        <v/>
      </c>
      <c r="BB524" s="31" t="str">
        <f t="shared" si="2"/>
        <v/>
      </c>
      <c r="BC524" s="29"/>
      <c r="BD524" s="29"/>
      <c r="BE524" s="29"/>
      <c r="BF524" s="29"/>
      <c r="BG524" s="29"/>
      <c r="BH524" s="29"/>
      <c r="BI524" s="29"/>
      <c r="BJ524" s="29"/>
      <c r="BK524" s="29"/>
      <c r="BL524" s="29"/>
      <c r="BM524" s="29"/>
      <c r="BN524" s="29"/>
      <c r="BO524" s="29"/>
      <c r="BP524" s="29"/>
      <c r="BQ524" s="29"/>
      <c r="BR524" s="29"/>
      <c r="BS524" s="29"/>
      <c r="BT524" s="29"/>
      <c r="BU524" s="29"/>
      <c r="BV524" s="29"/>
    </row>
    <row r="525" spans="1:74" ht="14.25" hidden="1" customHeight="1">
      <c r="A525" s="32" t="s">
        <v>2419</v>
      </c>
      <c r="B525" s="32" t="s">
        <v>2420</v>
      </c>
      <c r="C525" s="32" t="s">
        <v>2060</v>
      </c>
      <c r="D525" s="33">
        <v>24</v>
      </c>
      <c r="E525" s="32" t="s">
        <v>108</v>
      </c>
      <c r="F525" s="34">
        <v>2402</v>
      </c>
      <c r="G525" s="32" t="s">
        <v>2421</v>
      </c>
      <c r="H525" s="34" t="s">
        <v>960</v>
      </c>
      <c r="I525" s="32" t="s">
        <v>961</v>
      </c>
      <c r="J525" s="34">
        <v>5</v>
      </c>
      <c r="K525" s="32" t="s">
        <v>184</v>
      </c>
      <c r="L525" s="33" t="s">
        <v>2422</v>
      </c>
      <c r="M525" s="32" t="s">
        <v>2423</v>
      </c>
      <c r="N525" s="34" t="s">
        <v>2424</v>
      </c>
      <c r="O525" s="32" t="s">
        <v>2425</v>
      </c>
      <c r="P525" s="34">
        <v>11</v>
      </c>
      <c r="Q525" s="34" t="s">
        <v>2426</v>
      </c>
      <c r="R525" s="32" t="s">
        <v>2427</v>
      </c>
      <c r="S525" s="34" t="s">
        <v>2428</v>
      </c>
      <c r="T525" s="32" t="s">
        <v>2429</v>
      </c>
      <c r="U525" s="34">
        <v>3.65</v>
      </c>
      <c r="V525" s="36" t="s">
        <v>2430</v>
      </c>
      <c r="W525" s="36" t="s">
        <v>2431</v>
      </c>
      <c r="X525" s="33" t="s">
        <v>2432</v>
      </c>
      <c r="Y525" s="32" t="s">
        <v>2433</v>
      </c>
      <c r="Z525" s="34">
        <v>2023</v>
      </c>
      <c r="AA525" s="34">
        <v>2023</v>
      </c>
      <c r="AB525" s="34">
        <v>1</v>
      </c>
      <c r="AC525" s="34">
        <v>1</v>
      </c>
      <c r="AD525" s="34">
        <v>2402113</v>
      </c>
      <c r="AE525" s="32" t="s">
        <v>2434</v>
      </c>
      <c r="AF525" s="34">
        <v>240211300</v>
      </c>
      <c r="AG525" s="32" t="s">
        <v>2434</v>
      </c>
      <c r="AH525" s="34">
        <v>3.65</v>
      </c>
      <c r="AI525" s="34">
        <v>2</v>
      </c>
      <c r="AJ525" s="32" t="s">
        <v>2444</v>
      </c>
      <c r="AK525" s="34" t="s">
        <v>99</v>
      </c>
      <c r="AL525" s="32" t="s">
        <v>90</v>
      </c>
      <c r="AM525" s="34">
        <v>121000</v>
      </c>
      <c r="AN525" s="32" t="s">
        <v>91</v>
      </c>
      <c r="AO525" s="32"/>
      <c r="AP525" s="22" t="s">
        <v>1031</v>
      </c>
      <c r="AQ525" s="34" t="s">
        <v>627</v>
      </c>
      <c r="AR525" s="32" t="s">
        <v>628</v>
      </c>
      <c r="AS525" s="32" t="s">
        <v>2446</v>
      </c>
      <c r="AT525" s="28">
        <v>123490000</v>
      </c>
      <c r="AU525" s="1"/>
      <c r="AV525" s="29"/>
      <c r="AW525" s="30">
        <f>SUMIF('No tocar'!A:A,AS525,'No tocar'!B:B)</f>
        <v>193440000</v>
      </c>
      <c r="AX525" s="30">
        <f t="shared" si="0"/>
        <v>123490000</v>
      </c>
      <c r="AY525" s="30">
        <f>SUMIF('No tocar'!A:A,AS525,'No tocar'!D:D)</f>
        <v>100533335</v>
      </c>
      <c r="AZ525" s="30"/>
      <c r="BA525" s="30" t="str">
        <f t="shared" si="1"/>
        <v/>
      </c>
      <c r="BB525" s="31" t="str">
        <f t="shared" si="2"/>
        <v/>
      </c>
      <c r="BC525" s="29"/>
      <c r="BD525" s="29"/>
      <c r="BE525" s="29"/>
      <c r="BF525" s="29"/>
      <c r="BG525" s="29"/>
      <c r="BH525" s="29"/>
      <c r="BI525" s="29"/>
      <c r="BJ525" s="29"/>
      <c r="BK525" s="29"/>
      <c r="BL525" s="29"/>
      <c r="BM525" s="29"/>
      <c r="BN525" s="29"/>
      <c r="BO525" s="29"/>
      <c r="BP525" s="29"/>
      <c r="BQ525" s="29"/>
      <c r="BR525" s="29"/>
      <c r="BS525" s="29"/>
      <c r="BT525" s="29"/>
      <c r="BU525" s="29"/>
      <c r="BV525" s="29"/>
    </row>
    <row r="526" spans="1:74" ht="14.25" hidden="1" customHeight="1">
      <c r="A526" s="32" t="s">
        <v>2419</v>
      </c>
      <c r="B526" s="32" t="s">
        <v>2420</v>
      </c>
      <c r="C526" s="32" t="s">
        <v>2060</v>
      </c>
      <c r="D526" s="33">
        <v>24</v>
      </c>
      <c r="E526" s="32" t="s">
        <v>108</v>
      </c>
      <c r="F526" s="34">
        <v>2402</v>
      </c>
      <c r="G526" s="32" t="s">
        <v>2421</v>
      </c>
      <c r="H526" s="34" t="s">
        <v>960</v>
      </c>
      <c r="I526" s="32" t="s">
        <v>961</v>
      </c>
      <c r="J526" s="34">
        <v>5</v>
      </c>
      <c r="K526" s="32" t="s">
        <v>184</v>
      </c>
      <c r="L526" s="33" t="s">
        <v>2422</v>
      </c>
      <c r="M526" s="32" t="s">
        <v>2423</v>
      </c>
      <c r="N526" s="34" t="s">
        <v>2424</v>
      </c>
      <c r="O526" s="32" t="s">
        <v>2425</v>
      </c>
      <c r="P526" s="34">
        <v>11</v>
      </c>
      <c r="Q526" s="34" t="s">
        <v>2426</v>
      </c>
      <c r="R526" s="32" t="s">
        <v>2427</v>
      </c>
      <c r="S526" s="34" t="s">
        <v>2428</v>
      </c>
      <c r="T526" s="32" t="s">
        <v>2429</v>
      </c>
      <c r="U526" s="34">
        <v>3.65</v>
      </c>
      <c r="V526" s="36" t="s">
        <v>2430</v>
      </c>
      <c r="W526" s="36" t="s">
        <v>2431</v>
      </c>
      <c r="X526" s="33" t="s">
        <v>2432</v>
      </c>
      <c r="Y526" s="32" t="s">
        <v>2433</v>
      </c>
      <c r="Z526" s="34">
        <v>2023</v>
      </c>
      <c r="AA526" s="34">
        <v>2023</v>
      </c>
      <c r="AB526" s="34">
        <v>1</v>
      </c>
      <c r="AC526" s="34">
        <v>1</v>
      </c>
      <c r="AD526" s="34">
        <v>2402113</v>
      </c>
      <c r="AE526" s="32" t="s">
        <v>2434</v>
      </c>
      <c r="AF526" s="34">
        <v>240211300</v>
      </c>
      <c r="AG526" s="32" t="s">
        <v>2434</v>
      </c>
      <c r="AH526" s="34">
        <v>3.65</v>
      </c>
      <c r="AI526" s="34">
        <v>2</v>
      </c>
      <c r="AJ526" s="32" t="s">
        <v>2444</v>
      </c>
      <c r="AK526" s="34" t="s">
        <v>99</v>
      </c>
      <c r="AL526" s="32" t="s">
        <v>681</v>
      </c>
      <c r="AM526" s="34">
        <v>132311</v>
      </c>
      <c r="AN526" s="32" t="s">
        <v>1040</v>
      </c>
      <c r="AO526" s="32"/>
      <c r="AP526" s="32" t="s">
        <v>92</v>
      </c>
      <c r="AQ526" s="34" t="s">
        <v>627</v>
      </c>
      <c r="AR526" s="32" t="s">
        <v>628</v>
      </c>
      <c r="AS526" s="32" t="s">
        <v>2447</v>
      </c>
      <c r="AT526" s="28">
        <v>21900203</v>
      </c>
      <c r="AU526" s="1"/>
      <c r="AV526" s="29"/>
      <c r="AW526" s="30">
        <f>SUMIF('No tocar'!A:A,AS526,'No tocar'!B:B)</f>
        <v>0</v>
      </c>
      <c r="AX526" s="30">
        <f t="shared" si="0"/>
        <v>21900203</v>
      </c>
      <c r="AY526" s="30">
        <f>SUMIF('No tocar'!A:A,AS526,'No tocar'!D:D)</f>
        <v>0</v>
      </c>
      <c r="AZ526" s="30"/>
      <c r="BA526" s="30" t="str">
        <f t="shared" si="1"/>
        <v/>
      </c>
      <c r="BB526" s="31" t="str">
        <f t="shared" si="2"/>
        <v/>
      </c>
      <c r="BC526" s="29"/>
      <c r="BD526" s="29"/>
      <c r="BE526" s="29"/>
      <c r="BF526" s="29"/>
      <c r="BG526" s="29"/>
      <c r="BH526" s="29"/>
      <c r="BI526" s="29"/>
      <c r="BJ526" s="29"/>
      <c r="BK526" s="29"/>
      <c r="BL526" s="29"/>
      <c r="BM526" s="29"/>
      <c r="BN526" s="29"/>
      <c r="BO526" s="29"/>
      <c r="BP526" s="29"/>
      <c r="BQ526" s="29"/>
      <c r="BR526" s="29"/>
      <c r="BS526" s="29"/>
      <c r="BT526" s="29"/>
      <c r="BU526" s="29"/>
      <c r="BV526" s="29"/>
    </row>
    <row r="527" spans="1:74" ht="14.25" hidden="1" customHeight="1">
      <c r="A527" s="32" t="s">
        <v>2419</v>
      </c>
      <c r="B527" s="32" t="s">
        <v>2420</v>
      </c>
      <c r="C527" s="32" t="s">
        <v>2060</v>
      </c>
      <c r="D527" s="33">
        <v>24</v>
      </c>
      <c r="E527" s="32" t="s">
        <v>108</v>
      </c>
      <c r="F527" s="34">
        <v>2402</v>
      </c>
      <c r="G527" s="32" t="s">
        <v>2421</v>
      </c>
      <c r="H527" s="34" t="s">
        <v>960</v>
      </c>
      <c r="I527" s="32" t="s">
        <v>961</v>
      </c>
      <c r="J527" s="34">
        <v>5</v>
      </c>
      <c r="K527" s="32" t="s">
        <v>184</v>
      </c>
      <c r="L527" s="33" t="s">
        <v>2422</v>
      </c>
      <c r="M527" s="32" t="s">
        <v>2423</v>
      </c>
      <c r="N527" s="34" t="s">
        <v>2424</v>
      </c>
      <c r="O527" s="32" t="s">
        <v>2425</v>
      </c>
      <c r="P527" s="34">
        <v>11</v>
      </c>
      <c r="Q527" s="34" t="s">
        <v>2426</v>
      </c>
      <c r="R527" s="32" t="s">
        <v>2427</v>
      </c>
      <c r="S527" s="34" t="s">
        <v>2448</v>
      </c>
      <c r="T527" s="32" t="s">
        <v>2449</v>
      </c>
      <c r="U527" s="34">
        <v>24</v>
      </c>
      <c r="V527" s="36" t="s">
        <v>2430</v>
      </c>
      <c r="W527" s="36" t="s">
        <v>2431</v>
      </c>
      <c r="X527" s="33" t="s">
        <v>2432</v>
      </c>
      <c r="Y527" s="32" t="s">
        <v>2433</v>
      </c>
      <c r="Z527" s="34">
        <v>2023</v>
      </c>
      <c r="AA527" s="34">
        <v>2023</v>
      </c>
      <c r="AB527" s="34">
        <v>1</v>
      </c>
      <c r="AC527" s="34">
        <v>2</v>
      </c>
      <c r="AD527" s="34">
        <v>2402112</v>
      </c>
      <c r="AE527" s="32" t="s">
        <v>2450</v>
      </c>
      <c r="AF527" s="34">
        <v>240211200</v>
      </c>
      <c r="AG527" s="32" t="s">
        <v>2451</v>
      </c>
      <c r="AH527" s="34">
        <v>24</v>
      </c>
      <c r="AI527" s="34">
        <v>3</v>
      </c>
      <c r="AJ527" s="32" t="s">
        <v>2452</v>
      </c>
      <c r="AK527" s="34" t="s">
        <v>89</v>
      </c>
      <c r="AL527" s="32" t="s">
        <v>90</v>
      </c>
      <c r="AM527" s="34">
        <v>121000</v>
      </c>
      <c r="AN527" s="32" t="s">
        <v>91</v>
      </c>
      <c r="AO527" s="32"/>
      <c r="AP527" s="32" t="s">
        <v>282</v>
      </c>
      <c r="AQ527" s="34" t="s">
        <v>2453</v>
      </c>
      <c r="AR527" s="32" t="s">
        <v>2454</v>
      </c>
      <c r="AS527" s="32" t="s">
        <v>2455</v>
      </c>
      <c r="AT527" s="28">
        <v>193755103</v>
      </c>
      <c r="AU527" s="1"/>
      <c r="AV527" s="29"/>
      <c r="AW527" s="30">
        <f>SUMIF('No tocar'!A:A,AS527,'No tocar'!B:B)</f>
        <v>200000000</v>
      </c>
      <c r="AX527" s="30">
        <f t="shared" si="0"/>
        <v>193755103</v>
      </c>
      <c r="AY527" s="30">
        <f>SUMIF('No tocar'!A:A,AS527,'No tocar'!D:D)</f>
        <v>33755103</v>
      </c>
      <c r="AZ527" s="30"/>
      <c r="BA527" s="30" t="str">
        <f t="shared" si="1"/>
        <v/>
      </c>
      <c r="BB527" s="31" t="str">
        <f t="shared" si="2"/>
        <v/>
      </c>
      <c r="BC527" s="29"/>
      <c r="BD527" s="29"/>
      <c r="BE527" s="29"/>
      <c r="BF527" s="29"/>
      <c r="BG527" s="29"/>
      <c r="BH527" s="29"/>
      <c r="BI527" s="29"/>
      <c r="BJ527" s="29"/>
      <c r="BK527" s="29"/>
      <c r="BL527" s="29"/>
      <c r="BM527" s="29"/>
      <c r="BN527" s="29"/>
      <c r="BO527" s="29"/>
      <c r="BP527" s="29"/>
      <c r="BQ527" s="29"/>
      <c r="BR527" s="29"/>
      <c r="BS527" s="29"/>
      <c r="BT527" s="29"/>
      <c r="BU527" s="29"/>
      <c r="BV527" s="29"/>
    </row>
    <row r="528" spans="1:74" ht="14.25" hidden="1" customHeight="1">
      <c r="A528" s="32" t="s">
        <v>2419</v>
      </c>
      <c r="B528" s="32" t="s">
        <v>2420</v>
      </c>
      <c r="C528" s="32" t="s">
        <v>2060</v>
      </c>
      <c r="D528" s="33">
        <v>24</v>
      </c>
      <c r="E528" s="32" t="s">
        <v>108</v>
      </c>
      <c r="F528" s="34">
        <v>2402</v>
      </c>
      <c r="G528" s="32" t="s">
        <v>2421</v>
      </c>
      <c r="H528" s="34" t="s">
        <v>960</v>
      </c>
      <c r="I528" s="32" t="s">
        <v>961</v>
      </c>
      <c r="J528" s="34">
        <v>5</v>
      </c>
      <c r="K528" s="32" t="s">
        <v>184</v>
      </c>
      <c r="L528" s="33" t="s">
        <v>2422</v>
      </c>
      <c r="M528" s="32" t="s">
        <v>2423</v>
      </c>
      <c r="N528" s="34" t="s">
        <v>2424</v>
      </c>
      <c r="O528" s="32" t="s">
        <v>2425</v>
      </c>
      <c r="P528" s="34">
        <v>11</v>
      </c>
      <c r="Q528" s="34" t="s">
        <v>2426</v>
      </c>
      <c r="R528" s="32" t="s">
        <v>2427</v>
      </c>
      <c r="S528" s="34" t="s">
        <v>2448</v>
      </c>
      <c r="T528" s="32" t="s">
        <v>2449</v>
      </c>
      <c r="U528" s="34">
        <v>24</v>
      </c>
      <c r="V528" s="36" t="s">
        <v>2430</v>
      </c>
      <c r="W528" s="36" t="s">
        <v>2431</v>
      </c>
      <c r="X528" s="33" t="s">
        <v>2432</v>
      </c>
      <c r="Y528" s="32" t="s">
        <v>2433</v>
      </c>
      <c r="Z528" s="34">
        <v>2023</v>
      </c>
      <c r="AA528" s="34">
        <v>2023</v>
      </c>
      <c r="AB528" s="34">
        <v>1</v>
      </c>
      <c r="AC528" s="34">
        <v>2</v>
      </c>
      <c r="AD528" s="34">
        <v>2402112</v>
      </c>
      <c r="AE528" s="32" t="s">
        <v>2450</v>
      </c>
      <c r="AF528" s="34">
        <v>240211200</v>
      </c>
      <c r="AG528" s="32" t="s">
        <v>2451</v>
      </c>
      <c r="AH528" s="34">
        <v>24</v>
      </c>
      <c r="AI528" s="34">
        <v>4</v>
      </c>
      <c r="AJ528" s="32" t="s">
        <v>2456</v>
      </c>
      <c r="AK528" s="34" t="s">
        <v>99</v>
      </c>
      <c r="AL528" s="32" t="s">
        <v>90</v>
      </c>
      <c r="AM528" s="34">
        <v>121000</v>
      </c>
      <c r="AN528" s="32" t="s">
        <v>91</v>
      </c>
      <c r="AO528" s="32"/>
      <c r="AP528" s="32" t="s">
        <v>1376</v>
      </c>
      <c r="AQ528" s="34" t="s">
        <v>1027</v>
      </c>
      <c r="AR528" s="32" t="s">
        <v>1028</v>
      </c>
      <c r="AS528" s="32" t="s">
        <v>2457</v>
      </c>
      <c r="AT528" s="28">
        <v>150000000</v>
      </c>
      <c r="AU528" s="1"/>
      <c r="AV528" s="29"/>
      <c r="AW528" s="30">
        <f>SUMIF('No tocar'!A:A,AS528,'No tocar'!B:B)</f>
        <v>150000000</v>
      </c>
      <c r="AX528" s="30">
        <f t="shared" si="0"/>
        <v>150000000</v>
      </c>
      <c r="AY528" s="30">
        <f>SUMIF('No tocar'!A:A,AS528,'No tocar'!D:D)</f>
        <v>150000000</v>
      </c>
      <c r="AZ528" s="30"/>
      <c r="BA528" s="30" t="str">
        <f t="shared" si="1"/>
        <v/>
      </c>
      <c r="BB528" s="31" t="str">
        <f t="shared" si="2"/>
        <v/>
      </c>
      <c r="BC528" s="29"/>
      <c r="BD528" s="29"/>
      <c r="BE528" s="29"/>
      <c r="BF528" s="29"/>
      <c r="BG528" s="29"/>
      <c r="BH528" s="29"/>
      <c r="BI528" s="29"/>
      <c r="BJ528" s="29"/>
      <c r="BK528" s="29"/>
      <c r="BL528" s="29"/>
      <c r="BM528" s="29"/>
      <c r="BN528" s="29"/>
      <c r="BO528" s="29"/>
      <c r="BP528" s="29"/>
      <c r="BQ528" s="29"/>
      <c r="BR528" s="29"/>
      <c r="BS528" s="29"/>
      <c r="BT528" s="29"/>
      <c r="BU528" s="29"/>
      <c r="BV528" s="29"/>
    </row>
    <row r="529" spans="1:74" ht="14.25" hidden="1" customHeight="1">
      <c r="A529" s="32" t="s">
        <v>2419</v>
      </c>
      <c r="B529" s="32" t="s">
        <v>2420</v>
      </c>
      <c r="C529" s="32" t="s">
        <v>2060</v>
      </c>
      <c r="D529" s="33">
        <v>24</v>
      </c>
      <c r="E529" s="32" t="s">
        <v>108</v>
      </c>
      <c r="F529" s="34">
        <v>2402</v>
      </c>
      <c r="G529" s="32" t="s">
        <v>2421</v>
      </c>
      <c r="H529" s="34" t="s">
        <v>960</v>
      </c>
      <c r="I529" s="32" t="s">
        <v>961</v>
      </c>
      <c r="J529" s="34">
        <v>5</v>
      </c>
      <c r="K529" s="32" t="s">
        <v>184</v>
      </c>
      <c r="L529" s="33" t="s">
        <v>2422</v>
      </c>
      <c r="M529" s="32" t="s">
        <v>2423</v>
      </c>
      <c r="N529" s="34" t="s">
        <v>2424</v>
      </c>
      <c r="O529" s="32" t="s">
        <v>2425</v>
      </c>
      <c r="P529" s="34">
        <v>11</v>
      </c>
      <c r="Q529" s="34" t="s">
        <v>2426</v>
      </c>
      <c r="R529" s="32" t="s">
        <v>2427</v>
      </c>
      <c r="S529" s="34" t="s">
        <v>2448</v>
      </c>
      <c r="T529" s="32" t="s">
        <v>2449</v>
      </c>
      <c r="U529" s="34">
        <v>24</v>
      </c>
      <c r="V529" s="36" t="s">
        <v>2430</v>
      </c>
      <c r="W529" s="36" t="s">
        <v>2431</v>
      </c>
      <c r="X529" s="33" t="s">
        <v>2432</v>
      </c>
      <c r="Y529" s="32" t="s">
        <v>2433</v>
      </c>
      <c r="Z529" s="34">
        <v>2023</v>
      </c>
      <c r="AA529" s="34">
        <v>2023</v>
      </c>
      <c r="AB529" s="34">
        <v>1</v>
      </c>
      <c r="AC529" s="34">
        <v>3</v>
      </c>
      <c r="AD529" s="34">
        <v>2402114</v>
      </c>
      <c r="AE529" s="32" t="s">
        <v>2458</v>
      </c>
      <c r="AF529" s="34">
        <v>240211400</v>
      </c>
      <c r="AG529" s="32" t="s">
        <v>2458</v>
      </c>
      <c r="AH529" s="34">
        <v>0.11600000000000001</v>
      </c>
      <c r="AI529" s="34">
        <v>5</v>
      </c>
      <c r="AJ529" s="32" t="s">
        <v>2459</v>
      </c>
      <c r="AK529" s="34" t="s">
        <v>99</v>
      </c>
      <c r="AL529" s="32" t="s">
        <v>166</v>
      </c>
      <c r="AM529" s="34">
        <v>124303</v>
      </c>
      <c r="AN529" s="32" t="s">
        <v>169</v>
      </c>
      <c r="AO529" s="32"/>
      <c r="AP529" s="32" t="s">
        <v>282</v>
      </c>
      <c r="AQ529" s="34" t="s">
        <v>2436</v>
      </c>
      <c r="AR529" s="32" t="s">
        <v>2437</v>
      </c>
      <c r="AS529" s="32" t="s">
        <v>2460</v>
      </c>
      <c r="AT529" s="28">
        <v>0</v>
      </c>
      <c r="AU529" s="1"/>
      <c r="AV529" s="29"/>
      <c r="AW529" s="30">
        <f>SUMIF('No tocar'!A:A,AS529,'No tocar'!B:B)</f>
        <v>30000000</v>
      </c>
      <c r="AX529" s="30">
        <f t="shared" si="0"/>
        <v>0</v>
      </c>
      <c r="AY529" s="30">
        <f>SUMIF('No tocar'!A:A,AS529,'No tocar'!D:D)</f>
        <v>0</v>
      </c>
      <c r="AZ529" s="30"/>
      <c r="BA529" s="30" t="str">
        <f t="shared" si="1"/>
        <v/>
      </c>
      <c r="BB529" s="31" t="str">
        <f t="shared" si="2"/>
        <v/>
      </c>
      <c r="BC529" s="29"/>
      <c r="BD529" s="29"/>
      <c r="BE529" s="29"/>
      <c r="BF529" s="29"/>
      <c r="BG529" s="29"/>
      <c r="BH529" s="29"/>
      <c r="BI529" s="29"/>
      <c r="BJ529" s="29"/>
      <c r="BK529" s="29"/>
      <c r="BL529" s="29"/>
      <c r="BM529" s="29"/>
      <c r="BN529" s="29"/>
      <c r="BO529" s="29"/>
      <c r="BP529" s="29"/>
      <c r="BQ529" s="29"/>
      <c r="BR529" s="29"/>
      <c r="BS529" s="29"/>
      <c r="BT529" s="29"/>
      <c r="BU529" s="29"/>
      <c r="BV529" s="29"/>
    </row>
    <row r="530" spans="1:74" ht="14.25" hidden="1" customHeight="1">
      <c r="A530" s="32" t="s">
        <v>2419</v>
      </c>
      <c r="B530" s="32" t="s">
        <v>2420</v>
      </c>
      <c r="C530" s="32" t="s">
        <v>2060</v>
      </c>
      <c r="D530" s="33">
        <v>24</v>
      </c>
      <c r="E530" s="32" t="s">
        <v>108</v>
      </c>
      <c r="F530" s="34">
        <v>2402</v>
      </c>
      <c r="G530" s="32" t="s">
        <v>2421</v>
      </c>
      <c r="H530" s="34" t="s">
        <v>960</v>
      </c>
      <c r="I530" s="32" t="s">
        <v>961</v>
      </c>
      <c r="J530" s="34">
        <v>5</v>
      </c>
      <c r="K530" s="32" t="s">
        <v>184</v>
      </c>
      <c r="L530" s="33" t="s">
        <v>2422</v>
      </c>
      <c r="M530" s="32" t="s">
        <v>2423</v>
      </c>
      <c r="N530" s="34" t="s">
        <v>2424</v>
      </c>
      <c r="O530" s="32" t="s">
        <v>2425</v>
      </c>
      <c r="P530" s="34">
        <v>11</v>
      </c>
      <c r="Q530" s="34" t="s">
        <v>2426</v>
      </c>
      <c r="R530" s="32" t="s">
        <v>2427</v>
      </c>
      <c r="S530" s="34" t="s">
        <v>2448</v>
      </c>
      <c r="T530" s="32" t="s">
        <v>2449</v>
      </c>
      <c r="U530" s="34">
        <v>24</v>
      </c>
      <c r="V530" s="36" t="s">
        <v>2430</v>
      </c>
      <c r="W530" s="36" t="s">
        <v>2431</v>
      </c>
      <c r="X530" s="33" t="s">
        <v>2432</v>
      </c>
      <c r="Y530" s="32" t="s">
        <v>2433</v>
      </c>
      <c r="Z530" s="34">
        <v>2023</v>
      </c>
      <c r="AA530" s="34">
        <v>2023</v>
      </c>
      <c r="AB530" s="34">
        <v>1</v>
      </c>
      <c r="AC530" s="34">
        <v>3</v>
      </c>
      <c r="AD530" s="34">
        <v>2402114</v>
      </c>
      <c r="AE530" s="32" t="s">
        <v>2458</v>
      </c>
      <c r="AF530" s="34">
        <v>240211400</v>
      </c>
      <c r="AG530" s="32" t="s">
        <v>2458</v>
      </c>
      <c r="AH530" s="34">
        <v>0.11600000000000001</v>
      </c>
      <c r="AI530" s="34">
        <v>5</v>
      </c>
      <c r="AJ530" s="32" t="s">
        <v>2459</v>
      </c>
      <c r="AK530" s="34" t="s">
        <v>99</v>
      </c>
      <c r="AL530" s="32" t="s">
        <v>90</v>
      </c>
      <c r="AM530" s="34">
        <v>121000</v>
      </c>
      <c r="AN530" s="32" t="s">
        <v>91</v>
      </c>
      <c r="AO530" s="32"/>
      <c r="AP530" s="32" t="s">
        <v>282</v>
      </c>
      <c r="AQ530" s="34" t="s">
        <v>2436</v>
      </c>
      <c r="AR530" s="32" t="s">
        <v>2437</v>
      </c>
      <c r="AS530" s="32" t="s">
        <v>2461</v>
      </c>
      <c r="AT530" s="28">
        <v>13900000</v>
      </c>
      <c r="AU530" s="1"/>
      <c r="AV530" s="29"/>
      <c r="AW530" s="30">
        <f>SUMIF('No tocar'!A:A,AS530,'No tocar'!B:B)</f>
        <v>0</v>
      </c>
      <c r="AX530" s="30">
        <f t="shared" si="0"/>
        <v>13900000</v>
      </c>
      <c r="AY530" s="30">
        <f>SUMIF('No tocar'!A:A,AS530,'No tocar'!D:D)</f>
        <v>0</v>
      </c>
      <c r="AZ530" s="30"/>
      <c r="BA530" s="30" t="str">
        <f t="shared" si="1"/>
        <v/>
      </c>
      <c r="BB530" s="31" t="str">
        <f t="shared" si="2"/>
        <v/>
      </c>
      <c r="BC530" s="29"/>
      <c r="BD530" s="29"/>
      <c r="BE530" s="29"/>
      <c r="BF530" s="29"/>
      <c r="BG530" s="29"/>
      <c r="BH530" s="29"/>
      <c r="BI530" s="29"/>
      <c r="BJ530" s="29"/>
      <c r="BK530" s="29"/>
      <c r="BL530" s="29"/>
      <c r="BM530" s="29"/>
      <c r="BN530" s="29"/>
      <c r="BO530" s="29"/>
      <c r="BP530" s="29"/>
      <c r="BQ530" s="29"/>
      <c r="BR530" s="29"/>
      <c r="BS530" s="29"/>
      <c r="BT530" s="29"/>
      <c r="BU530" s="29"/>
      <c r="BV530" s="29"/>
    </row>
    <row r="531" spans="1:74" ht="14.25" hidden="1" customHeight="1">
      <c r="A531" s="32" t="s">
        <v>2419</v>
      </c>
      <c r="B531" s="32" t="s">
        <v>2420</v>
      </c>
      <c r="C531" s="32" t="s">
        <v>2060</v>
      </c>
      <c r="D531" s="33">
        <v>24</v>
      </c>
      <c r="E531" s="32" t="s">
        <v>108</v>
      </c>
      <c r="F531" s="34">
        <v>2402</v>
      </c>
      <c r="G531" s="32" t="s">
        <v>2421</v>
      </c>
      <c r="H531" s="34" t="s">
        <v>960</v>
      </c>
      <c r="I531" s="32" t="s">
        <v>961</v>
      </c>
      <c r="J531" s="34">
        <v>5</v>
      </c>
      <c r="K531" s="32" t="s">
        <v>184</v>
      </c>
      <c r="L531" s="33" t="s">
        <v>2422</v>
      </c>
      <c r="M531" s="32" t="s">
        <v>2423</v>
      </c>
      <c r="N531" s="34" t="s">
        <v>2424</v>
      </c>
      <c r="O531" s="32" t="s">
        <v>2425</v>
      </c>
      <c r="P531" s="34">
        <v>11</v>
      </c>
      <c r="Q531" s="34" t="s">
        <v>2426</v>
      </c>
      <c r="R531" s="32" t="s">
        <v>2427</v>
      </c>
      <c r="S531" s="34" t="s">
        <v>2462</v>
      </c>
      <c r="T531" s="32" t="s">
        <v>2463</v>
      </c>
      <c r="U531" s="34">
        <v>1</v>
      </c>
      <c r="V531" s="36" t="s">
        <v>2430</v>
      </c>
      <c r="W531" s="36" t="s">
        <v>2431</v>
      </c>
      <c r="X531" s="33" t="s">
        <v>2432</v>
      </c>
      <c r="Y531" s="32" t="s">
        <v>2433</v>
      </c>
      <c r="Z531" s="34">
        <v>2023</v>
      </c>
      <c r="AA531" s="34">
        <v>2023</v>
      </c>
      <c r="AB531" s="34">
        <v>1</v>
      </c>
      <c r="AC531" s="34">
        <v>5</v>
      </c>
      <c r="AD531" s="34">
        <v>2402114</v>
      </c>
      <c r="AE531" s="32" t="s">
        <v>2458</v>
      </c>
      <c r="AF531" s="34">
        <v>240211400</v>
      </c>
      <c r="AG531" s="32" t="s">
        <v>2458</v>
      </c>
      <c r="AH531" s="34">
        <v>0.11600000000000001</v>
      </c>
      <c r="AI531" s="34">
        <v>5</v>
      </c>
      <c r="AJ531" s="32" t="s">
        <v>2459</v>
      </c>
      <c r="AK531" s="34" t="s">
        <v>99</v>
      </c>
      <c r="AL531" s="32" t="s">
        <v>90</v>
      </c>
      <c r="AM531" s="34">
        <v>1331102</v>
      </c>
      <c r="AN531" s="32" t="s">
        <v>96</v>
      </c>
      <c r="AO531" s="32"/>
      <c r="AP531" s="32" t="s">
        <v>282</v>
      </c>
      <c r="AQ531" s="34" t="s">
        <v>2436</v>
      </c>
      <c r="AR531" s="32" t="s">
        <v>2437</v>
      </c>
      <c r="AS531" s="32" t="s">
        <v>2464</v>
      </c>
      <c r="AT531" s="28">
        <v>1004369</v>
      </c>
      <c r="AU531" s="1" t="s">
        <v>142</v>
      </c>
      <c r="AV531" s="29"/>
      <c r="AW531" s="30">
        <f>SUMIF('No tocar'!A:A,AS531,'No tocar'!B:B)</f>
        <v>0</v>
      </c>
      <c r="AX531" s="30">
        <f t="shared" si="0"/>
        <v>1004369</v>
      </c>
      <c r="AY531" s="30">
        <f>SUMIF('No tocar'!A:A,AS531,'No tocar'!D:D)</f>
        <v>0</v>
      </c>
      <c r="AZ531" s="30"/>
      <c r="BA531" s="30" t="str">
        <f t="shared" si="1"/>
        <v/>
      </c>
      <c r="BB531" s="31" t="str">
        <f t="shared" si="2"/>
        <v/>
      </c>
      <c r="BC531" s="29"/>
      <c r="BD531" s="29"/>
      <c r="BE531" s="29"/>
      <c r="BF531" s="29"/>
      <c r="BG531" s="29"/>
      <c r="BH531" s="29"/>
      <c r="BI531" s="29"/>
      <c r="BJ531" s="29"/>
      <c r="BK531" s="29"/>
      <c r="BL531" s="29"/>
      <c r="BM531" s="29"/>
      <c r="BN531" s="29"/>
      <c r="BO531" s="29"/>
      <c r="BP531" s="29"/>
      <c r="BQ531" s="29"/>
      <c r="BR531" s="29"/>
      <c r="BS531" s="29"/>
      <c r="BT531" s="29"/>
      <c r="BU531" s="29"/>
      <c r="BV531" s="29"/>
    </row>
    <row r="532" spans="1:74" ht="14.25" hidden="1" customHeight="1">
      <c r="A532" s="32" t="s">
        <v>2419</v>
      </c>
      <c r="B532" s="32" t="s">
        <v>2420</v>
      </c>
      <c r="C532" s="32" t="s">
        <v>2060</v>
      </c>
      <c r="D532" s="33">
        <v>24</v>
      </c>
      <c r="E532" s="32" t="s">
        <v>108</v>
      </c>
      <c r="F532" s="34">
        <v>2402</v>
      </c>
      <c r="G532" s="32" t="s">
        <v>2421</v>
      </c>
      <c r="H532" s="34" t="s">
        <v>960</v>
      </c>
      <c r="I532" s="32" t="s">
        <v>961</v>
      </c>
      <c r="J532" s="34">
        <v>5</v>
      </c>
      <c r="K532" s="32" t="s">
        <v>184</v>
      </c>
      <c r="L532" s="33" t="s">
        <v>2422</v>
      </c>
      <c r="M532" s="32" t="s">
        <v>2423</v>
      </c>
      <c r="N532" s="34" t="s">
        <v>2424</v>
      </c>
      <c r="O532" s="32" t="s">
        <v>2425</v>
      </c>
      <c r="P532" s="34">
        <v>11</v>
      </c>
      <c r="Q532" s="34" t="s">
        <v>2426</v>
      </c>
      <c r="R532" s="32" t="s">
        <v>2427</v>
      </c>
      <c r="S532" s="34" t="s">
        <v>2448</v>
      </c>
      <c r="T532" s="32" t="s">
        <v>2449</v>
      </c>
      <c r="U532" s="34">
        <v>24</v>
      </c>
      <c r="V532" s="36" t="s">
        <v>2430</v>
      </c>
      <c r="W532" s="36" t="s">
        <v>2431</v>
      </c>
      <c r="X532" s="33" t="s">
        <v>2432</v>
      </c>
      <c r="Y532" s="32" t="s">
        <v>2433</v>
      </c>
      <c r="Z532" s="34">
        <v>2023</v>
      </c>
      <c r="AA532" s="34">
        <v>2023</v>
      </c>
      <c r="AB532" s="34">
        <v>1</v>
      </c>
      <c r="AC532" s="34">
        <v>3</v>
      </c>
      <c r="AD532" s="34">
        <v>2402114</v>
      </c>
      <c r="AE532" s="32" t="s">
        <v>2458</v>
      </c>
      <c r="AF532" s="34">
        <v>240211400</v>
      </c>
      <c r="AG532" s="32" t="s">
        <v>2458</v>
      </c>
      <c r="AH532" s="34">
        <v>0.11600000000000001</v>
      </c>
      <c r="AI532" s="34">
        <v>6</v>
      </c>
      <c r="AJ532" s="32" t="s">
        <v>2465</v>
      </c>
      <c r="AK532" s="34" t="s">
        <v>89</v>
      </c>
      <c r="AL532" s="32" t="s">
        <v>166</v>
      </c>
      <c r="AM532" s="34">
        <v>124303</v>
      </c>
      <c r="AN532" s="32" t="s">
        <v>169</v>
      </c>
      <c r="AO532" s="32"/>
      <c r="AP532" s="32" t="s">
        <v>282</v>
      </c>
      <c r="AQ532" s="34" t="s">
        <v>2436</v>
      </c>
      <c r="AR532" s="32" t="s">
        <v>2437</v>
      </c>
      <c r="AS532" s="32" t="s">
        <v>2466</v>
      </c>
      <c r="AT532" s="28">
        <v>0</v>
      </c>
      <c r="AU532" s="1"/>
      <c r="AV532" s="29"/>
      <c r="AW532" s="30">
        <f>SUMIF('No tocar'!A:A,AS532,'No tocar'!B:B)</f>
        <v>50000000</v>
      </c>
      <c r="AX532" s="30">
        <f t="shared" si="0"/>
        <v>0</v>
      </c>
      <c r="AY532" s="30">
        <f>SUMIF('No tocar'!A:A,AS532,'No tocar'!D:D)</f>
        <v>0</v>
      </c>
      <c r="AZ532" s="30"/>
      <c r="BA532" s="30" t="str">
        <f t="shared" si="1"/>
        <v/>
      </c>
      <c r="BB532" s="31" t="str">
        <f t="shared" si="2"/>
        <v/>
      </c>
      <c r="BC532" s="29"/>
      <c r="BD532" s="29"/>
      <c r="BE532" s="29"/>
      <c r="BF532" s="29"/>
      <c r="BG532" s="29"/>
      <c r="BH532" s="29"/>
      <c r="BI532" s="29"/>
      <c r="BJ532" s="29"/>
      <c r="BK532" s="29"/>
      <c r="BL532" s="29"/>
      <c r="BM532" s="29"/>
      <c r="BN532" s="29"/>
      <c r="BO532" s="29"/>
      <c r="BP532" s="29"/>
      <c r="BQ532" s="29"/>
      <c r="BR532" s="29"/>
      <c r="BS532" s="29"/>
      <c r="BT532" s="29"/>
      <c r="BU532" s="29"/>
      <c r="BV532" s="29"/>
    </row>
    <row r="533" spans="1:74" ht="14.25" hidden="1" customHeight="1">
      <c r="A533" s="32" t="s">
        <v>2419</v>
      </c>
      <c r="B533" s="32" t="s">
        <v>2420</v>
      </c>
      <c r="C533" s="32" t="s">
        <v>2060</v>
      </c>
      <c r="D533" s="33">
        <v>24</v>
      </c>
      <c r="E533" s="32" t="s">
        <v>108</v>
      </c>
      <c r="F533" s="34">
        <v>2402</v>
      </c>
      <c r="G533" s="32" t="s">
        <v>2421</v>
      </c>
      <c r="H533" s="34" t="s">
        <v>960</v>
      </c>
      <c r="I533" s="32" t="s">
        <v>961</v>
      </c>
      <c r="J533" s="34">
        <v>5</v>
      </c>
      <c r="K533" s="32" t="s">
        <v>184</v>
      </c>
      <c r="L533" s="33" t="s">
        <v>2422</v>
      </c>
      <c r="M533" s="32" t="s">
        <v>2423</v>
      </c>
      <c r="N533" s="34" t="s">
        <v>2424</v>
      </c>
      <c r="O533" s="32" t="s">
        <v>2425</v>
      </c>
      <c r="P533" s="34">
        <v>11</v>
      </c>
      <c r="Q533" s="34" t="s">
        <v>2426</v>
      </c>
      <c r="R533" s="32" t="s">
        <v>2427</v>
      </c>
      <c r="S533" s="34" t="s">
        <v>2448</v>
      </c>
      <c r="T533" s="32" t="s">
        <v>2449</v>
      </c>
      <c r="U533" s="34">
        <v>24</v>
      </c>
      <c r="V533" s="36" t="s">
        <v>2430</v>
      </c>
      <c r="W533" s="36" t="s">
        <v>2431</v>
      </c>
      <c r="X533" s="33" t="s">
        <v>2432</v>
      </c>
      <c r="Y533" s="32" t="s">
        <v>2433</v>
      </c>
      <c r="Z533" s="34">
        <v>2023</v>
      </c>
      <c r="AA533" s="34">
        <v>2023</v>
      </c>
      <c r="AB533" s="34">
        <v>1</v>
      </c>
      <c r="AC533" s="34">
        <v>3</v>
      </c>
      <c r="AD533" s="34">
        <v>2402114</v>
      </c>
      <c r="AE533" s="32" t="s">
        <v>2458</v>
      </c>
      <c r="AF533" s="34">
        <v>240211400</v>
      </c>
      <c r="AG533" s="32" t="s">
        <v>2458</v>
      </c>
      <c r="AH533" s="34">
        <v>0.11600000000000001</v>
      </c>
      <c r="AI533" s="34">
        <v>6</v>
      </c>
      <c r="AJ533" s="32" t="s">
        <v>2465</v>
      </c>
      <c r="AK533" s="34" t="s">
        <v>89</v>
      </c>
      <c r="AL533" s="32" t="s">
        <v>90</v>
      </c>
      <c r="AM533" s="34">
        <v>121000</v>
      </c>
      <c r="AN533" s="32" t="s">
        <v>91</v>
      </c>
      <c r="AO533" s="32"/>
      <c r="AP533" s="32" t="s">
        <v>282</v>
      </c>
      <c r="AQ533" s="34" t="s">
        <v>2436</v>
      </c>
      <c r="AR533" s="32" t="s">
        <v>2437</v>
      </c>
      <c r="AS533" s="32" t="s">
        <v>2467</v>
      </c>
      <c r="AT533" s="28">
        <v>58436321</v>
      </c>
      <c r="AU533" s="1"/>
      <c r="AV533" s="29"/>
      <c r="AW533" s="30">
        <f>SUMIF('No tocar'!A:A,AS533,'No tocar'!B:B)</f>
        <v>0</v>
      </c>
      <c r="AX533" s="30">
        <f t="shared" si="0"/>
        <v>58436321</v>
      </c>
      <c r="AY533" s="30">
        <f>SUMIF('No tocar'!A:A,AS533,'No tocar'!D:D)</f>
        <v>0</v>
      </c>
      <c r="AZ533" s="30"/>
      <c r="BA533" s="30" t="str">
        <f t="shared" si="1"/>
        <v/>
      </c>
      <c r="BB533" s="31" t="str">
        <f t="shared" si="2"/>
        <v/>
      </c>
      <c r="BC533" s="29"/>
      <c r="BD533" s="29"/>
      <c r="BE533" s="29"/>
      <c r="BF533" s="29"/>
      <c r="BG533" s="29"/>
      <c r="BH533" s="29"/>
      <c r="BI533" s="29"/>
      <c r="BJ533" s="29"/>
      <c r="BK533" s="29"/>
      <c r="BL533" s="29"/>
      <c r="BM533" s="29"/>
      <c r="BN533" s="29"/>
      <c r="BO533" s="29"/>
      <c r="BP533" s="29"/>
      <c r="BQ533" s="29"/>
      <c r="BR533" s="29"/>
      <c r="BS533" s="29"/>
      <c r="BT533" s="29"/>
      <c r="BU533" s="29"/>
      <c r="BV533" s="29"/>
    </row>
    <row r="534" spans="1:74" ht="14.25" hidden="1" customHeight="1">
      <c r="A534" s="32" t="s">
        <v>2419</v>
      </c>
      <c r="B534" s="32" t="s">
        <v>2420</v>
      </c>
      <c r="C534" s="32" t="s">
        <v>2060</v>
      </c>
      <c r="D534" s="33">
        <v>24</v>
      </c>
      <c r="E534" s="32" t="s">
        <v>108</v>
      </c>
      <c r="F534" s="34">
        <v>2402</v>
      </c>
      <c r="G534" s="32" t="s">
        <v>2421</v>
      </c>
      <c r="H534" s="34" t="s">
        <v>960</v>
      </c>
      <c r="I534" s="32" t="s">
        <v>961</v>
      </c>
      <c r="J534" s="34">
        <v>5</v>
      </c>
      <c r="K534" s="32" t="s">
        <v>184</v>
      </c>
      <c r="L534" s="33" t="s">
        <v>2422</v>
      </c>
      <c r="M534" s="32" t="s">
        <v>2423</v>
      </c>
      <c r="N534" s="34" t="s">
        <v>2424</v>
      </c>
      <c r="O534" s="32" t="s">
        <v>2425</v>
      </c>
      <c r="P534" s="34">
        <v>11</v>
      </c>
      <c r="Q534" s="34" t="s">
        <v>2426</v>
      </c>
      <c r="R534" s="32" t="s">
        <v>2427</v>
      </c>
      <c r="S534" s="34" t="s">
        <v>2468</v>
      </c>
      <c r="T534" s="32" t="s">
        <v>2469</v>
      </c>
      <c r="U534" s="34">
        <v>3</v>
      </c>
      <c r="V534" s="36" t="s">
        <v>2430</v>
      </c>
      <c r="W534" s="36" t="s">
        <v>2431</v>
      </c>
      <c r="X534" s="33" t="s">
        <v>2432</v>
      </c>
      <c r="Y534" s="32" t="s">
        <v>2433</v>
      </c>
      <c r="Z534" s="34">
        <v>2023</v>
      </c>
      <c r="AA534" s="34">
        <v>2023</v>
      </c>
      <c r="AB534" s="34">
        <v>1</v>
      </c>
      <c r="AC534" s="34">
        <v>4</v>
      </c>
      <c r="AD534" s="34">
        <v>2402093</v>
      </c>
      <c r="AE534" s="32" t="s">
        <v>2470</v>
      </c>
      <c r="AF534" s="34">
        <v>240209302</v>
      </c>
      <c r="AG534" s="32" t="s">
        <v>2471</v>
      </c>
      <c r="AH534" s="34">
        <v>3</v>
      </c>
      <c r="AI534" s="34">
        <v>7</v>
      </c>
      <c r="AJ534" s="32" t="s">
        <v>2472</v>
      </c>
      <c r="AK534" s="34" t="s">
        <v>89</v>
      </c>
      <c r="AL534" s="32" t="s">
        <v>90</v>
      </c>
      <c r="AM534" s="34">
        <v>121000</v>
      </c>
      <c r="AN534" s="32" t="s">
        <v>91</v>
      </c>
      <c r="AO534" s="32"/>
      <c r="AP534" s="32" t="s">
        <v>282</v>
      </c>
      <c r="AQ534" s="34" t="s">
        <v>2436</v>
      </c>
      <c r="AR534" s="32" t="s">
        <v>2437</v>
      </c>
      <c r="AS534" s="32" t="s">
        <v>2473</v>
      </c>
      <c r="AT534" s="28">
        <v>0</v>
      </c>
      <c r="AU534" s="1"/>
      <c r="AV534" s="29"/>
      <c r="AW534" s="30">
        <f>SUMIF('No tocar'!A:A,AS534,'No tocar'!B:B)</f>
        <v>40000000</v>
      </c>
      <c r="AX534" s="30">
        <f t="shared" si="0"/>
        <v>0</v>
      </c>
      <c r="AY534" s="30">
        <f>SUMIF('No tocar'!A:A,AS534,'No tocar'!D:D)</f>
        <v>0</v>
      </c>
      <c r="AZ534" s="30"/>
      <c r="BA534" s="30" t="str">
        <f t="shared" si="1"/>
        <v/>
      </c>
      <c r="BB534" s="31" t="str">
        <f t="shared" si="2"/>
        <v/>
      </c>
      <c r="BC534" s="29"/>
      <c r="BD534" s="29"/>
      <c r="BE534" s="29"/>
      <c r="BF534" s="29"/>
      <c r="BG534" s="29"/>
      <c r="BH534" s="29"/>
      <c r="BI534" s="29"/>
      <c r="BJ534" s="29"/>
      <c r="BK534" s="29"/>
      <c r="BL534" s="29"/>
      <c r="BM534" s="29"/>
      <c r="BN534" s="29"/>
      <c r="BO534" s="29"/>
      <c r="BP534" s="29"/>
      <c r="BQ534" s="29"/>
      <c r="BR534" s="29"/>
      <c r="BS534" s="29"/>
      <c r="BT534" s="29"/>
      <c r="BU534" s="29"/>
      <c r="BV534" s="29"/>
    </row>
    <row r="535" spans="1:74" ht="14.25" hidden="1" customHeight="1">
      <c r="A535" s="32" t="s">
        <v>2419</v>
      </c>
      <c r="B535" s="32" t="s">
        <v>2420</v>
      </c>
      <c r="C535" s="32" t="s">
        <v>2060</v>
      </c>
      <c r="D535" s="33">
        <v>24</v>
      </c>
      <c r="E535" s="32" t="s">
        <v>108</v>
      </c>
      <c r="F535" s="34">
        <v>2402</v>
      </c>
      <c r="G535" s="32" t="s">
        <v>2421</v>
      </c>
      <c r="H535" s="34" t="s">
        <v>960</v>
      </c>
      <c r="I535" s="32" t="s">
        <v>961</v>
      </c>
      <c r="J535" s="34">
        <v>5</v>
      </c>
      <c r="K535" s="32" t="s">
        <v>184</v>
      </c>
      <c r="L535" s="33" t="s">
        <v>2422</v>
      </c>
      <c r="M535" s="32" t="s">
        <v>2423</v>
      </c>
      <c r="N535" s="34" t="s">
        <v>2424</v>
      </c>
      <c r="O535" s="32" t="s">
        <v>2425</v>
      </c>
      <c r="P535" s="34">
        <v>11</v>
      </c>
      <c r="Q535" s="34" t="s">
        <v>2426</v>
      </c>
      <c r="R535" s="32" t="s">
        <v>2427</v>
      </c>
      <c r="S535" s="34" t="s">
        <v>2468</v>
      </c>
      <c r="T535" s="32" t="s">
        <v>2469</v>
      </c>
      <c r="U535" s="34">
        <v>3</v>
      </c>
      <c r="V535" s="36" t="s">
        <v>2430</v>
      </c>
      <c r="W535" s="36" t="s">
        <v>2431</v>
      </c>
      <c r="X535" s="33" t="s">
        <v>2432</v>
      </c>
      <c r="Y535" s="32" t="s">
        <v>2433</v>
      </c>
      <c r="Z535" s="34">
        <v>2023</v>
      </c>
      <c r="AA535" s="34">
        <v>2023</v>
      </c>
      <c r="AB535" s="34">
        <v>1</v>
      </c>
      <c r="AC535" s="34">
        <v>4</v>
      </c>
      <c r="AD535" s="34">
        <v>2402093</v>
      </c>
      <c r="AE535" s="32" t="s">
        <v>2470</v>
      </c>
      <c r="AF535" s="34">
        <v>240209302</v>
      </c>
      <c r="AG535" s="32" t="s">
        <v>2471</v>
      </c>
      <c r="AH535" s="34">
        <v>3</v>
      </c>
      <c r="AI535" s="34">
        <v>7</v>
      </c>
      <c r="AJ535" s="32" t="s">
        <v>2472</v>
      </c>
      <c r="AK535" s="34" t="s">
        <v>89</v>
      </c>
      <c r="AL535" s="32" t="s">
        <v>90</v>
      </c>
      <c r="AM535" s="34">
        <v>124303</v>
      </c>
      <c r="AN535" s="32" t="s">
        <v>169</v>
      </c>
      <c r="AO535" s="32"/>
      <c r="AP535" s="32" t="s">
        <v>282</v>
      </c>
      <c r="AQ535" s="34" t="s">
        <v>2436</v>
      </c>
      <c r="AR535" s="32" t="s">
        <v>2437</v>
      </c>
      <c r="AS535" s="32" t="s">
        <v>2474</v>
      </c>
      <c r="AT535" s="28">
        <v>26894000</v>
      </c>
      <c r="AU535" s="1"/>
      <c r="AV535" s="29"/>
      <c r="AW535" s="30">
        <f>SUMIF('No tocar'!A:A,AS535,'No tocar'!B:B)</f>
        <v>0</v>
      </c>
      <c r="AX535" s="30">
        <f t="shared" si="0"/>
        <v>26894000</v>
      </c>
      <c r="AY535" s="30">
        <f>SUMIF('No tocar'!A:A,AS535,'No tocar'!D:D)</f>
        <v>0</v>
      </c>
      <c r="AZ535" s="30"/>
      <c r="BA535" s="30" t="str">
        <f t="shared" si="1"/>
        <v/>
      </c>
      <c r="BB535" s="31" t="str">
        <f t="shared" si="2"/>
        <v/>
      </c>
      <c r="BC535" s="29"/>
      <c r="BD535" s="29"/>
      <c r="BE535" s="29"/>
      <c r="BF535" s="29"/>
      <c r="BG535" s="29"/>
      <c r="BH535" s="29"/>
      <c r="BI535" s="29"/>
      <c r="BJ535" s="29"/>
      <c r="BK535" s="29"/>
      <c r="BL535" s="29"/>
      <c r="BM535" s="29"/>
      <c r="BN535" s="29"/>
      <c r="BO535" s="29"/>
      <c r="BP535" s="29"/>
      <c r="BQ535" s="29"/>
      <c r="BR535" s="29"/>
      <c r="BS535" s="29"/>
      <c r="BT535" s="29"/>
      <c r="BU535" s="29"/>
      <c r="BV535" s="29"/>
    </row>
    <row r="536" spans="1:74" ht="14.25" hidden="1" customHeight="1">
      <c r="A536" s="32" t="s">
        <v>2419</v>
      </c>
      <c r="B536" s="32" t="s">
        <v>2420</v>
      </c>
      <c r="C536" s="32" t="s">
        <v>2060</v>
      </c>
      <c r="D536" s="33">
        <v>24</v>
      </c>
      <c r="E536" s="32" t="s">
        <v>108</v>
      </c>
      <c r="F536" s="34">
        <v>2402</v>
      </c>
      <c r="G536" s="32" t="s">
        <v>2421</v>
      </c>
      <c r="H536" s="34" t="s">
        <v>960</v>
      </c>
      <c r="I536" s="32" t="s">
        <v>961</v>
      </c>
      <c r="J536" s="34">
        <v>5</v>
      </c>
      <c r="K536" s="32" t="s">
        <v>184</v>
      </c>
      <c r="L536" s="33" t="s">
        <v>2422</v>
      </c>
      <c r="M536" s="32" t="s">
        <v>2423</v>
      </c>
      <c r="N536" s="34" t="s">
        <v>2424</v>
      </c>
      <c r="O536" s="32" t="s">
        <v>2425</v>
      </c>
      <c r="P536" s="34">
        <v>11</v>
      </c>
      <c r="Q536" s="34" t="s">
        <v>2426</v>
      </c>
      <c r="R536" s="32" t="s">
        <v>2427</v>
      </c>
      <c r="S536" s="34" t="s">
        <v>2468</v>
      </c>
      <c r="T536" s="32" t="s">
        <v>2469</v>
      </c>
      <c r="U536" s="34">
        <v>3</v>
      </c>
      <c r="V536" s="36" t="s">
        <v>2430</v>
      </c>
      <c r="W536" s="36" t="s">
        <v>2431</v>
      </c>
      <c r="X536" s="33" t="s">
        <v>2432</v>
      </c>
      <c r="Y536" s="32" t="s">
        <v>2433</v>
      </c>
      <c r="Z536" s="34">
        <v>2023</v>
      </c>
      <c r="AA536" s="34">
        <v>2023</v>
      </c>
      <c r="AB536" s="34">
        <v>1</v>
      </c>
      <c r="AC536" s="34">
        <v>4</v>
      </c>
      <c r="AD536" s="34">
        <v>2402093</v>
      </c>
      <c r="AE536" s="32" t="s">
        <v>2470</v>
      </c>
      <c r="AF536" s="34">
        <v>240209302</v>
      </c>
      <c r="AG536" s="32" t="s">
        <v>2471</v>
      </c>
      <c r="AH536" s="34">
        <v>3</v>
      </c>
      <c r="AI536" s="34">
        <v>8</v>
      </c>
      <c r="AJ536" s="32" t="s">
        <v>2475</v>
      </c>
      <c r="AK536" s="34" t="s">
        <v>99</v>
      </c>
      <c r="AL536" s="32" t="s">
        <v>90</v>
      </c>
      <c r="AM536" s="34">
        <v>121000</v>
      </c>
      <c r="AN536" s="32" t="s">
        <v>91</v>
      </c>
      <c r="AO536" s="32"/>
      <c r="AP536" s="32" t="s">
        <v>282</v>
      </c>
      <c r="AQ536" s="34" t="s">
        <v>2436</v>
      </c>
      <c r="AR536" s="32" t="s">
        <v>2437</v>
      </c>
      <c r="AS536" s="32" t="s">
        <v>2476</v>
      </c>
      <c r="AT536" s="28">
        <v>0</v>
      </c>
      <c r="AU536" s="1"/>
      <c r="AV536" s="29"/>
      <c r="AW536" s="30">
        <f>SUMIF('No tocar'!A:A,AS536,'No tocar'!B:B)</f>
        <v>32000000</v>
      </c>
      <c r="AX536" s="30">
        <f t="shared" si="0"/>
        <v>0</v>
      </c>
      <c r="AY536" s="30">
        <f>SUMIF('No tocar'!A:A,AS536,'No tocar'!D:D)</f>
        <v>0</v>
      </c>
      <c r="AZ536" s="30"/>
      <c r="BA536" s="30" t="str">
        <f t="shared" si="1"/>
        <v/>
      </c>
      <c r="BB536" s="31" t="str">
        <f t="shared" si="2"/>
        <v/>
      </c>
      <c r="BC536" s="29"/>
      <c r="BD536" s="29"/>
      <c r="BE536" s="29"/>
      <c r="BF536" s="29"/>
      <c r="BG536" s="29"/>
      <c r="BH536" s="29"/>
      <c r="BI536" s="29"/>
      <c r="BJ536" s="29"/>
      <c r="BK536" s="29"/>
      <c r="BL536" s="29"/>
      <c r="BM536" s="29"/>
      <c r="BN536" s="29"/>
      <c r="BO536" s="29"/>
      <c r="BP536" s="29"/>
      <c r="BQ536" s="29"/>
      <c r="BR536" s="29"/>
      <c r="BS536" s="29"/>
      <c r="BT536" s="29"/>
      <c r="BU536" s="29"/>
      <c r="BV536" s="29"/>
    </row>
    <row r="537" spans="1:74" ht="14.25" hidden="1" customHeight="1">
      <c r="A537" s="32" t="s">
        <v>2419</v>
      </c>
      <c r="B537" s="32" t="s">
        <v>2420</v>
      </c>
      <c r="C537" s="32" t="s">
        <v>2060</v>
      </c>
      <c r="D537" s="33">
        <v>24</v>
      </c>
      <c r="E537" s="32" t="s">
        <v>108</v>
      </c>
      <c r="F537" s="34">
        <v>2402</v>
      </c>
      <c r="G537" s="32" t="s">
        <v>2421</v>
      </c>
      <c r="H537" s="34" t="s">
        <v>960</v>
      </c>
      <c r="I537" s="32" t="s">
        <v>961</v>
      </c>
      <c r="J537" s="34">
        <v>5</v>
      </c>
      <c r="K537" s="32" t="s">
        <v>184</v>
      </c>
      <c r="L537" s="33" t="s">
        <v>2422</v>
      </c>
      <c r="M537" s="32" t="s">
        <v>2423</v>
      </c>
      <c r="N537" s="34" t="s">
        <v>2424</v>
      </c>
      <c r="O537" s="32" t="s">
        <v>2425</v>
      </c>
      <c r="P537" s="34">
        <v>11</v>
      </c>
      <c r="Q537" s="34" t="s">
        <v>2426</v>
      </c>
      <c r="R537" s="32" t="s">
        <v>2427</v>
      </c>
      <c r="S537" s="34" t="s">
        <v>2462</v>
      </c>
      <c r="T537" s="32" t="s">
        <v>2463</v>
      </c>
      <c r="U537" s="34">
        <v>1</v>
      </c>
      <c r="V537" s="36" t="s">
        <v>2430</v>
      </c>
      <c r="W537" s="36" t="s">
        <v>2431</v>
      </c>
      <c r="X537" s="33" t="s">
        <v>2432</v>
      </c>
      <c r="Y537" s="32" t="s">
        <v>2433</v>
      </c>
      <c r="Z537" s="34">
        <v>2023</v>
      </c>
      <c r="AA537" s="34">
        <v>2023</v>
      </c>
      <c r="AB537" s="34">
        <v>1</v>
      </c>
      <c r="AC537" s="34">
        <v>5</v>
      </c>
      <c r="AD537" s="34">
        <v>2402044</v>
      </c>
      <c r="AE537" s="32" t="s">
        <v>2477</v>
      </c>
      <c r="AF537" s="34">
        <v>240204400</v>
      </c>
      <c r="AG537" s="32" t="s">
        <v>2478</v>
      </c>
      <c r="AH537" s="34">
        <v>1</v>
      </c>
      <c r="AI537" s="34">
        <v>9</v>
      </c>
      <c r="AJ537" s="32" t="s">
        <v>2479</v>
      </c>
      <c r="AK537" s="34" t="s">
        <v>89</v>
      </c>
      <c r="AL537" s="32" t="s">
        <v>166</v>
      </c>
      <c r="AM537" s="34">
        <v>124303</v>
      </c>
      <c r="AN537" s="32" t="s">
        <v>169</v>
      </c>
      <c r="AO537" s="32"/>
      <c r="AP537" s="32" t="s">
        <v>282</v>
      </c>
      <c r="AQ537" s="34" t="s">
        <v>2480</v>
      </c>
      <c r="AR537" s="32" t="s">
        <v>2481</v>
      </c>
      <c r="AS537" s="32" t="s">
        <v>2482</v>
      </c>
      <c r="AT537" s="28">
        <v>100000000</v>
      </c>
      <c r="AU537" s="1"/>
      <c r="AV537" s="29"/>
      <c r="AW537" s="30">
        <f>SUMIF('No tocar'!A:A,AS537,'No tocar'!B:B)</f>
        <v>170000000</v>
      </c>
      <c r="AX537" s="30">
        <f t="shared" si="0"/>
        <v>100000000</v>
      </c>
      <c r="AY537" s="30">
        <f>SUMIF('No tocar'!A:A,AS537,'No tocar'!D:D)</f>
        <v>0</v>
      </c>
      <c r="AZ537" s="30"/>
      <c r="BA537" s="30" t="str">
        <f t="shared" si="1"/>
        <v/>
      </c>
      <c r="BB537" s="31" t="str">
        <f t="shared" si="2"/>
        <v/>
      </c>
      <c r="BC537" s="29"/>
      <c r="BD537" s="29"/>
      <c r="BE537" s="29"/>
      <c r="BF537" s="29"/>
      <c r="BG537" s="29"/>
      <c r="BH537" s="29"/>
      <c r="BI537" s="29"/>
      <c r="BJ537" s="29"/>
      <c r="BK537" s="29"/>
      <c r="BL537" s="29"/>
      <c r="BM537" s="29"/>
      <c r="BN537" s="29"/>
      <c r="BO537" s="29"/>
      <c r="BP537" s="29"/>
      <c r="BQ537" s="29"/>
      <c r="BR537" s="29"/>
      <c r="BS537" s="29"/>
      <c r="BT537" s="29"/>
      <c r="BU537" s="29"/>
      <c r="BV537" s="29"/>
    </row>
    <row r="538" spans="1:74" ht="14.25" hidden="1" customHeight="1">
      <c r="A538" s="32" t="s">
        <v>2419</v>
      </c>
      <c r="B538" s="32" t="s">
        <v>2420</v>
      </c>
      <c r="C538" s="32" t="s">
        <v>2060</v>
      </c>
      <c r="D538" s="33">
        <v>24</v>
      </c>
      <c r="E538" s="32" t="s">
        <v>108</v>
      </c>
      <c r="F538" s="34">
        <v>2402</v>
      </c>
      <c r="G538" s="32" t="s">
        <v>2421</v>
      </c>
      <c r="H538" s="34" t="s">
        <v>960</v>
      </c>
      <c r="I538" s="32" t="s">
        <v>961</v>
      </c>
      <c r="J538" s="34">
        <v>5</v>
      </c>
      <c r="K538" s="32" t="s">
        <v>184</v>
      </c>
      <c r="L538" s="33" t="s">
        <v>2422</v>
      </c>
      <c r="M538" s="32" t="s">
        <v>2423</v>
      </c>
      <c r="N538" s="34" t="s">
        <v>2424</v>
      </c>
      <c r="O538" s="32" t="s">
        <v>2425</v>
      </c>
      <c r="P538" s="34">
        <v>11</v>
      </c>
      <c r="Q538" s="34" t="s">
        <v>2426</v>
      </c>
      <c r="R538" s="32" t="s">
        <v>2427</v>
      </c>
      <c r="S538" s="34" t="s">
        <v>2462</v>
      </c>
      <c r="T538" s="32" t="s">
        <v>2463</v>
      </c>
      <c r="U538" s="34">
        <v>1</v>
      </c>
      <c r="V538" s="36" t="s">
        <v>2430</v>
      </c>
      <c r="W538" s="36" t="s">
        <v>2431</v>
      </c>
      <c r="X538" s="33" t="s">
        <v>2432</v>
      </c>
      <c r="Y538" s="32" t="s">
        <v>2433</v>
      </c>
      <c r="Z538" s="34">
        <v>2023</v>
      </c>
      <c r="AA538" s="34">
        <v>2023</v>
      </c>
      <c r="AB538" s="34">
        <v>1</v>
      </c>
      <c r="AC538" s="34">
        <v>5</v>
      </c>
      <c r="AD538" s="34">
        <v>2402044</v>
      </c>
      <c r="AE538" s="32" t="s">
        <v>2477</v>
      </c>
      <c r="AF538" s="34">
        <v>240204400</v>
      </c>
      <c r="AG538" s="32" t="s">
        <v>2478</v>
      </c>
      <c r="AH538" s="34">
        <v>1</v>
      </c>
      <c r="AI538" s="34">
        <v>10</v>
      </c>
      <c r="AJ538" s="32" t="s">
        <v>2483</v>
      </c>
      <c r="AK538" s="34" t="s">
        <v>99</v>
      </c>
      <c r="AL538" s="32" t="s">
        <v>90</v>
      </c>
      <c r="AM538" s="34">
        <v>121000</v>
      </c>
      <c r="AN538" s="32" t="s">
        <v>91</v>
      </c>
      <c r="AO538" s="32"/>
      <c r="AP538" s="32" t="s">
        <v>282</v>
      </c>
      <c r="AQ538" s="34" t="s">
        <v>2480</v>
      </c>
      <c r="AR538" s="32" t="s">
        <v>2481</v>
      </c>
      <c r="AS538" s="32" t="s">
        <v>2484</v>
      </c>
      <c r="AT538" s="28">
        <v>21182000</v>
      </c>
      <c r="AU538" s="1"/>
      <c r="AV538" s="29"/>
      <c r="AW538" s="30">
        <f>SUMIF('No tocar'!A:A,AS538,'No tocar'!B:B)</f>
        <v>30000000</v>
      </c>
      <c r="AX538" s="30">
        <f t="shared" si="0"/>
        <v>21182000</v>
      </c>
      <c r="AY538" s="30">
        <f>SUMIF('No tocar'!A:A,AS538,'No tocar'!D:D)</f>
        <v>21182000</v>
      </c>
      <c r="AZ538" s="30"/>
      <c r="BA538" s="30" t="str">
        <f t="shared" si="1"/>
        <v/>
      </c>
      <c r="BB538" s="31" t="str">
        <f t="shared" si="2"/>
        <v/>
      </c>
      <c r="BC538" s="29"/>
      <c r="BD538" s="29"/>
      <c r="BE538" s="29"/>
      <c r="BF538" s="29"/>
      <c r="BG538" s="29"/>
      <c r="BH538" s="29"/>
      <c r="BI538" s="29"/>
      <c r="BJ538" s="29"/>
      <c r="BK538" s="29"/>
      <c r="BL538" s="29"/>
      <c r="BM538" s="29"/>
      <c r="BN538" s="29"/>
      <c r="BO538" s="29"/>
      <c r="BP538" s="29"/>
      <c r="BQ538" s="29"/>
      <c r="BR538" s="29"/>
      <c r="BS538" s="29"/>
      <c r="BT538" s="29"/>
      <c r="BU538" s="29"/>
      <c r="BV538" s="29"/>
    </row>
    <row r="539" spans="1:74" ht="14.25" hidden="1" customHeight="1">
      <c r="A539" s="32" t="s">
        <v>2419</v>
      </c>
      <c r="B539" s="32" t="s">
        <v>2420</v>
      </c>
      <c r="C539" s="32" t="s">
        <v>2060</v>
      </c>
      <c r="D539" s="33">
        <v>24</v>
      </c>
      <c r="E539" s="32" t="s">
        <v>108</v>
      </c>
      <c r="F539" s="34">
        <v>2402</v>
      </c>
      <c r="G539" s="32" t="s">
        <v>2421</v>
      </c>
      <c r="H539" s="34" t="s">
        <v>960</v>
      </c>
      <c r="I539" s="32" t="s">
        <v>961</v>
      </c>
      <c r="J539" s="34">
        <v>5</v>
      </c>
      <c r="K539" s="32" t="s">
        <v>184</v>
      </c>
      <c r="L539" s="33" t="s">
        <v>2422</v>
      </c>
      <c r="M539" s="32" t="s">
        <v>2423</v>
      </c>
      <c r="N539" s="34" t="s">
        <v>2424</v>
      </c>
      <c r="O539" s="32" t="s">
        <v>2425</v>
      </c>
      <c r="P539" s="34">
        <v>11</v>
      </c>
      <c r="Q539" s="34" t="s">
        <v>2426</v>
      </c>
      <c r="R539" s="32" t="s">
        <v>2427</v>
      </c>
      <c r="S539" s="34" t="s">
        <v>2462</v>
      </c>
      <c r="T539" s="32" t="s">
        <v>2463</v>
      </c>
      <c r="U539" s="34">
        <v>1</v>
      </c>
      <c r="V539" s="36" t="s">
        <v>2430</v>
      </c>
      <c r="W539" s="36" t="s">
        <v>2431</v>
      </c>
      <c r="X539" s="33" t="s">
        <v>2432</v>
      </c>
      <c r="Y539" s="32" t="s">
        <v>2433</v>
      </c>
      <c r="Z539" s="34">
        <v>2023</v>
      </c>
      <c r="AA539" s="34">
        <v>2023</v>
      </c>
      <c r="AB539" s="34">
        <v>1</v>
      </c>
      <c r="AC539" s="34">
        <v>5</v>
      </c>
      <c r="AD539" s="34">
        <v>2402044</v>
      </c>
      <c r="AE539" s="32" t="s">
        <v>2477</v>
      </c>
      <c r="AF539" s="34">
        <v>240204400</v>
      </c>
      <c r="AG539" s="32" t="s">
        <v>2478</v>
      </c>
      <c r="AH539" s="34">
        <v>1</v>
      </c>
      <c r="AI539" s="34">
        <v>11</v>
      </c>
      <c r="AJ539" s="32" t="s">
        <v>2485</v>
      </c>
      <c r="AK539" s="34" t="s">
        <v>99</v>
      </c>
      <c r="AL539" s="32" t="s">
        <v>90</v>
      </c>
      <c r="AM539" s="34">
        <v>1331105</v>
      </c>
      <c r="AN539" s="32" t="s">
        <v>2486</v>
      </c>
      <c r="AO539" s="32"/>
      <c r="AP539" s="32" t="s">
        <v>282</v>
      </c>
      <c r="AQ539" s="34" t="s">
        <v>2480</v>
      </c>
      <c r="AR539" s="32" t="s">
        <v>2481</v>
      </c>
      <c r="AS539" s="32" t="s">
        <v>2487</v>
      </c>
      <c r="AT539" s="28">
        <v>223068348.16999999</v>
      </c>
      <c r="AU539" s="1"/>
      <c r="AV539" s="29"/>
      <c r="AW539" s="30">
        <f>SUMIF('No tocar'!A:A,AS539,'No tocar'!B:B)</f>
        <v>0</v>
      </c>
      <c r="AX539" s="30">
        <f t="shared" si="0"/>
        <v>223068348.16999999</v>
      </c>
      <c r="AY539" s="30">
        <f>SUMIF('No tocar'!A:A,AS539,'No tocar'!D:D)</f>
        <v>18326000</v>
      </c>
      <c r="AZ539" s="30"/>
      <c r="BA539" s="30" t="str">
        <f t="shared" si="1"/>
        <v/>
      </c>
      <c r="BB539" s="31" t="str">
        <f t="shared" si="2"/>
        <v/>
      </c>
      <c r="BC539" s="29"/>
      <c r="BD539" s="29"/>
      <c r="BE539" s="29"/>
      <c r="BF539" s="29"/>
      <c r="BG539" s="29"/>
      <c r="BH539" s="29"/>
      <c r="BI539" s="29"/>
      <c r="BJ539" s="29"/>
      <c r="BK539" s="29"/>
      <c r="BL539" s="29"/>
      <c r="BM539" s="29"/>
      <c r="BN539" s="29"/>
      <c r="BO539" s="29"/>
      <c r="BP539" s="29"/>
      <c r="BQ539" s="29"/>
      <c r="BR539" s="29"/>
      <c r="BS539" s="29"/>
      <c r="BT539" s="29"/>
      <c r="BU539" s="29"/>
      <c r="BV539" s="29"/>
    </row>
    <row r="540" spans="1:74" ht="14.25" hidden="1" customHeight="1">
      <c r="A540" s="32" t="s">
        <v>2419</v>
      </c>
      <c r="B540" s="32" t="s">
        <v>2420</v>
      </c>
      <c r="C540" s="32" t="s">
        <v>2060</v>
      </c>
      <c r="D540" s="33">
        <v>24</v>
      </c>
      <c r="E540" s="32" t="s">
        <v>108</v>
      </c>
      <c r="F540" s="34">
        <v>2402</v>
      </c>
      <c r="G540" s="32" t="s">
        <v>2421</v>
      </c>
      <c r="H540" s="34" t="s">
        <v>960</v>
      </c>
      <c r="I540" s="32" t="s">
        <v>961</v>
      </c>
      <c r="J540" s="34">
        <v>5</v>
      </c>
      <c r="K540" s="32" t="s">
        <v>184</v>
      </c>
      <c r="L540" s="33" t="s">
        <v>2422</v>
      </c>
      <c r="M540" s="32" t="s">
        <v>2423</v>
      </c>
      <c r="N540" s="34" t="s">
        <v>2424</v>
      </c>
      <c r="O540" s="32" t="s">
        <v>2425</v>
      </c>
      <c r="P540" s="34">
        <v>11</v>
      </c>
      <c r="Q540" s="34" t="s">
        <v>2426</v>
      </c>
      <c r="R540" s="32" t="s">
        <v>2427</v>
      </c>
      <c r="S540" s="34" t="s">
        <v>2462</v>
      </c>
      <c r="T540" s="32" t="s">
        <v>2463</v>
      </c>
      <c r="U540" s="34">
        <v>1</v>
      </c>
      <c r="V540" s="36" t="s">
        <v>2430</v>
      </c>
      <c r="W540" s="36" t="s">
        <v>2431</v>
      </c>
      <c r="X540" s="33" t="s">
        <v>2432</v>
      </c>
      <c r="Y540" s="32" t="s">
        <v>2433</v>
      </c>
      <c r="Z540" s="34">
        <v>2023</v>
      </c>
      <c r="AA540" s="34">
        <v>2023</v>
      </c>
      <c r="AB540" s="34">
        <v>1</v>
      </c>
      <c r="AC540" s="34">
        <v>5</v>
      </c>
      <c r="AD540" s="34">
        <v>2402044</v>
      </c>
      <c r="AE540" s="32" t="s">
        <v>2477</v>
      </c>
      <c r="AF540" s="34">
        <v>240204400</v>
      </c>
      <c r="AG540" s="32" t="s">
        <v>2478</v>
      </c>
      <c r="AH540" s="34">
        <v>1</v>
      </c>
      <c r="AI540" s="34">
        <v>11</v>
      </c>
      <c r="AJ540" s="32" t="s">
        <v>2485</v>
      </c>
      <c r="AK540" s="34" t="s">
        <v>99</v>
      </c>
      <c r="AL540" s="32" t="s">
        <v>90</v>
      </c>
      <c r="AM540" s="34">
        <v>121000</v>
      </c>
      <c r="AN540" s="32" t="s">
        <v>91</v>
      </c>
      <c r="AO540" s="32"/>
      <c r="AP540" s="32" t="s">
        <v>282</v>
      </c>
      <c r="AQ540" s="34" t="s">
        <v>2480</v>
      </c>
      <c r="AR540" s="32" t="s">
        <v>2481</v>
      </c>
      <c r="AS540" s="32" t="s">
        <v>2488</v>
      </c>
      <c r="AT540" s="28">
        <v>8818000</v>
      </c>
      <c r="AU540" s="1" t="s">
        <v>142</v>
      </c>
      <c r="AV540" s="29"/>
      <c r="AW540" s="30">
        <f>SUMIF('No tocar'!A:A,AS540,'No tocar'!B:B)</f>
        <v>0</v>
      </c>
      <c r="AX540" s="30">
        <f t="shared" si="0"/>
        <v>8818000</v>
      </c>
      <c r="AY540" s="30">
        <f>SUMIF('No tocar'!A:A,AS540,'No tocar'!D:D)</f>
        <v>0</v>
      </c>
      <c r="AZ540" s="30"/>
      <c r="BA540" s="30" t="str">
        <f t="shared" si="1"/>
        <v/>
      </c>
      <c r="BB540" s="31" t="str">
        <f t="shared" si="2"/>
        <v/>
      </c>
      <c r="BC540" s="29"/>
      <c r="BD540" s="29"/>
      <c r="BE540" s="29"/>
      <c r="BF540" s="29"/>
      <c r="BG540" s="29"/>
      <c r="BH540" s="29"/>
      <c r="BI540" s="29"/>
      <c r="BJ540" s="29"/>
      <c r="BK540" s="29"/>
      <c r="BL540" s="29"/>
      <c r="BM540" s="29"/>
      <c r="BN540" s="29"/>
      <c r="BO540" s="29"/>
      <c r="BP540" s="29"/>
      <c r="BQ540" s="29"/>
      <c r="BR540" s="29"/>
      <c r="BS540" s="29"/>
      <c r="BT540" s="29"/>
      <c r="BU540" s="29"/>
      <c r="BV540" s="29"/>
    </row>
    <row r="541" spans="1:74" ht="14.25" hidden="1" customHeight="1">
      <c r="A541" s="32" t="s">
        <v>2419</v>
      </c>
      <c r="B541" s="32" t="s">
        <v>2420</v>
      </c>
      <c r="C541" s="32" t="s">
        <v>2060</v>
      </c>
      <c r="D541" s="33">
        <v>24</v>
      </c>
      <c r="E541" s="32" t="s">
        <v>108</v>
      </c>
      <c r="F541" s="34">
        <v>2402</v>
      </c>
      <c r="G541" s="32" t="s">
        <v>2421</v>
      </c>
      <c r="H541" s="34" t="s">
        <v>960</v>
      </c>
      <c r="I541" s="32" t="s">
        <v>961</v>
      </c>
      <c r="J541" s="34">
        <v>5</v>
      </c>
      <c r="K541" s="32" t="s">
        <v>184</v>
      </c>
      <c r="L541" s="33" t="s">
        <v>2422</v>
      </c>
      <c r="M541" s="32" t="s">
        <v>2423</v>
      </c>
      <c r="N541" s="34" t="s">
        <v>2424</v>
      </c>
      <c r="O541" s="32" t="s">
        <v>2425</v>
      </c>
      <c r="P541" s="34">
        <v>11</v>
      </c>
      <c r="Q541" s="34" t="s">
        <v>2426</v>
      </c>
      <c r="R541" s="32" t="s">
        <v>2427</v>
      </c>
      <c r="S541" s="34" t="s">
        <v>2462</v>
      </c>
      <c r="T541" s="32" t="s">
        <v>2463</v>
      </c>
      <c r="U541" s="34">
        <v>1</v>
      </c>
      <c r="V541" s="36" t="s">
        <v>2430</v>
      </c>
      <c r="W541" s="36" t="s">
        <v>2431</v>
      </c>
      <c r="X541" s="33" t="s">
        <v>2432</v>
      </c>
      <c r="Y541" s="32" t="s">
        <v>2433</v>
      </c>
      <c r="Z541" s="34">
        <v>2023</v>
      </c>
      <c r="AA541" s="34">
        <v>2023</v>
      </c>
      <c r="AB541" s="34">
        <v>1</v>
      </c>
      <c r="AC541" s="34">
        <v>5</v>
      </c>
      <c r="AD541" s="34">
        <v>2402044</v>
      </c>
      <c r="AE541" s="32" t="s">
        <v>2477</v>
      </c>
      <c r="AF541" s="34">
        <v>240204400</v>
      </c>
      <c r="AG541" s="32" t="s">
        <v>2478</v>
      </c>
      <c r="AH541" s="34">
        <v>1</v>
      </c>
      <c r="AI541" s="34">
        <v>11</v>
      </c>
      <c r="AJ541" s="32" t="s">
        <v>2485</v>
      </c>
      <c r="AK541" s="34" t="s">
        <v>99</v>
      </c>
      <c r="AL541" s="32" t="s">
        <v>166</v>
      </c>
      <c r="AM541" s="34">
        <v>124303</v>
      </c>
      <c r="AN541" s="32" t="s">
        <v>169</v>
      </c>
      <c r="AO541" s="32"/>
      <c r="AP541" s="32" t="s">
        <v>282</v>
      </c>
      <c r="AQ541" s="34" t="s">
        <v>2480</v>
      </c>
      <c r="AR541" s="32" t="s">
        <v>2481</v>
      </c>
      <c r="AS541" s="32" t="s">
        <v>2489</v>
      </c>
      <c r="AT541" s="28">
        <v>43106000</v>
      </c>
      <c r="AU541" s="1"/>
      <c r="AV541" s="29"/>
      <c r="AW541" s="30">
        <f>SUMIF('No tocar'!A:A,AS541,'No tocar'!B:B)</f>
        <v>0</v>
      </c>
      <c r="AX541" s="30">
        <f t="shared" si="0"/>
        <v>43106000</v>
      </c>
      <c r="AY541" s="30">
        <f>SUMIF('No tocar'!A:A,AS541,'No tocar'!D:D)</f>
        <v>0</v>
      </c>
      <c r="AZ541" s="30"/>
      <c r="BA541" s="30" t="str">
        <f t="shared" si="1"/>
        <v/>
      </c>
      <c r="BB541" s="31" t="str">
        <f t="shared" si="2"/>
        <v/>
      </c>
      <c r="BC541" s="29"/>
      <c r="BD541" s="29"/>
      <c r="BE541" s="29"/>
      <c r="BF541" s="29"/>
      <c r="BG541" s="29"/>
      <c r="BH541" s="29"/>
      <c r="BI541" s="29"/>
      <c r="BJ541" s="29"/>
      <c r="BK541" s="29"/>
      <c r="BL541" s="29"/>
      <c r="BM541" s="29"/>
      <c r="BN541" s="29"/>
      <c r="BO541" s="29"/>
      <c r="BP541" s="29"/>
      <c r="BQ541" s="29"/>
      <c r="BR541" s="29"/>
      <c r="BS541" s="29"/>
      <c r="BT541" s="29"/>
      <c r="BU541" s="29"/>
      <c r="BV541" s="29"/>
    </row>
    <row r="542" spans="1:74" ht="14.25" hidden="1" customHeight="1">
      <c r="A542" s="32" t="s">
        <v>2419</v>
      </c>
      <c r="B542" s="32" t="s">
        <v>2420</v>
      </c>
      <c r="C542" s="32" t="s">
        <v>2060</v>
      </c>
      <c r="D542" s="33">
        <v>40</v>
      </c>
      <c r="E542" s="32" t="s">
        <v>222</v>
      </c>
      <c r="F542" s="34">
        <v>4002</v>
      </c>
      <c r="G542" s="32" t="s">
        <v>223</v>
      </c>
      <c r="H542" s="34" t="s">
        <v>1291</v>
      </c>
      <c r="I542" s="32" t="s">
        <v>2490</v>
      </c>
      <c r="J542" s="34">
        <v>5</v>
      </c>
      <c r="K542" s="32" t="s">
        <v>184</v>
      </c>
      <c r="L542" s="33" t="s">
        <v>2422</v>
      </c>
      <c r="M542" s="32" t="s">
        <v>503</v>
      </c>
      <c r="N542" s="34" t="s">
        <v>504</v>
      </c>
      <c r="O542" s="32" t="s">
        <v>1496</v>
      </c>
      <c r="P542" s="34">
        <v>1</v>
      </c>
      <c r="Q542" s="34" t="s">
        <v>2491</v>
      </c>
      <c r="R542" s="32" t="s">
        <v>2492</v>
      </c>
      <c r="S542" s="34" t="s">
        <v>2493</v>
      </c>
      <c r="T542" s="32" t="s">
        <v>2494</v>
      </c>
      <c r="U542" s="34">
        <v>5104</v>
      </c>
      <c r="V542" s="36" t="s">
        <v>2495</v>
      </c>
      <c r="W542" s="36" t="s">
        <v>2496</v>
      </c>
      <c r="X542" s="33" t="s">
        <v>2497</v>
      </c>
      <c r="Y542" s="32" t="s">
        <v>2498</v>
      </c>
      <c r="Z542" s="34">
        <v>2023</v>
      </c>
      <c r="AA542" s="34">
        <v>2023</v>
      </c>
      <c r="AB542" s="34">
        <v>1</v>
      </c>
      <c r="AC542" s="34">
        <v>1</v>
      </c>
      <c r="AD542" s="34">
        <v>4002023</v>
      </c>
      <c r="AE542" s="32" t="s">
        <v>2499</v>
      </c>
      <c r="AF542" s="34">
        <v>400202300</v>
      </c>
      <c r="AG542" s="32" t="s">
        <v>2499</v>
      </c>
      <c r="AH542" s="34">
        <v>5104</v>
      </c>
      <c r="AI542" s="34">
        <v>1</v>
      </c>
      <c r="AJ542" s="32" t="s">
        <v>2500</v>
      </c>
      <c r="AK542" s="34" t="s">
        <v>89</v>
      </c>
      <c r="AL542" s="32" t="s">
        <v>90</v>
      </c>
      <c r="AM542" s="34">
        <v>121000</v>
      </c>
      <c r="AN542" s="32" t="s">
        <v>91</v>
      </c>
      <c r="AO542" s="32"/>
      <c r="AP542" s="32" t="s">
        <v>282</v>
      </c>
      <c r="AQ542" s="34" t="s">
        <v>2501</v>
      </c>
      <c r="AR542" s="32" t="s">
        <v>2502</v>
      </c>
      <c r="AS542" s="32" t="s">
        <v>2503</v>
      </c>
      <c r="AT542" s="28">
        <v>53000000</v>
      </c>
      <c r="AU542" s="1"/>
      <c r="AV542" s="29"/>
      <c r="AW542" s="30">
        <f>SUMIF('No tocar'!A:A,AS542,'No tocar'!B:B)</f>
        <v>266900000</v>
      </c>
      <c r="AX542" s="30">
        <f t="shared" si="0"/>
        <v>53000000</v>
      </c>
      <c r="AY542" s="30">
        <f>SUMIF('No tocar'!A:A,AS542,'No tocar'!D:D)</f>
        <v>42364000</v>
      </c>
      <c r="AZ542" s="30"/>
      <c r="BA542" s="30" t="str">
        <f t="shared" si="1"/>
        <v/>
      </c>
      <c r="BB542" s="31" t="str">
        <f t="shared" si="2"/>
        <v/>
      </c>
      <c r="BC542" s="29"/>
      <c r="BD542" s="29"/>
      <c r="BE542" s="29"/>
      <c r="BF542" s="29"/>
      <c r="BG542" s="29"/>
      <c r="BH542" s="29"/>
      <c r="BI542" s="29"/>
      <c r="BJ542" s="29"/>
      <c r="BK542" s="29"/>
      <c r="BL542" s="29"/>
      <c r="BM542" s="29"/>
      <c r="BN542" s="29"/>
      <c r="BO542" s="29"/>
      <c r="BP542" s="29"/>
      <c r="BQ542" s="29"/>
      <c r="BR542" s="29"/>
      <c r="BS542" s="29"/>
      <c r="BT542" s="29"/>
      <c r="BU542" s="29"/>
      <c r="BV542" s="29"/>
    </row>
    <row r="543" spans="1:74" ht="14.25" hidden="1" customHeight="1">
      <c r="A543" s="32" t="s">
        <v>2419</v>
      </c>
      <c r="B543" s="32" t="s">
        <v>2420</v>
      </c>
      <c r="C543" s="32" t="s">
        <v>2060</v>
      </c>
      <c r="D543" s="33">
        <v>40</v>
      </c>
      <c r="E543" s="32" t="s">
        <v>222</v>
      </c>
      <c r="F543" s="34">
        <v>4002</v>
      </c>
      <c r="G543" s="32" t="s">
        <v>223</v>
      </c>
      <c r="H543" s="34" t="s">
        <v>1291</v>
      </c>
      <c r="I543" s="32" t="s">
        <v>2490</v>
      </c>
      <c r="J543" s="34">
        <v>5</v>
      </c>
      <c r="K543" s="32" t="s">
        <v>184</v>
      </c>
      <c r="L543" s="33" t="s">
        <v>2422</v>
      </c>
      <c r="M543" s="32" t="s">
        <v>503</v>
      </c>
      <c r="N543" s="34" t="s">
        <v>504</v>
      </c>
      <c r="O543" s="32" t="s">
        <v>1496</v>
      </c>
      <c r="P543" s="34">
        <v>1</v>
      </c>
      <c r="Q543" s="34" t="s">
        <v>2491</v>
      </c>
      <c r="R543" s="32" t="s">
        <v>2492</v>
      </c>
      <c r="S543" s="34" t="s">
        <v>2493</v>
      </c>
      <c r="T543" s="32" t="s">
        <v>2494</v>
      </c>
      <c r="U543" s="34">
        <v>5104</v>
      </c>
      <c r="V543" s="36" t="s">
        <v>2495</v>
      </c>
      <c r="W543" s="36" t="s">
        <v>2496</v>
      </c>
      <c r="X543" s="33" t="s">
        <v>2497</v>
      </c>
      <c r="Y543" s="32" t="s">
        <v>2498</v>
      </c>
      <c r="Z543" s="34">
        <v>2023</v>
      </c>
      <c r="AA543" s="34">
        <v>2023</v>
      </c>
      <c r="AB543" s="34">
        <v>1</v>
      </c>
      <c r="AC543" s="34">
        <v>1</v>
      </c>
      <c r="AD543" s="34">
        <v>4002023</v>
      </c>
      <c r="AE543" s="32" t="s">
        <v>2499</v>
      </c>
      <c r="AF543" s="34">
        <v>400202300</v>
      </c>
      <c r="AG543" s="32" t="s">
        <v>2499</v>
      </c>
      <c r="AH543" s="34">
        <v>5104</v>
      </c>
      <c r="AI543" s="34">
        <v>1</v>
      </c>
      <c r="AJ543" s="32" t="s">
        <v>2500</v>
      </c>
      <c r="AK543" s="34" t="s">
        <v>89</v>
      </c>
      <c r="AL543" s="32" t="s">
        <v>166</v>
      </c>
      <c r="AM543" s="34">
        <v>124303</v>
      </c>
      <c r="AN543" s="32" t="s">
        <v>169</v>
      </c>
      <c r="AO543" s="32"/>
      <c r="AP543" s="32" t="s">
        <v>282</v>
      </c>
      <c r="AQ543" s="34" t="s">
        <v>2501</v>
      </c>
      <c r="AR543" s="32" t="s">
        <v>2502</v>
      </c>
      <c r="AS543" s="32" t="s">
        <v>2504</v>
      </c>
      <c r="AT543" s="28">
        <v>80000000</v>
      </c>
      <c r="AU543" s="1"/>
      <c r="AV543" s="29"/>
      <c r="AW543" s="30">
        <f>SUMIF('No tocar'!A:A,AS543,'No tocar'!B:B)</f>
        <v>0</v>
      </c>
      <c r="AX543" s="30">
        <f t="shared" si="0"/>
        <v>80000000</v>
      </c>
      <c r="AY543" s="30">
        <f>SUMIF('No tocar'!A:A,AS543,'No tocar'!D:D)</f>
        <v>0</v>
      </c>
      <c r="AZ543" s="30"/>
      <c r="BA543" s="30" t="str">
        <f t="shared" si="1"/>
        <v/>
      </c>
      <c r="BB543" s="31" t="str">
        <f t="shared" si="2"/>
        <v/>
      </c>
      <c r="BC543" s="29"/>
      <c r="BD543" s="29"/>
      <c r="BE543" s="29"/>
      <c r="BF543" s="29"/>
      <c r="BG543" s="29"/>
      <c r="BH543" s="29"/>
      <c r="BI543" s="29"/>
      <c r="BJ543" s="29"/>
      <c r="BK543" s="29"/>
      <c r="BL543" s="29"/>
      <c r="BM543" s="29"/>
      <c r="BN543" s="29"/>
      <c r="BO543" s="29"/>
      <c r="BP543" s="29"/>
      <c r="BQ543" s="29"/>
      <c r="BR543" s="29"/>
      <c r="BS543" s="29"/>
      <c r="BT543" s="29"/>
      <c r="BU543" s="29"/>
      <c r="BV543" s="29"/>
    </row>
    <row r="544" spans="1:74" ht="14.25" hidden="1" customHeight="1">
      <c r="A544" s="32" t="s">
        <v>2419</v>
      </c>
      <c r="B544" s="32" t="s">
        <v>2420</v>
      </c>
      <c r="C544" s="32" t="s">
        <v>2060</v>
      </c>
      <c r="D544" s="33">
        <v>40</v>
      </c>
      <c r="E544" s="32" t="s">
        <v>222</v>
      </c>
      <c r="F544" s="34">
        <v>4002</v>
      </c>
      <c r="G544" s="32" t="s">
        <v>223</v>
      </c>
      <c r="H544" s="34" t="s">
        <v>1291</v>
      </c>
      <c r="I544" s="32" t="s">
        <v>2490</v>
      </c>
      <c r="J544" s="34">
        <v>5</v>
      </c>
      <c r="K544" s="32" t="s">
        <v>184</v>
      </c>
      <c r="L544" s="33" t="s">
        <v>2422</v>
      </c>
      <c r="M544" s="32" t="s">
        <v>503</v>
      </c>
      <c r="N544" s="34" t="s">
        <v>504</v>
      </c>
      <c r="O544" s="32" t="s">
        <v>1496</v>
      </c>
      <c r="P544" s="34">
        <v>1</v>
      </c>
      <c r="Q544" s="34" t="s">
        <v>2491</v>
      </c>
      <c r="R544" s="32" t="s">
        <v>2492</v>
      </c>
      <c r="S544" s="34" t="s">
        <v>2493</v>
      </c>
      <c r="T544" s="32" t="s">
        <v>2494</v>
      </c>
      <c r="U544" s="34">
        <v>5104</v>
      </c>
      <c r="V544" s="36" t="s">
        <v>2495</v>
      </c>
      <c r="W544" s="36" t="s">
        <v>2496</v>
      </c>
      <c r="X544" s="33" t="s">
        <v>2497</v>
      </c>
      <c r="Y544" s="32" t="s">
        <v>2498</v>
      </c>
      <c r="Z544" s="34">
        <v>2023</v>
      </c>
      <c r="AA544" s="34">
        <v>2023</v>
      </c>
      <c r="AB544" s="34">
        <v>1</v>
      </c>
      <c r="AC544" s="34">
        <v>1</v>
      </c>
      <c r="AD544" s="34">
        <v>4002023</v>
      </c>
      <c r="AE544" s="32" t="s">
        <v>2499</v>
      </c>
      <c r="AF544" s="34">
        <v>400202300</v>
      </c>
      <c r="AG544" s="32" t="s">
        <v>2499</v>
      </c>
      <c r="AH544" s="34">
        <v>5104</v>
      </c>
      <c r="AI544" s="34">
        <v>1</v>
      </c>
      <c r="AJ544" s="32" t="s">
        <v>2500</v>
      </c>
      <c r="AK544" s="34" t="s">
        <v>89</v>
      </c>
      <c r="AL544" s="32" t="s">
        <v>166</v>
      </c>
      <c r="AM544" s="34">
        <v>132208</v>
      </c>
      <c r="AN544" s="32" t="s">
        <v>905</v>
      </c>
      <c r="AO544" s="32"/>
      <c r="AP544" s="32" t="s">
        <v>282</v>
      </c>
      <c r="AQ544" s="34" t="s">
        <v>2501</v>
      </c>
      <c r="AR544" s="32" t="s">
        <v>2502</v>
      </c>
      <c r="AS544" s="32" t="s">
        <v>2505</v>
      </c>
      <c r="AT544" s="28">
        <v>53381183.759999998</v>
      </c>
      <c r="AU544" s="1"/>
      <c r="AV544" s="29"/>
      <c r="AW544" s="30">
        <f>SUMIF('No tocar'!A:A,AS544,'No tocar'!B:B)</f>
        <v>0</v>
      </c>
      <c r="AX544" s="30">
        <f t="shared" si="0"/>
        <v>53381183.759999998</v>
      </c>
      <c r="AY544" s="30">
        <f>SUMIF('No tocar'!A:A,AS544,'No tocar'!D:D)</f>
        <v>0</v>
      </c>
      <c r="AZ544" s="30"/>
      <c r="BA544" s="30" t="str">
        <f t="shared" si="1"/>
        <v/>
      </c>
      <c r="BB544" s="31" t="str">
        <f t="shared" si="2"/>
        <v/>
      </c>
      <c r="BC544" s="29"/>
      <c r="BD544" s="29"/>
      <c r="BE544" s="29"/>
      <c r="BF544" s="29"/>
      <c r="BG544" s="29"/>
      <c r="BH544" s="29"/>
      <c r="BI544" s="29"/>
      <c r="BJ544" s="29"/>
      <c r="BK544" s="29"/>
      <c r="BL544" s="29"/>
      <c r="BM544" s="29"/>
      <c r="BN544" s="29"/>
      <c r="BO544" s="29"/>
      <c r="BP544" s="29"/>
      <c r="BQ544" s="29"/>
      <c r="BR544" s="29"/>
      <c r="BS544" s="29"/>
      <c r="BT544" s="29"/>
      <c r="BU544" s="29"/>
      <c r="BV544" s="29"/>
    </row>
    <row r="545" spans="1:74" ht="14.25" hidden="1" customHeight="1">
      <c r="A545" s="32" t="s">
        <v>2419</v>
      </c>
      <c r="B545" s="32" t="s">
        <v>2420</v>
      </c>
      <c r="C545" s="32" t="s">
        <v>2060</v>
      </c>
      <c r="D545" s="33">
        <v>40</v>
      </c>
      <c r="E545" s="32" t="s">
        <v>222</v>
      </c>
      <c r="F545" s="34">
        <v>4002</v>
      </c>
      <c r="G545" s="32" t="s">
        <v>223</v>
      </c>
      <c r="H545" s="34" t="s">
        <v>1291</v>
      </c>
      <c r="I545" s="32" t="s">
        <v>2490</v>
      </c>
      <c r="J545" s="34">
        <v>5</v>
      </c>
      <c r="K545" s="32" t="s">
        <v>184</v>
      </c>
      <c r="L545" s="33" t="s">
        <v>2422</v>
      </c>
      <c r="M545" s="32" t="s">
        <v>503</v>
      </c>
      <c r="N545" s="34" t="s">
        <v>504</v>
      </c>
      <c r="O545" s="32" t="s">
        <v>1496</v>
      </c>
      <c r="P545" s="34">
        <v>1</v>
      </c>
      <c r="Q545" s="34" t="s">
        <v>2491</v>
      </c>
      <c r="R545" s="32" t="s">
        <v>2492</v>
      </c>
      <c r="S545" s="34" t="s">
        <v>2493</v>
      </c>
      <c r="T545" s="32" t="s">
        <v>2494</v>
      </c>
      <c r="U545" s="34">
        <v>5104</v>
      </c>
      <c r="V545" s="36" t="s">
        <v>2495</v>
      </c>
      <c r="W545" s="36" t="s">
        <v>2496</v>
      </c>
      <c r="X545" s="33" t="s">
        <v>2497</v>
      </c>
      <c r="Y545" s="32" t="s">
        <v>2498</v>
      </c>
      <c r="Z545" s="34">
        <v>2023</v>
      </c>
      <c r="AA545" s="34">
        <v>2023</v>
      </c>
      <c r="AB545" s="34">
        <v>1</v>
      </c>
      <c r="AC545" s="34">
        <v>1</v>
      </c>
      <c r="AD545" s="34">
        <v>4002023</v>
      </c>
      <c r="AE545" s="32" t="s">
        <v>2499</v>
      </c>
      <c r="AF545" s="34">
        <v>400202300</v>
      </c>
      <c r="AG545" s="32" t="s">
        <v>2499</v>
      </c>
      <c r="AH545" s="34">
        <v>5104</v>
      </c>
      <c r="AI545" s="34">
        <v>1</v>
      </c>
      <c r="AJ545" s="32" t="s">
        <v>2500</v>
      </c>
      <c r="AK545" s="34" t="s">
        <v>89</v>
      </c>
      <c r="AL545" s="32" t="s">
        <v>681</v>
      </c>
      <c r="AM545" s="34">
        <v>132311</v>
      </c>
      <c r="AN545" s="32" t="s">
        <v>1040</v>
      </c>
      <c r="AO545" s="32"/>
      <c r="AP545" s="32" t="s">
        <v>282</v>
      </c>
      <c r="AQ545" s="34" t="s">
        <v>2501</v>
      </c>
      <c r="AR545" s="32" t="s">
        <v>2502</v>
      </c>
      <c r="AS545" s="32" t="s">
        <v>2506</v>
      </c>
      <c r="AT545" s="28">
        <v>76350636.650000006</v>
      </c>
      <c r="AU545" s="1"/>
      <c r="AV545" s="29"/>
      <c r="AW545" s="30">
        <f>SUMIF('No tocar'!A:A,AS545,'No tocar'!B:B)</f>
        <v>0</v>
      </c>
      <c r="AX545" s="30">
        <f t="shared" si="0"/>
        <v>76350636.650000006</v>
      </c>
      <c r="AY545" s="30">
        <f>SUMIF('No tocar'!A:A,AS545,'No tocar'!D:D)</f>
        <v>0</v>
      </c>
      <c r="AZ545" s="30"/>
      <c r="BA545" s="30" t="str">
        <f t="shared" si="1"/>
        <v/>
      </c>
      <c r="BB545" s="31" t="str">
        <f t="shared" si="2"/>
        <v/>
      </c>
      <c r="BC545" s="29"/>
      <c r="BD545" s="29"/>
      <c r="BE545" s="29"/>
      <c r="BF545" s="29"/>
      <c r="BG545" s="29"/>
      <c r="BH545" s="29"/>
      <c r="BI545" s="29"/>
      <c r="BJ545" s="29"/>
      <c r="BK545" s="29"/>
      <c r="BL545" s="29"/>
      <c r="BM545" s="29"/>
      <c r="BN545" s="29"/>
      <c r="BO545" s="29"/>
      <c r="BP545" s="29"/>
      <c r="BQ545" s="29"/>
      <c r="BR545" s="29"/>
      <c r="BS545" s="29"/>
      <c r="BT545" s="29"/>
      <c r="BU545" s="29"/>
      <c r="BV545" s="29"/>
    </row>
    <row r="546" spans="1:74" ht="14.25" hidden="1" customHeight="1">
      <c r="A546" s="32" t="s">
        <v>2419</v>
      </c>
      <c r="B546" s="32" t="s">
        <v>2420</v>
      </c>
      <c r="C546" s="32" t="s">
        <v>2060</v>
      </c>
      <c r="D546" s="33">
        <v>40</v>
      </c>
      <c r="E546" s="32" t="s">
        <v>222</v>
      </c>
      <c r="F546" s="34">
        <v>4002</v>
      </c>
      <c r="G546" s="32" t="s">
        <v>223</v>
      </c>
      <c r="H546" s="34" t="s">
        <v>1291</v>
      </c>
      <c r="I546" s="32" t="s">
        <v>2490</v>
      </c>
      <c r="J546" s="34">
        <v>5</v>
      </c>
      <c r="K546" s="32" t="s">
        <v>184</v>
      </c>
      <c r="L546" s="33" t="s">
        <v>502</v>
      </c>
      <c r="M546" s="32" t="s">
        <v>503</v>
      </c>
      <c r="N546" s="34" t="s">
        <v>504</v>
      </c>
      <c r="O546" s="32" t="s">
        <v>1496</v>
      </c>
      <c r="P546" s="34">
        <v>1</v>
      </c>
      <c r="Q546" s="34" t="s">
        <v>2491</v>
      </c>
      <c r="R546" s="32" t="s">
        <v>2492</v>
      </c>
      <c r="S546" s="34" t="s">
        <v>2493</v>
      </c>
      <c r="T546" s="32" t="s">
        <v>2494</v>
      </c>
      <c r="U546" s="34">
        <v>5104</v>
      </c>
      <c r="V546" s="36" t="s">
        <v>2495</v>
      </c>
      <c r="W546" s="36" t="s">
        <v>2496</v>
      </c>
      <c r="X546" s="33" t="s">
        <v>2497</v>
      </c>
      <c r="Y546" s="32" t="s">
        <v>2498</v>
      </c>
      <c r="Z546" s="34">
        <v>2023</v>
      </c>
      <c r="AA546" s="34">
        <v>2023</v>
      </c>
      <c r="AB546" s="34">
        <v>1</v>
      </c>
      <c r="AC546" s="34">
        <v>1</v>
      </c>
      <c r="AD546" s="34">
        <v>4002023</v>
      </c>
      <c r="AE546" s="32" t="s">
        <v>2499</v>
      </c>
      <c r="AF546" s="34">
        <v>400202300</v>
      </c>
      <c r="AG546" s="32" t="s">
        <v>2499</v>
      </c>
      <c r="AH546" s="34">
        <v>5104</v>
      </c>
      <c r="AI546" s="34">
        <v>2</v>
      </c>
      <c r="AJ546" s="32" t="s">
        <v>2507</v>
      </c>
      <c r="AK546" s="34" t="s">
        <v>99</v>
      </c>
      <c r="AL546" s="32" t="s">
        <v>90</v>
      </c>
      <c r="AM546" s="34">
        <v>121000</v>
      </c>
      <c r="AN546" s="32" t="s">
        <v>91</v>
      </c>
      <c r="AO546" s="32"/>
      <c r="AP546" s="22" t="s">
        <v>92</v>
      </c>
      <c r="AQ546" s="34" t="s">
        <v>627</v>
      </c>
      <c r="AR546" s="32" t="s">
        <v>628</v>
      </c>
      <c r="AS546" s="32" t="s">
        <v>2508</v>
      </c>
      <c r="AT546" s="28">
        <v>126050000</v>
      </c>
      <c r="AU546" s="1"/>
      <c r="AV546" s="29"/>
      <c r="AW546" s="30">
        <f>SUMIF('No tocar'!A:A,AS546,'No tocar'!B:B)</f>
        <v>157200000</v>
      </c>
      <c r="AX546" s="30">
        <f t="shared" si="0"/>
        <v>126050000</v>
      </c>
      <c r="AY546" s="30">
        <f>SUMIF('No tocar'!A:A,AS546,'No tocar'!D:D)</f>
        <v>109300000</v>
      </c>
      <c r="AZ546" s="30"/>
      <c r="BA546" s="30" t="str">
        <f t="shared" si="1"/>
        <v/>
      </c>
      <c r="BB546" s="31" t="str">
        <f t="shared" si="2"/>
        <v/>
      </c>
      <c r="BC546" s="29"/>
      <c r="BD546" s="29"/>
      <c r="BE546" s="29"/>
      <c r="BF546" s="29"/>
      <c r="BG546" s="29"/>
      <c r="BH546" s="29"/>
      <c r="BI546" s="29"/>
      <c r="BJ546" s="29"/>
      <c r="BK546" s="29"/>
      <c r="BL546" s="29"/>
      <c r="BM546" s="29"/>
      <c r="BN546" s="29"/>
      <c r="BO546" s="29"/>
      <c r="BP546" s="29"/>
      <c r="BQ546" s="29"/>
      <c r="BR546" s="29"/>
      <c r="BS546" s="29"/>
      <c r="BT546" s="29"/>
      <c r="BU546" s="29"/>
      <c r="BV546" s="29"/>
    </row>
    <row r="547" spans="1:74" ht="14.25" hidden="1" customHeight="1">
      <c r="A547" s="32" t="s">
        <v>2419</v>
      </c>
      <c r="B547" s="32" t="s">
        <v>2420</v>
      </c>
      <c r="C547" s="32" t="s">
        <v>2060</v>
      </c>
      <c r="D547" s="33">
        <v>40</v>
      </c>
      <c r="E547" s="32" t="s">
        <v>222</v>
      </c>
      <c r="F547" s="34">
        <v>4002</v>
      </c>
      <c r="G547" s="32" t="s">
        <v>223</v>
      </c>
      <c r="H547" s="34" t="s">
        <v>1291</v>
      </c>
      <c r="I547" s="32" t="s">
        <v>2490</v>
      </c>
      <c r="J547" s="34">
        <v>5</v>
      </c>
      <c r="K547" s="32" t="s">
        <v>184</v>
      </c>
      <c r="L547" s="33" t="s">
        <v>502</v>
      </c>
      <c r="M547" s="32" t="s">
        <v>503</v>
      </c>
      <c r="N547" s="34" t="s">
        <v>504</v>
      </c>
      <c r="O547" s="32" t="s">
        <v>1496</v>
      </c>
      <c r="P547" s="34">
        <v>1</v>
      </c>
      <c r="Q547" s="34" t="s">
        <v>2491</v>
      </c>
      <c r="R547" s="32" t="s">
        <v>2492</v>
      </c>
      <c r="S547" s="34" t="s">
        <v>2493</v>
      </c>
      <c r="T547" s="32" t="s">
        <v>2494</v>
      </c>
      <c r="U547" s="34">
        <v>5104</v>
      </c>
      <c r="V547" s="36" t="s">
        <v>2495</v>
      </c>
      <c r="W547" s="36" t="s">
        <v>2496</v>
      </c>
      <c r="X547" s="33" t="s">
        <v>2497</v>
      </c>
      <c r="Y547" s="32" t="s">
        <v>2498</v>
      </c>
      <c r="Z547" s="34">
        <v>2023</v>
      </c>
      <c r="AA547" s="34">
        <v>2023</v>
      </c>
      <c r="AB547" s="34">
        <v>1</v>
      </c>
      <c r="AC547" s="34">
        <v>1</v>
      </c>
      <c r="AD547" s="34">
        <v>4002023</v>
      </c>
      <c r="AE547" s="32" t="s">
        <v>2499</v>
      </c>
      <c r="AF547" s="34">
        <v>400202300</v>
      </c>
      <c r="AG547" s="32" t="s">
        <v>2499</v>
      </c>
      <c r="AH547" s="34">
        <v>5104</v>
      </c>
      <c r="AI547" s="34">
        <v>2</v>
      </c>
      <c r="AJ547" s="32" t="s">
        <v>2507</v>
      </c>
      <c r="AK547" s="34" t="s">
        <v>99</v>
      </c>
      <c r="AL547" s="32" t="s">
        <v>166</v>
      </c>
      <c r="AM547" s="34">
        <v>124303</v>
      </c>
      <c r="AN547" s="32" t="s">
        <v>169</v>
      </c>
      <c r="AO547" s="32"/>
      <c r="AP547" s="22" t="s">
        <v>1031</v>
      </c>
      <c r="AQ547" s="34" t="s">
        <v>627</v>
      </c>
      <c r="AR547" s="32" t="s">
        <v>628</v>
      </c>
      <c r="AS547" s="32" t="s">
        <v>2509</v>
      </c>
      <c r="AT547" s="28">
        <v>42000000</v>
      </c>
      <c r="AU547" s="1"/>
      <c r="AV547" s="29"/>
      <c r="AW547" s="30">
        <f>SUMIF('No tocar'!A:A,AS547,'No tocar'!B:B)</f>
        <v>42000000</v>
      </c>
      <c r="AX547" s="30">
        <f t="shared" si="0"/>
        <v>42000000</v>
      </c>
      <c r="AY547" s="30">
        <f>SUMIF('No tocar'!A:A,AS547,'No tocar'!D:D)</f>
        <v>31500000</v>
      </c>
      <c r="AZ547" s="30"/>
      <c r="BA547" s="30" t="str">
        <f t="shared" si="1"/>
        <v/>
      </c>
      <c r="BB547" s="31" t="str">
        <f t="shared" si="2"/>
        <v/>
      </c>
      <c r="BC547" s="29"/>
      <c r="BD547" s="29"/>
      <c r="BE547" s="29"/>
      <c r="BF547" s="29"/>
      <c r="BG547" s="29"/>
      <c r="BH547" s="29"/>
      <c r="BI547" s="29"/>
      <c r="BJ547" s="29"/>
      <c r="BK547" s="29"/>
      <c r="BL547" s="29"/>
      <c r="BM547" s="29"/>
      <c r="BN547" s="29"/>
      <c r="BO547" s="29"/>
      <c r="BP547" s="29"/>
      <c r="BQ547" s="29"/>
      <c r="BR547" s="29"/>
      <c r="BS547" s="29"/>
      <c r="BT547" s="29"/>
      <c r="BU547" s="29"/>
      <c r="BV547" s="29"/>
    </row>
    <row r="548" spans="1:74" ht="14.25" hidden="1" customHeight="1">
      <c r="A548" s="32" t="s">
        <v>2419</v>
      </c>
      <c r="B548" s="32" t="s">
        <v>2420</v>
      </c>
      <c r="C548" s="32" t="s">
        <v>2060</v>
      </c>
      <c r="D548" s="33">
        <v>40</v>
      </c>
      <c r="E548" s="32" t="s">
        <v>222</v>
      </c>
      <c r="F548" s="34">
        <v>4002</v>
      </c>
      <c r="G548" s="32" t="s">
        <v>223</v>
      </c>
      <c r="H548" s="34" t="s">
        <v>1291</v>
      </c>
      <c r="I548" s="32" t="s">
        <v>2490</v>
      </c>
      <c r="J548" s="34">
        <v>5</v>
      </c>
      <c r="K548" s="32" t="s">
        <v>184</v>
      </c>
      <c r="L548" s="33" t="s">
        <v>502</v>
      </c>
      <c r="M548" s="32" t="s">
        <v>503</v>
      </c>
      <c r="N548" s="34" t="s">
        <v>504</v>
      </c>
      <c r="O548" s="32" t="s">
        <v>1496</v>
      </c>
      <c r="P548" s="34">
        <v>1</v>
      </c>
      <c r="Q548" s="34" t="s">
        <v>2491</v>
      </c>
      <c r="R548" s="32" t="s">
        <v>2492</v>
      </c>
      <c r="S548" s="34" t="s">
        <v>2493</v>
      </c>
      <c r="T548" s="32" t="s">
        <v>2494</v>
      </c>
      <c r="U548" s="34">
        <v>5104</v>
      </c>
      <c r="V548" s="36" t="s">
        <v>2495</v>
      </c>
      <c r="W548" s="36" t="s">
        <v>2496</v>
      </c>
      <c r="X548" s="33" t="s">
        <v>2497</v>
      </c>
      <c r="Y548" s="32" t="s">
        <v>2498</v>
      </c>
      <c r="Z548" s="34">
        <v>2023</v>
      </c>
      <c r="AA548" s="34">
        <v>2023</v>
      </c>
      <c r="AB548" s="34">
        <v>1</v>
      </c>
      <c r="AC548" s="34">
        <v>1</v>
      </c>
      <c r="AD548" s="34">
        <v>4002023</v>
      </c>
      <c r="AE548" s="32" t="s">
        <v>2499</v>
      </c>
      <c r="AF548" s="34">
        <v>400202300</v>
      </c>
      <c r="AG548" s="32" t="s">
        <v>2499</v>
      </c>
      <c r="AH548" s="34">
        <v>5104</v>
      </c>
      <c r="AI548" s="34">
        <v>2</v>
      </c>
      <c r="AJ548" s="32" t="s">
        <v>2507</v>
      </c>
      <c r="AK548" s="34" t="s">
        <v>99</v>
      </c>
      <c r="AL548" s="32" t="s">
        <v>681</v>
      </c>
      <c r="AM548" s="34">
        <v>132311</v>
      </c>
      <c r="AN548" s="32" t="s">
        <v>1040</v>
      </c>
      <c r="AO548" s="32"/>
      <c r="AP548" s="22" t="s">
        <v>1031</v>
      </c>
      <c r="AQ548" s="34" t="s">
        <v>627</v>
      </c>
      <c r="AR548" s="32" t="s">
        <v>628</v>
      </c>
      <c r="AS548" s="32" t="s">
        <v>2510</v>
      </c>
      <c r="AT548" s="28">
        <v>1000000</v>
      </c>
      <c r="AU548" s="1"/>
      <c r="AV548" s="29"/>
      <c r="AW548" s="30">
        <f>SUMIF('No tocar'!A:A,AS548,'No tocar'!B:B)</f>
        <v>0</v>
      </c>
      <c r="AX548" s="30">
        <f t="shared" si="0"/>
        <v>1000000</v>
      </c>
      <c r="AY548" s="30">
        <f>SUMIF('No tocar'!A:A,AS548,'No tocar'!D:D)</f>
        <v>0</v>
      </c>
      <c r="AZ548" s="30"/>
      <c r="BA548" s="30" t="str">
        <f t="shared" si="1"/>
        <v/>
      </c>
      <c r="BB548" s="31" t="str">
        <f t="shared" si="2"/>
        <v/>
      </c>
      <c r="BC548" s="29"/>
      <c r="BD548" s="29"/>
      <c r="BE548" s="29"/>
      <c r="BF548" s="29"/>
      <c r="BG548" s="29"/>
      <c r="BH548" s="29"/>
      <c r="BI548" s="29"/>
      <c r="BJ548" s="29"/>
      <c r="BK548" s="29"/>
      <c r="BL548" s="29"/>
      <c r="BM548" s="29"/>
      <c r="BN548" s="29"/>
      <c r="BO548" s="29"/>
      <c r="BP548" s="29"/>
      <c r="BQ548" s="29"/>
      <c r="BR548" s="29"/>
      <c r="BS548" s="29"/>
      <c r="BT548" s="29"/>
      <c r="BU548" s="29"/>
      <c r="BV548" s="29"/>
    </row>
    <row r="549" spans="1:74" ht="14.25" hidden="1" customHeight="1">
      <c r="A549" s="32" t="s">
        <v>2419</v>
      </c>
      <c r="B549" s="32" t="s">
        <v>2420</v>
      </c>
      <c r="C549" s="32" t="s">
        <v>2060</v>
      </c>
      <c r="D549" s="33">
        <v>40</v>
      </c>
      <c r="E549" s="32" t="s">
        <v>222</v>
      </c>
      <c r="F549" s="34">
        <v>4002</v>
      </c>
      <c r="G549" s="32" t="s">
        <v>223</v>
      </c>
      <c r="H549" s="34" t="s">
        <v>1291</v>
      </c>
      <c r="I549" s="32" t="s">
        <v>2490</v>
      </c>
      <c r="J549" s="34">
        <v>5</v>
      </c>
      <c r="K549" s="32" t="s">
        <v>184</v>
      </c>
      <c r="L549" s="33" t="s">
        <v>502</v>
      </c>
      <c r="M549" s="32" t="s">
        <v>503</v>
      </c>
      <c r="N549" s="34" t="s">
        <v>504</v>
      </c>
      <c r="O549" s="32" t="s">
        <v>1496</v>
      </c>
      <c r="P549" s="34">
        <v>1</v>
      </c>
      <c r="Q549" s="34" t="s">
        <v>2491</v>
      </c>
      <c r="R549" s="32" t="s">
        <v>2492</v>
      </c>
      <c r="S549" s="34" t="s">
        <v>2511</v>
      </c>
      <c r="T549" s="32" t="s">
        <v>2512</v>
      </c>
      <c r="U549" s="34">
        <v>8011.56</v>
      </c>
      <c r="V549" s="36" t="s">
        <v>2495</v>
      </c>
      <c r="W549" s="36" t="s">
        <v>2496</v>
      </c>
      <c r="X549" s="33" t="s">
        <v>2497</v>
      </c>
      <c r="Y549" s="32" t="s">
        <v>2498</v>
      </c>
      <c r="Z549" s="34">
        <v>2023</v>
      </c>
      <c r="AA549" s="34">
        <v>2023</v>
      </c>
      <c r="AB549" s="34">
        <v>1</v>
      </c>
      <c r="AC549" s="34">
        <v>2</v>
      </c>
      <c r="AD549" s="34">
        <v>4002020</v>
      </c>
      <c r="AE549" s="32" t="s">
        <v>2513</v>
      </c>
      <c r="AF549" s="34">
        <v>400202000</v>
      </c>
      <c r="AG549" s="32" t="s">
        <v>2513</v>
      </c>
      <c r="AH549" s="34">
        <v>8011.56</v>
      </c>
      <c r="AI549" s="34">
        <v>3</v>
      </c>
      <c r="AJ549" s="32" t="s">
        <v>2514</v>
      </c>
      <c r="AK549" s="34" t="s">
        <v>99</v>
      </c>
      <c r="AL549" s="32" t="s">
        <v>166</v>
      </c>
      <c r="AM549" s="34">
        <v>124303</v>
      </c>
      <c r="AN549" s="32" t="s">
        <v>169</v>
      </c>
      <c r="AO549" s="32"/>
      <c r="AP549" s="32" t="s">
        <v>282</v>
      </c>
      <c r="AQ549" s="34" t="s">
        <v>2515</v>
      </c>
      <c r="AR549" s="32" t="s">
        <v>2516</v>
      </c>
      <c r="AS549" s="32" t="s">
        <v>2517</v>
      </c>
      <c r="AT549" s="28">
        <v>56736106</v>
      </c>
      <c r="AU549" s="1"/>
      <c r="AV549" s="29"/>
      <c r="AW549" s="30">
        <f>SUMIF('No tocar'!A:A,AS549,'No tocar'!B:B)</f>
        <v>56736106</v>
      </c>
      <c r="AX549" s="30">
        <f t="shared" si="0"/>
        <v>56736106</v>
      </c>
      <c r="AY549" s="30">
        <f>SUMIF('No tocar'!A:A,AS549,'No tocar'!D:D)</f>
        <v>0</v>
      </c>
      <c r="AZ549" s="30"/>
      <c r="BA549" s="30" t="str">
        <f t="shared" si="1"/>
        <v/>
      </c>
      <c r="BB549" s="31" t="str">
        <f t="shared" si="2"/>
        <v/>
      </c>
      <c r="BC549" s="29"/>
      <c r="BD549" s="29"/>
      <c r="BE549" s="29"/>
      <c r="BF549" s="29"/>
      <c r="BG549" s="29"/>
      <c r="BH549" s="29"/>
      <c r="BI549" s="29"/>
      <c r="BJ549" s="29"/>
      <c r="BK549" s="29"/>
      <c r="BL549" s="29"/>
      <c r="BM549" s="29"/>
      <c r="BN549" s="29"/>
      <c r="BO549" s="29"/>
      <c r="BP549" s="29"/>
      <c r="BQ549" s="29"/>
      <c r="BR549" s="29"/>
      <c r="BS549" s="29"/>
      <c r="BT549" s="29"/>
      <c r="BU549" s="29"/>
      <c r="BV549" s="29"/>
    </row>
    <row r="550" spans="1:74" ht="14.25" hidden="1" customHeight="1">
      <c r="A550" s="32" t="s">
        <v>2419</v>
      </c>
      <c r="B550" s="32" t="s">
        <v>2420</v>
      </c>
      <c r="C550" s="32" t="s">
        <v>2060</v>
      </c>
      <c r="D550" s="33">
        <v>40</v>
      </c>
      <c r="E550" s="32" t="s">
        <v>222</v>
      </c>
      <c r="F550" s="34">
        <v>4002</v>
      </c>
      <c r="G550" s="32" t="s">
        <v>223</v>
      </c>
      <c r="H550" s="34" t="s">
        <v>1291</v>
      </c>
      <c r="I550" s="32" t="s">
        <v>2490</v>
      </c>
      <c r="J550" s="34">
        <v>5</v>
      </c>
      <c r="K550" s="32" t="s">
        <v>184</v>
      </c>
      <c r="L550" s="33" t="s">
        <v>502</v>
      </c>
      <c r="M550" s="32" t="s">
        <v>503</v>
      </c>
      <c r="N550" s="34" t="s">
        <v>504</v>
      </c>
      <c r="O550" s="32" t="s">
        <v>1496</v>
      </c>
      <c r="P550" s="34">
        <v>1</v>
      </c>
      <c r="Q550" s="34" t="s">
        <v>2491</v>
      </c>
      <c r="R550" s="32" t="s">
        <v>2492</v>
      </c>
      <c r="S550" s="34" t="s">
        <v>2511</v>
      </c>
      <c r="T550" s="32" t="s">
        <v>2512</v>
      </c>
      <c r="U550" s="34">
        <v>8011.56</v>
      </c>
      <c r="V550" s="36" t="s">
        <v>2495</v>
      </c>
      <c r="W550" s="36" t="s">
        <v>2496</v>
      </c>
      <c r="X550" s="33" t="s">
        <v>2497</v>
      </c>
      <c r="Y550" s="32" t="s">
        <v>2498</v>
      </c>
      <c r="Z550" s="34">
        <v>2023</v>
      </c>
      <c r="AA550" s="34">
        <v>2023</v>
      </c>
      <c r="AB550" s="34">
        <v>1</v>
      </c>
      <c r="AC550" s="34">
        <v>2</v>
      </c>
      <c r="AD550" s="34">
        <v>4002020</v>
      </c>
      <c r="AE550" s="32" t="s">
        <v>2513</v>
      </c>
      <c r="AF550" s="34">
        <v>400202000</v>
      </c>
      <c r="AG550" s="32" t="s">
        <v>2513</v>
      </c>
      <c r="AH550" s="34">
        <v>8011.56</v>
      </c>
      <c r="AI550" s="34">
        <v>4</v>
      </c>
      <c r="AJ550" s="32" t="s">
        <v>2518</v>
      </c>
      <c r="AK550" s="34" t="s">
        <v>89</v>
      </c>
      <c r="AL550" s="32" t="s">
        <v>166</v>
      </c>
      <c r="AM550" s="34">
        <v>124303</v>
      </c>
      <c r="AN550" s="32" t="s">
        <v>169</v>
      </c>
      <c r="AO550" s="32"/>
      <c r="AP550" s="32" t="s">
        <v>282</v>
      </c>
      <c r="AQ550" s="34" t="s">
        <v>2519</v>
      </c>
      <c r="AR550" s="32" t="s">
        <v>2520</v>
      </c>
      <c r="AS550" s="32" t="s">
        <v>2521</v>
      </c>
      <c r="AT550" s="28">
        <v>132384249</v>
      </c>
      <c r="AU550" s="1"/>
      <c r="AV550" s="29"/>
      <c r="AW550" s="30">
        <f>SUMIF('No tocar'!A:A,AS550,'No tocar'!B:B)</f>
        <v>132384249</v>
      </c>
      <c r="AX550" s="30">
        <f t="shared" si="0"/>
        <v>132384249</v>
      </c>
      <c r="AY550" s="30">
        <f>SUMIF('No tocar'!A:A,AS550,'No tocar'!D:D)</f>
        <v>0</v>
      </c>
      <c r="AZ550" s="30"/>
      <c r="BA550" s="30" t="str">
        <f t="shared" si="1"/>
        <v/>
      </c>
      <c r="BB550" s="31" t="str">
        <f t="shared" si="2"/>
        <v/>
      </c>
      <c r="BC550" s="29"/>
      <c r="BD550" s="29"/>
      <c r="BE550" s="29"/>
      <c r="BF550" s="29"/>
      <c r="BG550" s="29"/>
      <c r="BH550" s="29"/>
      <c r="BI550" s="29"/>
      <c r="BJ550" s="29"/>
      <c r="BK550" s="29"/>
      <c r="BL550" s="29"/>
      <c r="BM550" s="29"/>
      <c r="BN550" s="29"/>
      <c r="BO550" s="29"/>
      <c r="BP550" s="29"/>
      <c r="BQ550" s="29"/>
      <c r="BR550" s="29"/>
      <c r="BS550" s="29"/>
      <c r="BT550" s="29"/>
      <c r="BU550" s="29"/>
      <c r="BV550" s="29"/>
    </row>
    <row r="551" spans="1:74" ht="14.25" hidden="1" customHeight="1">
      <c r="A551" s="32" t="s">
        <v>2419</v>
      </c>
      <c r="B551" s="32" t="s">
        <v>2420</v>
      </c>
      <c r="C551" s="32" t="s">
        <v>2060</v>
      </c>
      <c r="D551" s="33">
        <v>21</v>
      </c>
      <c r="E551" s="32" t="s">
        <v>2522</v>
      </c>
      <c r="F551" s="34">
        <v>2102</v>
      </c>
      <c r="G551" s="32" t="s">
        <v>2523</v>
      </c>
      <c r="H551" s="34" t="s">
        <v>394</v>
      </c>
      <c r="I551" s="32" t="s">
        <v>1941</v>
      </c>
      <c r="J551" s="34">
        <v>5</v>
      </c>
      <c r="K551" s="32" t="s">
        <v>184</v>
      </c>
      <c r="L551" s="33" t="s">
        <v>502</v>
      </c>
      <c r="M551" s="32" t="s">
        <v>503</v>
      </c>
      <c r="N551" s="34" t="s">
        <v>504</v>
      </c>
      <c r="O551" s="32" t="s">
        <v>1496</v>
      </c>
      <c r="P551" s="34">
        <v>1</v>
      </c>
      <c r="Q551" s="34" t="s">
        <v>2491</v>
      </c>
      <c r="R551" s="32" t="s">
        <v>2492</v>
      </c>
      <c r="S551" s="34" t="s">
        <v>2524</v>
      </c>
      <c r="T551" s="32" t="s">
        <v>2525</v>
      </c>
      <c r="U551" s="34">
        <v>0.5</v>
      </c>
      <c r="V551" s="36" t="s">
        <v>2526</v>
      </c>
      <c r="W551" s="36" t="s">
        <v>2527</v>
      </c>
      <c r="X551" s="33" t="s">
        <v>2528</v>
      </c>
      <c r="Y551" s="32" t="s">
        <v>2529</v>
      </c>
      <c r="Z551" s="34">
        <v>2023</v>
      </c>
      <c r="AA551" s="34">
        <v>2023</v>
      </c>
      <c r="AB551" s="34">
        <v>1</v>
      </c>
      <c r="AC551" s="34">
        <v>1</v>
      </c>
      <c r="AD551" s="34">
        <v>2102009</v>
      </c>
      <c r="AE551" s="32" t="s">
        <v>135</v>
      </c>
      <c r="AF551" s="34">
        <v>210200900</v>
      </c>
      <c r="AG551" s="32" t="s">
        <v>136</v>
      </c>
      <c r="AH551" s="34" t="s">
        <v>2530</v>
      </c>
      <c r="AI551" s="34">
        <v>1</v>
      </c>
      <c r="AJ551" s="32" t="s">
        <v>2531</v>
      </c>
      <c r="AK551" s="34" t="s">
        <v>89</v>
      </c>
      <c r="AL551" s="32" t="s">
        <v>90</v>
      </c>
      <c r="AM551" s="34">
        <v>123105</v>
      </c>
      <c r="AN551" s="32" t="s">
        <v>2532</v>
      </c>
      <c r="AO551" s="32"/>
      <c r="AP551" s="32" t="s">
        <v>282</v>
      </c>
      <c r="AQ551" s="34" t="s">
        <v>218</v>
      </c>
      <c r="AR551" s="32" t="s">
        <v>219</v>
      </c>
      <c r="AS551" s="32" t="s">
        <v>2533</v>
      </c>
      <c r="AT551" s="28">
        <v>524729235</v>
      </c>
      <c r="AU551" s="1"/>
      <c r="AV551" s="29"/>
      <c r="AW551" s="30">
        <f>SUMIF('No tocar'!A:A,AS551,'No tocar'!B:B)</f>
        <v>524729235</v>
      </c>
      <c r="AX551" s="30">
        <f t="shared" si="0"/>
        <v>524729235</v>
      </c>
      <c r="AY551" s="30">
        <f>SUMIF('No tocar'!A:A,AS551,'No tocar'!D:D)</f>
        <v>300000000</v>
      </c>
      <c r="AZ551" s="30"/>
      <c r="BA551" s="30" t="str">
        <f t="shared" si="1"/>
        <v/>
      </c>
      <c r="BB551" s="31" t="str">
        <f t="shared" si="2"/>
        <v/>
      </c>
      <c r="BC551" s="29"/>
      <c r="BD551" s="29"/>
      <c r="BE551" s="29"/>
      <c r="BF551" s="29"/>
      <c r="BG551" s="29"/>
      <c r="BH551" s="29"/>
      <c r="BI551" s="29"/>
      <c r="BJ551" s="29"/>
      <c r="BK551" s="29"/>
      <c r="BL551" s="29"/>
      <c r="BM551" s="29"/>
      <c r="BN551" s="29"/>
      <c r="BO551" s="29"/>
      <c r="BP551" s="29"/>
      <c r="BQ551" s="29"/>
      <c r="BR551" s="29"/>
      <c r="BS551" s="29"/>
      <c r="BT551" s="29"/>
      <c r="BU551" s="29"/>
      <c r="BV551" s="29"/>
    </row>
    <row r="552" spans="1:74" ht="14.25" hidden="1" customHeight="1">
      <c r="A552" s="32" t="s">
        <v>2419</v>
      </c>
      <c r="B552" s="32" t="s">
        <v>2420</v>
      </c>
      <c r="C552" s="32" t="s">
        <v>2060</v>
      </c>
      <c r="D552" s="33">
        <v>21</v>
      </c>
      <c r="E552" s="32" t="s">
        <v>2522</v>
      </c>
      <c r="F552" s="34">
        <v>2102</v>
      </c>
      <c r="G552" s="32" t="s">
        <v>2523</v>
      </c>
      <c r="H552" s="34" t="s">
        <v>394</v>
      </c>
      <c r="I552" s="32" t="s">
        <v>1941</v>
      </c>
      <c r="J552" s="34">
        <v>5</v>
      </c>
      <c r="K552" s="32" t="s">
        <v>184</v>
      </c>
      <c r="L552" s="33" t="s">
        <v>502</v>
      </c>
      <c r="M552" s="32" t="s">
        <v>503</v>
      </c>
      <c r="N552" s="34" t="s">
        <v>504</v>
      </c>
      <c r="O552" s="32" t="s">
        <v>1496</v>
      </c>
      <c r="P552" s="34">
        <v>1</v>
      </c>
      <c r="Q552" s="34" t="s">
        <v>2491</v>
      </c>
      <c r="R552" s="32" t="s">
        <v>2492</v>
      </c>
      <c r="S552" s="34" t="s">
        <v>2524</v>
      </c>
      <c r="T552" s="32" t="s">
        <v>2525</v>
      </c>
      <c r="U552" s="34">
        <v>0.5</v>
      </c>
      <c r="V552" s="36" t="s">
        <v>2526</v>
      </c>
      <c r="W552" s="36" t="s">
        <v>2527</v>
      </c>
      <c r="X552" s="33" t="s">
        <v>2528</v>
      </c>
      <c r="Y552" s="32" t="s">
        <v>2529</v>
      </c>
      <c r="Z552" s="34">
        <v>2023</v>
      </c>
      <c r="AA552" s="34">
        <v>2023</v>
      </c>
      <c r="AB552" s="34">
        <v>1</v>
      </c>
      <c r="AC552" s="34">
        <v>1</v>
      </c>
      <c r="AD552" s="34">
        <v>2102009</v>
      </c>
      <c r="AE552" s="32" t="s">
        <v>135</v>
      </c>
      <c r="AF552" s="34">
        <v>210200900</v>
      </c>
      <c r="AG552" s="32" t="s">
        <v>136</v>
      </c>
      <c r="AH552" s="34" t="s">
        <v>2530</v>
      </c>
      <c r="AI552" s="34">
        <v>2</v>
      </c>
      <c r="AJ552" s="32" t="s">
        <v>2534</v>
      </c>
      <c r="AK552" s="34" t="s">
        <v>99</v>
      </c>
      <c r="AL552" s="32" t="s">
        <v>90</v>
      </c>
      <c r="AM552" s="34">
        <v>121000</v>
      </c>
      <c r="AN552" s="32" t="s">
        <v>91</v>
      </c>
      <c r="AO552" s="32"/>
      <c r="AP552" s="22" t="s">
        <v>92</v>
      </c>
      <c r="AQ552" s="34" t="s">
        <v>1650</v>
      </c>
      <c r="AR552" s="32" t="s">
        <v>1651</v>
      </c>
      <c r="AS552" s="32" t="s">
        <v>2535</v>
      </c>
      <c r="AT552" s="28">
        <v>0</v>
      </c>
      <c r="AU552" s="1"/>
      <c r="AV552" s="29"/>
      <c r="AW552" s="30">
        <f>SUMIF('No tocar'!A:A,AS552,'No tocar'!B:B)</f>
        <v>48000000</v>
      </c>
      <c r="AX552" s="30">
        <f t="shared" si="0"/>
        <v>0</v>
      </c>
      <c r="AY552" s="30">
        <f>SUMIF('No tocar'!A:A,AS552,'No tocar'!D:D)</f>
        <v>0</v>
      </c>
      <c r="AZ552" s="30"/>
      <c r="BA552" s="30" t="str">
        <f t="shared" si="1"/>
        <v/>
      </c>
      <c r="BB552" s="31" t="str">
        <f t="shared" si="2"/>
        <v/>
      </c>
      <c r="BC552" s="29"/>
      <c r="BD552" s="29"/>
      <c r="BE552" s="29"/>
      <c r="BF552" s="29"/>
      <c r="BG552" s="29"/>
      <c r="BH552" s="29"/>
      <c r="BI552" s="29"/>
      <c r="BJ552" s="29"/>
      <c r="BK552" s="29"/>
      <c r="BL552" s="29"/>
      <c r="BM552" s="29"/>
      <c r="BN552" s="29"/>
      <c r="BO552" s="29"/>
      <c r="BP552" s="29"/>
      <c r="BQ552" s="29"/>
      <c r="BR552" s="29"/>
      <c r="BS552" s="29"/>
      <c r="BT552" s="29"/>
      <c r="BU552" s="29"/>
      <c r="BV552" s="29"/>
    </row>
    <row r="553" spans="1:74" ht="14.25" hidden="1" customHeight="1">
      <c r="A553" s="32" t="s">
        <v>2419</v>
      </c>
      <c r="B553" s="32" t="s">
        <v>2420</v>
      </c>
      <c r="C553" s="32" t="s">
        <v>2060</v>
      </c>
      <c r="D553" s="33">
        <v>21</v>
      </c>
      <c r="E553" s="32" t="s">
        <v>2522</v>
      </c>
      <c r="F553" s="34">
        <v>2102</v>
      </c>
      <c r="G553" s="32" t="s">
        <v>2523</v>
      </c>
      <c r="H553" s="34" t="s">
        <v>394</v>
      </c>
      <c r="I553" s="32" t="s">
        <v>1941</v>
      </c>
      <c r="J553" s="34">
        <v>5</v>
      </c>
      <c r="K553" s="32" t="s">
        <v>184</v>
      </c>
      <c r="L553" s="33" t="s">
        <v>502</v>
      </c>
      <c r="M553" s="32" t="s">
        <v>503</v>
      </c>
      <c r="N553" s="34" t="s">
        <v>504</v>
      </c>
      <c r="O553" s="32" t="s">
        <v>1496</v>
      </c>
      <c r="P553" s="34">
        <v>1</v>
      </c>
      <c r="Q553" s="34" t="s">
        <v>2491</v>
      </c>
      <c r="R553" s="32" t="s">
        <v>2492</v>
      </c>
      <c r="S553" s="34" t="s">
        <v>2536</v>
      </c>
      <c r="T553" s="32" t="s">
        <v>2537</v>
      </c>
      <c r="U553" s="34">
        <v>10000</v>
      </c>
      <c r="V553" s="36" t="s">
        <v>2526</v>
      </c>
      <c r="W553" s="36" t="s">
        <v>2527</v>
      </c>
      <c r="X553" s="33" t="s">
        <v>2528</v>
      </c>
      <c r="Y553" s="32" t="s">
        <v>2529</v>
      </c>
      <c r="Z553" s="34">
        <v>2023</v>
      </c>
      <c r="AA553" s="34">
        <v>2023</v>
      </c>
      <c r="AB553" s="34">
        <v>1</v>
      </c>
      <c r="AC553" s="34">
        <v>2</v>
      </c>
      <c r="AD553" s="34">
        <v>2102010</v>
      </c>
      <c r="AE553" s="32" t="s">
        <v>2538</v>
      </c>
      <c r="AF553" s="34">
        <v>210201000</v>
      </c>
      <c r="AG553" s="32" t="s">
        <v>2538</v>
      </c>
      <c r="AH553" s="34">
        <v>10000</v>
      </c>
      <c r="AI553" s="34">
        <v>3</v>
      </c>
      <c r="AJ553" s="32" t="s">
        <v>2539</v>
      </c>
      <c r="AK553" s="34" t="s">
        <v>89</v>
      </c>
      <c r="AL553" s="32" t="s">
        <v>90</v>
      </c>
      <c r="AM553" s="34">
        <v>123105</v>
      </c>
      <c r="AN553" s="32" t="s">
        <v>2532</v>
      </c>
      <c r="AO553" s="32"/>
      <c r="AP553" s="32" t="s">
        <v>282</v>
      </c>
      <c r="AQ553" s="34" t="s">
        <v>2540</v>
      </c>
      <c r="AR553" s="32" t="s">
        <v>2541</v>
      </c>
      <c r="AS553" s="32" t="s">
        <v>2542</v>
      </c>
      <c r="AT553" s="28">
        <v>2717256949</v>
      </c>
      <c r="AU553" s="1"/>
      <c r="AV553" s="29"/>
      <c r="AW553" s="30">
        <f>SUMIF('No tocar'!A:A,AS553,'No tocar'!B:B)</f>
        <v>2717256949</v>
      </c>
      <c r="AX553" s="30">
        <f t="shared" si="0"/>
        <v>2717256949</v>
      </c>
      <c r="AY553" s="30">
        <f>SUMIF('No tocar'!A:A,AS553,'No tocar'!D:D)</f>
        <v>1300000000</v>
      </c>
      <c r="AZ553" s="30"/>
      <c r="BA553" s="30" t="str">
        <f t="shared" si="1"/>
        <v/>
      </c>
      <c r="BB553" s="31" t="str">
        <f t="shared" si="2"/>
        <v/>
      </c>
      <c r="BC553" s="29"/>
      <c r="BD553" s="29"/>
      <c r="BE553" s="29"/>
      <c r="BF553" s="29"/>
      <c r="BG553" s="29"/>
      <c r="BH553" s="29"/>
      <c r="BI553" s="29"/>
      <c r="BJ553" s="29"/>
      <c r="BK553" s="29"/>
      <c r="BL553" s="29"/>
      <c r="BM553" s="29"/>
      <c r="BN553" s="29"/>
      <c r="BO553" s="29"/>
      <c r="BP553" s="29"/>
      <c r="BQ553" s="29"/>
      <c r="BR553" s="29"/>
      <c r="BS553" s="29"/>
      <c r="BT553" s="29"/>
      <c r="BU553" s="29"/>
      <c r="BV553" s="29"/>
    </row>
    <row r="554" spans="1:74" ht="14.25" hidden="1" customHeight="1">
      <c r="A554" s="32" t="s">
        <v>2419</v>
      </c>
      <c r="B554" s="32" t="s">
        <v>2420</v>
      </c>
      <c r="C554" s="32" t="s">
        <v>2060</v>
      </c>
      <c r="D554" s="33">
        <v>21</v>
      </c>
      <c r="E554" s="32" t="s">
        <v>2522</v>
      </c>
      <c r="F554" s="34">
        <v>2102</v>
      </c>
      <c r="G554" s="32" t="s">
        <v>2523</v>
      </c>
      <c r="H554" s="34" t="s">
        <v>394</v>
      </c>
      <c r="I554" s="32" t="s">
        <v>1941</v>
      </c>
      <c r="J554" s="34">
        <v>5</v>
      </c>
      <c r="K554" s="32" t="s">
        <v>184</v>
      </c>
      <c r="L554" s="33" t="s">
        <v>502</v>
      </c>
      <c r="M554" s="32" t="s">
        <v>503</v>
      </c>
      <c r="N554" s="34" t="s">
        <v>504</v>
      </c>
      <c r="O554" s="32" t="s">
        <v>1496</v>
      </c>
      <c r="P554" s="34">
        <v>1</v>
      </c>
      <c r="Q554" s="34" t="s">
        <v>2491</v>
      </c>
      <c r="R554" s="32" t="s">
        <v>2492</v>
      </c>
      <c r="S554" s="34" t="s">
        <v>2536</v>
      </c>
      <c r="T554" s="32" t="s">
        <v>2537</v>
      </c>
      <c r="U554" s="34">
        <v>10000</v>
      </c>
      <c r="V554" s="36" t="s">
        <v>2526</v>
      </c>
      <c r="W554" s="36" t="s">
        <v>2527</v>
      </c>
      <c r="X554" s="33" t="s">
        <v>2528</v>
      </c>
      <c r="Y554" s="32" t="s">
        <v>2529</v>
      </c>
      <c r="Z554" s="34">
        <v>2023</v>
      </c>
      <c r="AA554" s="34">
        <v>2023</v>
      </c>
      <c r="AB554" s="34">
        <v>1</v>
      </c>
      <c r="AC554" s="34">
        <v>2</v>
      </c>
      <c r="AD554" s="34">
        <v>2102010</v>
      </c>
      <c r="AE554" s="32" t="s">
        <v>2538</v>
      </c>
      <c r="AF554" s="34">
        <v>210201000</v>
      </c>
      <c r="AG554" s="32" t="s">
        <v>2538</v>
      </c>
      <c r="AH554" s="34">
        <v>10000</v>
      </c>
      <c r="AI554" s="34">
        <v>3</v>
      </c>
      <c r="AJ554" s="32" t="s">
        <v>2539</v>
      </c>
      <c r="AK554" s="34" t="s">
        <v>89</v>
      </c>
      <c r="AL554" s="32" t="s">
        <v>90</v>
      </c>
      <c r="AM554" s="34">
        <v>133314</v>
      </c>
      <c r="AN554" s="32" t="s">
        <v>2543</v>
      </c>
      <c r="AO554" s="32"/>
      <c r="AP554" s="32" t="s">
        <v>282</v>
      </c>
      <c r="AQ554" s="34" t="s">
        <v>2540</v>
      </c>
      <c r="AR554" s="32" t="s">
        <v>2541</v>
      </c>
      <c r="AS554" s="32" t="s">
        <v>2544</v>
      </c>
      <c r="AT554" s="28">
        <v>35143570</v>
      </c>
      <c r="AU554" s="1" t="s">
        <v>142</v>
      </c>
      <c r="AV554" s="29" t="s">
        <v>2419</v>
      </c>
      <c r="AW554" s="30">
        <f>SUMIF('No tocar'!A:A,AS554,'No tocar'!B:B)</f>
        <v>0</v>
      </c>
      <c r="AX554" s="30">
        <f t="shared" si="0"/>
        <v>35143570</v>
      </c>
      <c r="AY554" s="30">
        <f>SUMIF('No tocar'!A:A,AS554,'No tocar'!D:D)</f>
        <v>0</v>
      </c>
      <c r="AZ554" s="30"/>
      <c r="BA554" s="30" t="str">
        <f t="shared" si="1"/>
        <v/>
      </c>
      <c r="BB554" s="31" t="str">
        <f t="shared" si="2"/>
        <v/>
      </c>
      <c r="BC554" s="29"/>
      <c r="BD554" s="29"/>
      <c r="BE554" s="29"/>
      <c r="BF554" s="29"/>
      <c r="BG554" s="29"/>
      <c r="BH554" s="29"/>
      <c r="BI554" s="29"/>
      <c r="BJ554" s="29"/>
      <c r="BK554" s="29"/>
      <c r="BL554" s="29"/>
      <c r="BM554" s="29"/>
      <c r="BN554" s="29"/>
      <c r="BO554" s="29"/>
      <c r="BP554" s="29"/>
      <c r="BQ554" s="29"/>
      <c r="BR554" s="29"/>
      <c r="BS554" s="29"/>
      <c r="BT554" s="29"/>
      <c r="BU554" s="29"/>
      <c r="BV554" s="29"/>
    </row>
    <row r="555" spans="1:74" ht="14.25" hidden="1" customHeight="1">
      <c r="A555" s="32" t="s">
        <v>2419</v>
      </c>
      <c r="B555" s="32" t="s">
        <v>2420</v>
      </c>
      <c r="C555" s="32" t="s">
        <v>2060</v>
      </c>
      <c r="D555" s="33">
        <v>21</v>
      </c>
      <c r="E555" s="32" t="s">
        <v>2522</v>
      </c>
      <c r="F555" s="34">
        <v>2102</v>
      </c>
      <c r="G555" s="32" t="s">
        <v>2523</v>
      </c>
      <c r="H555" s="34" t="s">
        <v>394</v>
      </c>
      <c r="I555" s="32" t="s">
        <v>1941</v>
      </c>
      <c r="J555" s="34">
        <v>5</v>
      </c>
      <c r="K555" s="32" t="s">
        <v>184</v>
      </c>
      <c r="L555" s="33" t="s">
        <v>502</v>
      </c>
      <c r="M555" s="32" t="s">
        <v>503</v>
      </c>
      <c r="N555" s="34" t="s">
        <v>504</v>
      </c>
      <c r="O555" s="32" t="s">
        <v>1496</v>
      </c>
      <c r="P555" s="34">
        <v>1</v>
      </c>
      <c r="Q555" s="34" t="s">
        <v>2491</v>
      </c>
      <c r="R555" s="32" t="s">
        <v>2492</v>
      </c>
      <c r="S555" s="34" t="s">
        <v>2536</v>
      </c>
      <c r="T555" s="32" t="s">
        <v>2537</v>
      </c>
      <c r="U555" s="34">
        <v>10000</v>
      </c>
      <c r="V555" s="36" t="s">
        <v>2526</v>
      </c>
      <c r="W555" s="36" t="s">
        <v>2527</v>
      </c>
      <c r="X555" s="33" t="s">
        <v>2528</v>
      </c>
      <c r="Y555" s="32" t="s">
        <v>2529</v>
      </c>
      <c r="Z555" s="34">
        <v>2023</v>
      </c>
      <c r="AA555" s="34">
        <v>2023</v>
      </c>
      <c r="AB555" s="34">
        <v>1</v>
      </c>
      <c r="AC555" s="34">
        <v>2</v>
      </c>
      <c r="AD555" s="34">
        <v>2102010</v>
      </c>
      <c r="AE555" s="32" t="s">
        <v>2538</v>
      </c>
      <c r="AF555" s="34">
        <v>210201000</v>
      </c>
      <c r="AG555" s="32" t="s">
        <v>2538</v>
      </c>
      <c r="AH555" s="34">
        <v>10000</v>
      </c>
      <c r="AI555" s="34">
        <v>3</v>
      </c>
      <c r="AJ555" s="32" t="s">
        <v>2539</v>
      </c>
      <c r="AK555" s="34" t="s">
        <v>89</v>
      </c>
      <c r="AL555" s="32" t="s">
        <v>90</v>
      </c>
      <c r="AM555" s="34">
        <v>133314</v>
      </c>
      <c r="AN555" s="32" t="s">
        <v>2543</v>
      </c>
      <c r="AO555" s="32"/>
      <c r="AP555" s="32" t="s">
        <v>282</v>
      </c>
      <c r="AQ555" s="34" t="s">
        <v>2540</v>
      </c>
      <c r="AR555" s="32" t="s">
        <v>2541</v>
      </c>
      <c r="AS555" s="32" t="s">
        <v>2545</v>
      </c>
      <c r="AT555" s="28">
        <v>602965938</v>
      </c>
      <c r="AU555" s="1"/>
      <c r="AV555" s="29"/>
      <c r="AW555" s="30">
        <f>SUMIF('No tocar'!A:A,AS555,'No tocar'!B:B)</f>
        <v>0</v>
      </c>
      <c r="AX555" s="30">
        <f t="shared" si="0"/>
        <v>602965938</v>
      </c>
      <c r="AY555" s="30">
        <f>SUMIF('No tocar'!A:A,AS555,'No tocar'!D:D)</f>
        <v>0</v>
      </c>
      <c r="AZ555" s="30"/>
      <c r="BA555" s="30" t="str">
        <f t="shared" si="1"/>
        <v/>
      </c>
      <c r="BB555" s="31" t="str">
        <f t="shared" si="2"/>
        <v/>
      </c>
      <c r="BC555" s="29"/>
      <c r="BD555" s="29"/>
      <c r="BE555" s="29"/>
      <c r="BF555" s="29"/>
      <c r="BG555" s="29"/>
      <c r="BH555" s="29"/>
      <c r="BI555" s="29"/>
      <c r="BJ555" s="29"/>
      <c r="BK555" s="29"/>
      <c r="BL555" s="29"/>
      <c r="BM555" s="29"/>
      <c r="BN555" s="29"/>
      <c r="BO555" s="29"/>
      <c r="BP555" s="29"/>
      <c r="BQ555" s="29"/>
      <c r="BR555" s="29"/>
      <c r="BS555" s="29"/>
      <c r="BT555" s="29"/>
      <c r="BU555" s="29"/>
      <c r="BV555" s="29"/>
    </row>
    <row r="556" spans="1:74" ht="14.25" hidden="1" customHeight="1">
      <c r="A556" s="32" t="s">
        <v>2419</v>
      </c>
      <c r="B556" s="32" t="s">
        <v>2420</v>
      </c>
      <c r="C556" s="32" t="s">
        <v>2060</v>
      </c>
      <c r="D556" s="33">
        <v>21</v>
      </c>
      <c r="E556" s="32" t="s">
        <v>2522</v>
      </c>
      <c r="F556" s="34">
        <v>2102</v>
      </c>
      <c r="G556" s="32" t="s">
        <v>2523</v>
      </c>
      <c r="H556" s="34" t="s">
        <v>394</v>
      </c>
      <c r="I556" s="32" t="s">
        <v>1941</v>
      </c>
      <c r="J556" s="34">
        <v>5</v>
      </c>
      <c r="K556" s="32" t="s">
        <v>184</v>
      </c>
      <c r="L556" s="33" t="s">
        <v>502</v>
      </c>
      <c r="M556" s="32" t="s">
        <v>503</v>
      </c>
      <c r="N556" s="34" t="s">
        <v>504</v>
      </c>
      <c r="O556" s="32" t="s">
        <v>1496</v>
      </c>
      <c r="P556" s="34">
        <v>1</v>
      </c>
      <c r="Q556" s="34" t="s">
        <v>2491</v>
      </c>
      <c r="R556" s="32" t="s">
        <v>2492</v>
      </c>
      <c r="S556" s="34" t="s">
        <v>2536</v>
      </c>
      <c r="T556" s="32" t="s">
        <v>2537</v>
      </c>
      <c r="U556" s="34">
        <v>10000</v>
      </c>
      <c r="V556" s="36" t="s">
        <v>2526</v>
      </c>
      <c r="W556" s="36" t="s">
        <v>2527</v>
      </c>
      <c r="X556" s="33" t="s">
        <v>2528</v>
      </c>
      <c r="Y556" s="32" t="s">
        <v>2529</v>
      </c>
      <c r="Z556" s="34">
        <v>2023</v>
      </c>
      <c r="AA556" s="34">
        <v>2023</v>
      </c>
      <c r="AB556" s="34">
        <v>1</v>
      </c>
      <c r="AC556" s="34">
        <v>2</v>
      </c>
      <c r="AD556" s="34">
        <v>2102010</v>
      </c>
      <c r="AE556" s="32" t="s">
        <v>2538</v>
      </c>
      <c r="AF556" s="34">
        <v>210201000</v>
      </c>
      <c r="AG556" s="32" t="s">
        <v>2538</v>
      </c>
      <c r="AH556" s="34">
        <v>10000</v>
      </c>
      <c r="AI556" s="34">
        <v>3</v>
      </c>
      <c r="AJ556" s="32" t="s">
        <v>2539</v>
      </c>
      <c r="AK556" s="34" t="s">
        <v>89</v>
      </c>
      <c r="AL556" s="32" t="s">
        <v>90</v>
      </c>
      <c r="AM556" s="34">
        <v>133305</v>
      </c>
      <c r="AN556" s="32" t="s">
        <v>2546</v>
      </c>
      <c r="AO556" s="32"/>
      <c r="AP556" s="32" t="s">
        <v>282</v>
      </c>
      <c r="AQ556" s="34" t="s">
        <v>2540</v>
      </c>
      <c r="AR556" s="32" t="s">
        <v>2541</v>
      </c>
      <c r="AS556" s="32" t="s">
        <v>2547</v>
      </c>
      <c r="AT556" s="28">
        <v>747198660</v>
      </c>
      <c r="AU556" s="1"/>
      <c r="AV556" s="29"/>
      <c r="AW556" s="30">
        <f>SUMIF('No tocar'!A:A,AS556,'No tocar'!B:B)</f>
        <v>0</v>
      </c>
      <c r="AX556" s="30">
        <f t="shared" si="0"/>
        <v>747198660</v>
      </c>
      <c r="AY556" s="30">
        <f>SUMIF('No tocar'!A:A,AS556,'No tocar'!D:D)</f>
        <v>0</v>
      </c>
      <c r="AZ556" s="30"/>
      <c r="BA556" s="30" t="str">
        <f t="shared" si="1"/>
        <v/>
      </c>
      <c r="BB556" s="31" t="str">
        <f t="shared" si="2"/>
        <v/>
      </c>
      <c r="BC556" s="29"/>
      <c r="BD556" s="29"/>
      <c r="BE556" s="29"/>
      <c r="BF556" s="29"/>
      <c r="BG556" s="29"/>
      <c r="BH556" s="29"/>
      <c r="BI556" s="29"/>
      <c r="BJ556" s="29"/>
      <c r="BK556" s="29"/>
      <c r="BL556" s="29"/>
      <c r="BM556" s="29"/>
      <c r="BN556" s="29"/>
      <c r="BO556" s="29"/>
      <c r="BP556" s="29"/>
      <c r="BQ556" s="29"/>
      <c r="BR556" s="29"/>
      <c r="BS556" s="29"/>
      <c r="BT556" s="29"/>
      <c r="BU556" s="29"/>
      <c r="BV556" s="29"/>
    </row>
    <row r="557" spans="1:74" ht="14.25" hidden="1" customHeight="1">
      <c r="A557" s="32" t="s">
        <v>2419</v>
      </c>
      <c r="B557" s="32" t="s">
        <v>2420</v>
      </c>
      <c r="C557" s="32" t="s">
        <v>2060</v>
      </c>
      <c r="D557" s="33">
        <v>21</v>
      </c>
      <c r="E557" s="32" t="s">
        <v>2522</v>
      </c>
      <c r="F557" s="34">
        <v>2102</v>
      </c>
      <c r="G557" s="32" t="s">
        <v>2523</v>
      </c>
      <c r="H557" s="34" t="s">
        <v>394</v>
      </c>
      <c r="I557" s="32" t="s">
        <v>1941</v>
      </c>
      <c r="J557" s="34">
        <v>5</v>
      </c>
      <c r="K557" s="32" t="s">
        <v>184</v>
      </c>
      <c r="L557" s="33" t="s">
        <v>502</v>
      </c>
      <c r="M557" s="32" t="s">
        <v>503</v>
      </c>
      <c r="N557" s="34" t="s">
        <v>504</v>
      </c>
      <c r="O557" s="32" t="s">
        <v>1496</v>
      </c>
      <c r="P557" s="34">
        <v>1</v>
      </c>
      <c r="Q557" s="34" t="s">
        <v>2491</v>
      </c>
      <c r="R557" s="32" t="s">
        <v>2492</v>
      </c>
      <c r="S557" s="34" t="s">
        <v>2536</v>
      </c>
      <c r="T557" s="32" t="s">
        <v>2537</v>
      </c>
      <c r="U557" s="34">
        <v>10000</v>
      </c>
      <c r="V557" s="36" t="s">
        <v>2526</v>
      </c>
      <c r="W557" s="36" t="s">
        <v>2527</v>
      </c>
      <c r="X557" s="33" t="s">
        <v>2528</v>
      </c>
      <c r="Y557" s="32" t="s">
        <v>2529</v>
      </c>
      <c r="Z557" s="34">
        <v>2023</v>
      </c>
      <c r="AA557" s="34">
        <v>2023</v>
      </c>
      <c r="AB557" s="34">
        <v>1</v>
      </c>
      <c r="AC557" s="34">
        <v>2</v>
      </c>
      <c r="AD557" s="34">
        <v>2102010</v>
      </c>
      <c r="AE557" s="32" t="s">
        <v>2538</v>
      </c>
      <c r="AF557" s="34">
        <v>210201000</v>
      </c>
      <c r="AG557" s="32" t="s">
        <v>2538</v>
      </c>
      <c r="AH557" s="34">
        <v>10000</v>
      </c>
      <c r="AI557" s="34">
        <v>3</v>
      </c>
      <c r="AJ557" s="32" t="s">
        <v>2539</v>
      </c>
      <c r="AK557" s="34" t="s">
        <v>89</v>
      </c>
      <c r="AL557" s="32" t="s">
        <v>681</v>
      </c>
      <c r="AM557" s="34">
        <v>132301</v>
      </c>
      <c r="AN557" s="32" t="s">
        <v>682</v>
      </c>
      <c r="AO557" s="32"/>
      <c r="AP557" s="32" t="s">
        <v>282</v>
      </c>
      <c r="AQ557" s="34" t="s">
        <v>2540</v>
      </c>
      <c r="AR557" s="32" t="s">
        <v>2541</v>
      </c>
      <c r="AS557" s="32" t="s">
        <v>2548</v>
      </c>
      <c r="AT557" s="28">
        <v>1557495</v>
      </c>
      <c r="AU557" s="1"/>
      <c r="AV557" s="29"/>
      <c r="AW557" s="30">
        <f>SUMIF('No tocar'!A:A,AS557,'No tocar'!B:B)</f>
        <v>0</v>
      </c>
      <c r="AX557" s="30">
        <f t="shared" si="0"/>
        <v>1557495</v>
      </c>
      <c r="AY557" s="30">
        <f>SUMIF('No tocar'!A:A,AS557,'No tocar'!D:D)</f>
        <v>0</v>
      </c>
      <c r="AZ557" s="30"/>
      <c r="BA557" s="30" t="str">
        <f t="shared" si="1"/>
        <v/>
      </c>
      <c r="BB557" s="31" t="str">
        <f t="shared" si="2"/>
        <v/>
      </c>
      <c r="BC557" s="29"/>
      <c r="BD557" s="29"/>
      <c r="BE557" s="29"/>
      <c r="BF557" s="29"/>
      <c r="BG557" s="29"/>
      <c r="BH557" s="29"/>
      <c r="BI557" s="29"/>
      <c r="BJ557" s="29"/>
      <c r="BK557" s="29"/>
      <c r="BL557" s="29"/>
      <c r="BM557" s="29"/>
      <c r="BN557" s="29"/>
      <c r="BO557" s="29"/>
      <c r="BP557" s="29"/>
      <c r="BQ557" s="29"/>
      <c r="BR557" s="29"/>
      <c r="BS557" s="29"/>
      <c r="BT557" s="29"/>
      <c r="BU557" s="29"/>
      <c r="BV557" s="29"/>
    </row>
    <row r="558" spans="1:74" ht="14.25" hidden="1" customHeight="1">
      <c r="A558" s="32" t="s">
        <v>2419</v>
      </c>
      <c r="B558" s="32" t="s">
        <v>2420</v>
      </c>
      <c r="C558" s="32" t="s">
        <v>2060</v>
      </c>
      <c r="D558" s="33">
        <v>21</v>
      </c>
      <c r="E558" s="32" t="s">
        <v>2522</v>
      </c>
      <c r="F558" s="34">
        <v>2102</v>
      </c>
      <c r="G558" s="32" t="s">
        <v>2523</v>
      </c>
      <c r="H558" s="34" t="s">
        <v>394</v>
      </c>
      <c r="I558" s="32" t="s">
        <v>1941</v>
      </c>
      <c r="J558" s="34">
        <v>5</v>
      </c>
      <c r="K558" s="32" t="s">
        <v>184</v>
      </c>
      <c r="L558" s="33" t="s">
        <v>502</v>
      </c>
      <c r="M558" s="32" t="s">
        <v>503</v>
      </c>
      <c r="N558" s="34" t="s">
        <v>504</v>
      </c>
      <c r="O558" s="32" t="s">
        <v>1496</v>
      </c>
      <c r="P558" s="34">
        <v>1</v>
      </c>
      <c r="Q558" s="34" t="s">
        <v>2491</v>
      </c>
      <c r="R558" s="32" t="s">
        <v>2492</v>
      </c>
      <c r="S558" s="34" t="s">
        <v>2536</v>
      </c>
      <c r="T558" s="32" t="s">
        <v>2537</v>
      </c>
      <c r="U558" s="34">
        <v>10000</v>
      </c>
      <c r="V558" s="36" t="s">
        <v>2526</v>
      </c>
      <c r="W558" s="36" t="s">
        <v>2527</v>
      </c>
      <c r="X558" s="33" t="s">
        <v>2528</v>
      </c>
      <c r="Y558" s="32" t="s">
        <v>2529</v>
      </c>
      <c r="Z558" s="34">
        <v>2023</v>
      </c>
      <c r="AA558" s="34">
        <v>2023</v>
      </c>
      <c r="AB558" s="34">
        <v>1</v>
      </c>
      <c r="AC558" s="34">
        <v>2</v>
      </c>
      <c r="AD558" s="34">
        <v>2102010</v>
      </c>
      <c r="AE558" s="32" t="s">
        <v>2538</v>
      </c>
      <c r="AF558" s="34">
        <v>210201000</v>
      </c>
      <c r="AG558" s="32" t="s">
        <v>2538</v>
      </c>
      <c r="AH558" s="34">
        <v>10000</v>
      </c>
      <c r="AI558" s="34">
        <v>4</v>
      </c>
      <c r="AJ558" s="32" t="s">
        <v>2549</v>
      </c>
      <c r="AK558" s="34" t="s">
        <v>99</v>
      </c>
      <c r="AL558" s="32" t="s">
        <v>90</v>
      </c>
      <c r="AM558" s="34">
        <v>123105</v>
      </c>
      <c r="AN558" s="32" t="s">
        <v>2532</v>
      </c>
      <c r="AO558" s="32"/>
      <c r="AP558" s="32" t="s">
        <v>282</v>
      </c>
      <c r="AQ558" s="34" t="s">
        <v>218</v>
      </c>
      <c r="AR558" s="32" t="s">
        <v>219</v>
      </c>
      <c r="AS558" s="32" t="s">
        <v>2550</v>
      </c>
      <c r="AT558" s="28">
        <v>1424871361</v>
      </c>
      <c r="AU558" s="1"/>
      <c r="AV558" s="29"/>
      <c r="AW558" s="30">
        <f>SUMIF('No tocar'!A:A,AS558,'No tocar'!B:B)</f>
        <v>1424871361</v>
      </c>
      <c r="AX558" s="30">
        <f t="shared" si="0"/>
        <v>1424871361</v>
      </c>
      <c r="AY558" s="30">
        <f>SUMIF('No tocar'!A:A,AS558,'No tocar'!D:D)</f>
        <v>1424871361</v>
      </c>
      <c r="AZ558" s="30"/>
      <c r="BA558" s="30" t="str">
        <f t="shared" si="1"/>
        <v/>
      </c>
      <c r="BB558" s="31" t="str">
        <f t="shared" si="2"/>
        <v/>
      </c>
      <c r="BC558" s="29"/>
      <c r="BD558" s="29"/>
      <c r="BE558" s="29"/>
      <c r="BF558" s="29"/>
      <c r="BG558" s="29"/>
      <c r="BH558" s="29"/>
      <c r="BI558" s="29"/>
      <c r="BJ558" s="29"/>
      <c r="BK558" s="29"/>
      <c r="BL558" s="29"/>
      <c r="BM558" s="29"/>
      <c r="BN558" s="29"/>
      <c r="BO558" s="29"/>
      <c r="BP558" s="29"/>
      <c r="BQ558" s="29"/>
      <c r="BR558" s="29"/>
      <c r="BS558" s="29"/>
      <c r="BT558" s="29"/>
      <c r="BU558" s="29"/>
      <c r="BV558" s="29"/>
    </row>
    <row r="559" spans="1:74" ht="14.25" hidden="1" customHeight="1">
      <c r="A559" s="32" t="s">
        <v>2419</v>
      </c>
      <c r="B559" s="32" t="s">
        <v>2420</v>
      </c>
      <c r="C559" s="32" t="s">
        <v>2060</v>
      </c>
      <c r="D559" s="33">
        <v>21</v>
      </c>
      <c r="E559" s="32" t="s">
        <v>2522</v>
      </c>
      <c r="F559" s="34">
        <v>2102</v>
      </c>
      <c r="G559" s="32" t="s">
        <v>2523</v>
      </c>
      <c r="H559" s="34" t="s">
        <v>394</v>
      </c>
      <c r="I559" s="32" t="s">
        <v>1941</v>
      </c>
      <c r="J559" s="34">
        <v>5</v>
      </c>
      <c r="K559" s="32" t="s">
        <v>184</v>
      </c>
      <c r="L559" s="33" t="s">
        <v>502</v>
      </c>
      <c r="M559" s="32" t="s">
        <v>503</v>
      </c>
      <c r="N559" s="34" t="s">
        <v>504</v>
      </c>
      <c r="O559" s="32" t="s">
        <v>1496</v>
      </c>
      <c r="P559" s="34">
        <v>1</v>
      </c>
      <c r="Q559" s="34" t="s">
        <v>2491</v>
      </c>
      <c r="R559" s="32" t="s">
        <v>2492</v>
      </c>
      <c r="S559" s="34" t="s">
        <v>2551</v>
      </c>
      <c r="T559" s="32" t="s">
        <v>2552</v>
      </c>
      <c r="U559" s="34">
        <v>12728</v>
      </c>
      <c r="V559" s="36" t="s">
        <v>2526</v>
      </c>
      <c r="W559" s="36" t="s">
        <v>2527</v>
      </c>
      <c r="X559" s="33" t="s">
        <v>2528</v>
      </c>
      <c r="Y559" s="32" t="s">
        <v>2529</v>
      </c>
      <c r="Z559" s="34">
        <v>2023</v>
      </c>
      <c r="AA559" s="34">
        <v>2023</v>
      </c>
      <c r="AB559" s="34">
        <v>1</v>
      </c>
      <c r="AC559" s="34">
        <v>3</v>
      </c>
      <c r="AD559" s="34">
        <v>2102011</v>
      </c>
      <c r="AE559" s="32" t="s">
        <v>2553</v>
      </c>
      <c r="AF559" s="34">
        <v>210201100</v>
      </c>
      <c r="AG559" s="32" t="s">
        <v>2553</v>
      </c>
      <c r="AH559" s="34">
        <v>467451</v>
      </c>
      <c r="AI559" s="34">
        <v>5</v>
      </c>
      <c r="AJ559" s="32" t="s">
        <v>2554</v>
      </c>
      <c r="AK559" s="34" t="s">
        <v>89</v>
      </c>
      <c r="AL559" s="32" t="s">
        <v>90</v>
      </c>
      <c r="AM559" s="34">
        <v>123105</v>
      </c>
      <c r="AN559" s="32" t="s">
        <v>2532</v>
      </c>
      <c r="AO559" s="32"/>
      <c r="AP559" s="32" t="s">
        <v>282</v>
      </c>
      <c r="AQ559" s="34" t="s">
        <v>2555</v>
      </c>
      <c r="AR559" s="32" t="s">
        <v>2556</v>
      </c>
      <c r="AS559" s="32" t="s">
        <v>2557</v>
      </c>
      <c r="AT559" s="28">
        <v>10251626636</v>
      </c>
      <c r="AU559" s="1"/>
      <c r="AV559" s="29"/>
      <c r="AW559" s="30">
        <f>SUMIF('No tocar'!A:A,AS559,'No tocar'!B:B)</f>
        <v>10251626636</v>
      </c>
      <c r="AX559" s="30">
        <f t="shared" si="0"/>
        <v>10251626636</v>
      </c>
      <c r="AY559" s="30">
        <f>SUMIF('No tocar'!A:A,AS559,'No tocar'!D:D)</f>
        <v>10251626636</v>
      </c>
      <c r="AZ559" s="30"/>
      <c r="BA559" s="30" t="str">
        <f t="shared" si="1"/>
        <v/>
      </c>
      <c r="BB559" s="31" t="str">
        <f t="shared" si="2"/>
        <v/>
      </c>
      <c r="BC559" s="29"/>
      <c r="BD559" s="29"/>
      <c r="BE559" s="29"/>
      <c r="BF559" s="29"/>
      <c r="BG559" s="29"/>
      <c r="BH559" s="29"/>
      <c r="BI559" s="29"/>
      <c r="BJ559" s="29"/>
      <c r="BK559" s="29"/>
      <c r="BL559" s="29"/>
      <c r="BM559" s="29"/>
      <c r="BN559" s="29"/>
      <c r="BO559" s="29"/>
      <c r="BP559" s="29"/>
      <c r="BQ559" s="29"/>
      <c r="BR559" s="29"/>
      <c r="BS559" s="29"/>
      <c r="BT559" s="29"/>
      <c r="BU559" s="29"/>
      <c r="BV559" s="29"/>
    </row>
    <row r="560" spans="1:74" ht="14.25" hidden="1" customHeight="1">
      <c r="A560" s="32" t="s">
        <v>2419</v>
      </c>
      <c r="B560" s="32" t="s">
        <v>2420</v>
      </c>
      <c r="C560" s="32" t="s">
        <v>2060</v>
      </c>
      <c r="D560" s="33">
        <v>21</v>
      </c>
      <c r="E560" s="32" t="s">
        <v>2522</v>
      </c>
      <c r="F560" s="34">
        <v>2102</v>
      </c>
      <c r="G560" s="32" t="s">
        <v>2523</v>
      </c>
      <c r="H560" s="34" t="s">
        <v>394</v>
      </c>
      <c r="I560" s="32" t="s">
        <v>1941</v>
      </c>
      <c r="J560" s="34">
        <v>5</v>
      </c>
      <c r="K560" s="32" t="s">
        <v>184</v>
      </c>
      <c r="L560" s="33" t="s">
        <v>502</v>
      </c>
      <c r="M560" s="32" t="s">
        <v>503</v>
      </c>
      <c r="N560" s="34" t="s">
        <v>504</v>
      </c>
      <c r="O560" s="32" t="s">
        <v>1496</v>
      </c>
      <c r="P560" s="34">
        <v>1</v>
      </c>
      <c r="Q560" s="34" t="s">
        <v>2491</v>
      </c>
      <c r="R560" s="32" t="s">
        <v>2492</v>
      </c>
      <c r="S560" s="34" t="s">
        <v>2551</v>
      </c>
      <c r="T560" s="32" t="s">
        <v>2552</v>
      </c>
      <c r="U560" s="34">
        <v>12728</v>
      </c>
      <c r="V560" s="36" t="s">
        <v>2526</v>
      </c>
      <c r="W560" s="36" t="s">
        <v>2527</v>
      </c>
      <c r="X560" s="33" t="s">
        <v>2528</v>
      </c>
      <c r="Y560" s="32" t="s">
        <v>2529</v>
      </c>
      <c r="Z560" s="34">
        <v>2023</v>
      </c>
      <c r="AA560" s="34">
        <v>2023</v>
      </c>
      <c r="AB560" s="34">
        <v>1</v>
      </c>
      <c r="AC560" s="34">
        <v>3</v>
      </c>
      <c r="AD560" s="34">
        <v>2102011</v>
      </c>
      <c r="AE560" s="32" t="s">
        <v>2553</v>
      </c>
      <c r="AF560" s="34">
        <v>210201100</v>
      </c>
      <c r="AG560" s="32" t="s">
        <v>2553</v>
      </c>
      <c r="AH560" s="34">
        <v>467451</v>
      </c>
      <c r="AI560" s="34">
        <v>6</v>
      </c>
      <c r="AJ560" s="32" t="s">
        <v>2558</v>
      </c>
      <c r="AK560" s="34" t="s">
        <v>99</v>
      </c>
      <c r="AL560" s="32" t="s">
        <v>90</v>
      </c>
      <c r="AM560" s="34">
        <v>123105</v>
      </c>
      <c r="AN560" s="32" t="s">
        <v>2532</v>
      </c>
      <c r="AO560" s="32"/>
      <c r="AP560" s="32" t="s">
        <v>282</v>
      </c>
      <c r="AQ560" s="34">
        <v>69112</v>
      </c>
      <c r="AR560" s="32" t="s">
        <v>2559</v>
      </c>
      <c r="AS560" s="32" t="s">
        <v>2560</v>
      </c>
      <c r="AT560" s="28">
        <v>2892407819</v>
      </c>
      <c r="AU560" s="1"/>
      <c r="AV560" s="29"/>
      <c r="AW560" s="30">
        <f>SUMIF('No tocar'!A:A,AS560,'No tocar'!B:B)</f>
        <v>2892407819</v>
      </c>
      <c r="AX560" s="30">
        <f t="shared" si="0"/>
        <v>2892407819</v>
      </c>
      <c r="AY560" s="30">
        <f>SUMIF('No tocar'!A:A,AS560,'No tocar'!D:D)</f>
        <v>2892407819</v>
      </c>
      <c r="AZ560" s="30"/>
      <c r="BA560" s="30" t="str">
        <f t="shared" si="1"/>
        <v/>
      </c>
      <c r="BB560" s="31" t="str">
        <f t="shared" si="2"/>
        <v/>
      </c>
      <c r="BC560" s="29"/>
      <c r="BD560" s="29"/>
      <c r="BE560" s="29"/>
      <c r="BF560" s="29"/>
      <c r="BG560" s="29"/>
      <c r="BH560" s="29"/>
      <c r="BI560" s="29"/>
      <c r="BJ560" s="29"/>
      <c r="BK560" s="29"/>
      <c r="BL560" s="29"/>
      <c r="BM560" s="29"/>
      <c r="BN560" s="29"/>
      <c r="BO560" s="29"/>
      <c r="BP560" s="29"/>
      <c r="BQ560" s="29"/>
      <c r="BR560" s="29"/>
      <c r="BS560" s="29"/>
      <c r="BT560" s="29"/>
      <c r="BU560" s="29"/>
      <c r="BV560" s="29"/>
    </row>
    <row r="561" spans="1:74" ht="14.25" hidden="1" customHeight="1">
      <c r="A561" s="32" t="s">
        <v>2419</v>
      </c>
      <c r="B561" s="32" t="s">
        <v>2420</v>
      </c>
      <c r="C561" s="32" t="s">
        <v>2060</v>
      </c>
      <c r="D561" s="33" t="s">
        <v>2561</v>
      </c>
      <c r="E561" s="32" t="s">
        <v>108</v>
      </c>
      <c r="F561" s="34">
        <v>2402</v>
      </c>
      <c r="G561" s="32" t="s">
        <v>2421</v>
      </c>
      <c r="H561" s="34" t="s">
        <v>960</v>
      </c>
      <c r="I561" s="32" t="s">
        <v>961</v>
      </c>
      <c r="J561" s="34">
        <v>5</v>
      </c>
      <c r="K561" s="32" t="s">
        <v>184</v>
      </c>
      <c r="L561" s="33" t="s">
        <v>2562</v>
      </c>
      <c r="M561" s="32" t="s">
        <v>2423</v>
      </c>
      <c r="N561" s="34" t="s">
        <v>2424</v>
      </c>
      <c r="O561" s="32" t="s">
        <v>2425</v>
      </c>
      <c r="P561" s="34">
        <v>0.25</v>
      </c>
      <c r="Q561" s="34" t="s">
        <v>2426</v>
      </c>
      <c r="R561" s="32" t="s">
        <v>2427</v>
      </c>
      <c r="S561" s="34" t="s">
        <v>2428</v>
      </c>
      <c r="T561" s="32" t="s">
        <v>2429</v>
      </c>
      <c r="U561" s="34">
        <v>3.65</v>
      </c>
      <c r="V561" s="36" t="s">
        <v>2563</v>
      </c>
      <c r="W561" s="36" t="s">
        <v>2564</v>
      </c>
      <c r="X561" s="33" t="s">
        <v>2565</v>
      </c>
      <c r="Y561" s="32" t="s">
        <v>2566</v>
      </c>
      <c r="Z561" s="34">
        <v>2023</v>
      </c>
      <c r="AA561" s="34">
        <v>2023</v>
      </c>
      <c r="AB561" s="34">
        <v>1</v>
      </c>
      <c r="AC561" s="34">
        <v>1</v>
      </c>
      <c r="AD561" s="34">
        <v>2402041</v>
      </c>
      <c r="AE561" s="32" t="s">
        <v>2567</v>
      </c>
      <c r="AF561" s="34">
        <v>240204112</v>
      </c>
      <c r="AG561" s="32" t="s">
        <v>2568</v>
      </c>
      <c r="AH561" s="34">
        <v>2.62</v>
      </c>
      <c r="AI561" s="34">
        <v>1</v>
      </c>
      <c r="AJ561" s="32" t="s">
        <v>2569</v>
      </c>
      <c r="AK561" s="34" t="s">
        <v>89</v>
      </c>
      <c r="AL561" s="32" t="s">
        <v>90</v>
      </c>
      <c r="AM561" s="34">
        <v>131105</v>
      </c>
      <c r="AN561" s="32" t="s">
        <v>2570</v>
      </c>
      <c r="AO561" s="32"/>
      <c r="AP561" s="32" t="s">
        <v>282</v>
      </c>
      <c r="AQ561" s="34"/>
      <c r="AR561" s="32"/>
      <c r="AS561" s="32" t="s">
        <v>2571</v>
      </c>
      <c r="AT561" s="28">
        <v>3712177247</v>
      </c>
      <c r="AU561" s="1"/>
      <c r="AV561" s="29"/>
      <c r="AW561" s="30">
        <f>SUMIF('No tocar'!A:A,AS561,'No tocar'!B:B)</f>
        <v>0</v>
      </c>
      <c r="AX561" s="30">
        <f t="shared" si="0"/>
        <v>3712177247</v>
      </c>
      <c r="AY561" s="30">
        <f>SUMIF('No tocar'!A:A,AS561,'No tocar'!D:D)</f>
        <v>0</v>
      </c>
      <c r="AZ561" s="30"/>
      <c r="BA561" s="30" t="str">
        <f t="shared" si="1"/>
        <v/>
      </c>
      <c r="BB561" s="31" t="str">
        <f t="shared" si="2"/>
        <v/>
      </c>
      <c r="BC561" s="29"/>
      <c r="BD561" s="29"/>
      <c r="BE561" s="29"/>
      <c r="BF561" s="29"/>
      <c r="BG561" s="29"/>
      <c r="BH561" s="29"/>
      <c r="BI561" s="29"/>
      <c r="BJ561" s="29"/>
      <c r="BK561" s="29"/>
      <c r="BL561" s="29"/>
      <c r="BM561" s="29"/>
      <c r="BN561" s="29"/>
      <c r="BO561" s="29"/>
      <c r="BP561" s="29"/>
      <c r="BQ561" s="29"/>
      <c r="BR561" s="29"/>
      <c r="BS561" s="29"/>
      <c r="BT561" s="29"/>
      <c r="BU561" s="29"/>
      <c r="BV561" s="29"/>
    </row>
    <row r="562" spans="1:74" ht="14.25" hidden="1" customHeight="1">
      <c r="A562" s="32" t="s">
        <v>2419</v>
      </c>
      <c r="B562" s="32" t="s">
        <v>2420</v>
      </c>
      <c r="C562" s="32" t="s">
        <v>2060</v>
      </c>
      <c r="D562" s="33" t="s">
        <v>2561</v>
      </c>
      <c r="E562" s="32" t="s">
        <v>108</v>
      </c>
      <c r="F562" s="34">
        <v>2402</v>
      </c>
      <c r="G562" s="32" t="s">
        <v>2421</v>
      </c>
      <c r="H562" s="34" t="s">
        <v>960</v>
      </c>
      <c r="I562" s="32" t="s">
        <v>961</v>
      </c>
      <c r="J562" s="34">
        <v>5</v>
      </c>
      <c r="K562" s="32" t="s">
        <v>184</v>
      </c>
      <c r="L562" s="33" t="s">
        <v>2562</v>
      </c>
      <c r="M562" s="32" t="s">
        <v>2423</v>
      </c>
      <c r="N562" s="34" t="s">
        <v>2424</v>
      </c>
      <c r="O562" s="32" t="s">
        <v>2425</v>
      </c>
      <c r="P562" s="34">
        <v>0.25</v>
      </c>
      <c r="Q562" s="34" t="s">
        <v>2426</v>
      </c>
      <c r="R562" s="32" t="s">
        <v>2427</v>
      </c>
      <c r="S562" s="34" t="s">
        <v>2428</v>
      </c>
      <c r="T562" s="32" t="s">
        <v>2429</v>
      </c>
      <c r="U562" s="34">
        <v>3.65</v>
      </c>
      <c r="V562" s="36" t="s">
        <v>2563</v>
      </c>
      <c r="W562" s="36" t="s">
        <v>2564</v>
      </c>
      <c r="X562" s="33" t="s">
        <v>2565</v>
      </c>
      <c r="Y562" s="32" t="s">
        <v>2566</v>
      </c>
      <c r="Z562" s="34">
        <v>2023</v>
      </c>
      <c r="AA562" s="34">
        <v>2023</v>
      </c>
      <c r="AB562" s="34">
        <v>1</v>
      </c>
      <c r="AC562" s="34">
        <v>1</v>
      </c>
      <c r="AD562" s="34">
        <v>2402041</v>
      </c>
      <c r="AE562" s="32" t="s">
        <v>2567</v>
      </c>
      <c r="AF562" s="34">
        <v>240204112</v>
      </c>
      <c r="AG562" s="32" t="s">
        <v>2568</v>
      </c>
      <c r="AH562" s="34">
        <v>2.62</v>
      </c>
      <c r="AI562" s="34">
        <v>2</v>
      </c>
      <c r="AJ562" s="32" t="s">
        <v>2572</v>
      </c>
      <c r="AK562" s="34" t="s">
        <v>99</v>
      </c>
      <c r="AL562" s="32" t="s">
        <v>90</v>
      </c>
      <c r="AM562" s="34">
        <v>131105</v>
      </c>
      <c r="AN562" s="32" t="s">
        <v>2570</v>
      </c>
      <c r="AO562" s="32"/>
      <c r="AP562" s="32" t="s">
        <v>282</v>
      </c>
      <c r="AQ562" s="34"/>
      <c r="AR562" s="32"/>
      <c r="AS562" s="32" t="s">
        <v>2573</v>
      </c>
      <c r="AT562" s="28">
        <v>261682243</v>
      </c>
      <c r="AU562" s="1"/>
      <c r="AV562" s="29"/>
      <c r="AW562" s="30">
        <f>SUMIF('No tocar'!A:A,AS562,'No tocar'!B:B)</f>
        <v>0</v>
      </c>
      <c r="AX562" s="30">
        <f t="shared" si="0"/>
        <v>261682243</v>
      </c>
      <c r="AY562" s="30">
        <f>SUMIF('No tocar'!A:A,AS562,'No tocar'!D:D)</f>
        <v>0</v>
      </c>
      <c r="AZ562" s="30"/>
      <c r="BA562" s="30" t="str">
        <f t="shared" si="1"/>
        <v/>
      </c>
      <c r="BB562" s="31" t="str">
        <f t="shared" si="2"/>
        <v/>
      </c>
      <c r="BC562" s="29"/>
      <c r="BD562" s="29"/>
      <c r="BE562" s="29"/>
      <c r="BF562" s="29"/>
      <c r="BG562" s="29"/>
      <c r="BH562" s="29"/>
      <c r="BI562" s="29"/>
      <c r="BJ562" s="29"/>
      <c r="BK562" s="29"/>
      <c r="BL562" s="29"/>
      <c r="BM562" s="29"/>
      <c r="BN562" s="29"/>
      <c r="BO562" s="29"/>
      <c r="BP562" s="29"/>
      <c r="BQ562" s="29"/>
      <c r="BR562" s="29"/>
      <c r="BS562" s="29"/>
      <c r="BT562" s="29"/>
      <c r="BU562" s="29"/>
      <c r="BV562" s="29"/>
    </row>
    <row r="563" spans="1:74" ht="14.25" hidden="1" customHeight="1">
      <c r="A563" s="32" t="s">
        <v>2419</v>
      </c>
      <c r="B563" s="32" t="s">
        <v>2420</v>
      </c>
      <c r="C563" s="32" t="s">
        <v>2060</v>
      </c>
      <c r="D563" s="33" t="s">
        <v>2561</v>
      </c>
      <c r="E563" s="32" t="s">
        <v>108</v>
      </c>
      <c r="F563" s="34">
        <v>2402</v>
      </c>
      <c r="G563" s="32" t="s">
        <v>2421</v>
      </c>
      <c r="H563" s="34" t="s">
        <v>960</v>
      </c>
      <c r="I563" s="32" t="s">
        <v>961</v>
      </c>
      <c r="J563" s="34">
        <v>5</v>
      </c>
      <c r="K563" s="32" t="s">
        <v>184</v>
      </c>
      <c r="L563" s="33" t="s">
        <v>2562</v>
      </c>
      <c r="M563" s="32" t="s">
        <v>2423</v>
      </c>
      <c r="N563" s="34" t="s">
        <v>2424</v>
      </c>
      <c r="O563" s="32" t="s">
        <v>2425</v>
      </c>
      <c r="P563" s="34">
        <v>0.25</v>
      </c>
      <c r="Q563" s="34" t="s">
        <v>2426</v>
      </c>
      <c r="R563" s="32" t="s">
        <v>2427</v>
      </c>
      <c r="S563" s="34" t="s">
        <v>2428</v>
      </c>
      <c r="T563" s="32" t="s">
        <v>2429</v>
      </c>
      <c r="U563" s="34">
        <v>3.65</v>
      </c>
      <c r="V563" s="36" t="s">
        <v>2563</v>
      </c>
      <c r="W563" s="36" t="s">
        <v>2564</v>
      </c>
      <c r="X563" s="33" t="s">
        <v>2565</v>
      </c>
      <c r="Y563" s="32" t="s">
        <v>2566</v>
      </c>
      <c r="Z563" s="34">
        <v>2023</v>
      </c>
      <c r="AA563" s="34">
        <v>2023</v>
      </c>
      <c r="AB563" s="34">
        <v>1</v>
      </c>
      <c r="AC563" s="34">
        <v>1</v>
      </c>
      <c r="AD563" s="34">
        <v>2402041</v>
      </c>
      <c r="AE563" s="32" t="s">
        <v>2567</v>
      </c>
      <c r="AF563" s="34">
        <v>240204112</v>
      </c>
      <c r="AG563" s="32" t="s">
        <v>2568</v>
      </c>
      <c r="AH563" s="34">
        <v>2.62</v>
      </c>
      <c r="AI563" s="34">
        <v>3</v>
      </c>
      <c r="AJ563" s="32" t="s">
        <v>2574</v>
      </c>
      <c r="AK563" s="34" t="s">
        <v>99</v>
      </c>
      <c r="AL563" s="32" t="s">
        <v>90</v>
      </c>
      <c r="AM563" s="34">
        <v>131105</v>
      </c>
      <c r="AN563" s="32" t="s">
        <v>2570</v>
      </c>
      <c r="AO563" s="32"/>
      <c r="AP563" s="32" t="s">
        <v>282</v>
      </c>
      <c r="AQ563" s="34"/>
      <c r="AR563" s="32"/>
      <c r="AS563" s="32" t="s">
        <v>2575</v>
      </c>
      <c r="AT563" s="28">
        <v>12324327</v>
      </c>
      <c r="AU563" s="1"/>
      <c r="AV563" s="29"/>
      <c r="AW563" s="30">
        <f>SUMIF('No tocar'!A:A,AS563,'No tocar'!B:B)</f>
        <v>0</v>
      </c>
      <c r="AX563" s="30">
        <f t="shared" si="0"/>
        <v>12324327</v>
      </c>
      <c r="AY563" s="30">
        <f>SUMIF('No tocar'!A:A,AS563,'No tocar'!D:D)</f>
        <v>0</v>
      </c>
      <c r="AZ563" s="30"/>
      <c r="BA563" s="30" t="str">
        <f t="shared" si="1"/>
        <v/>
      </c>
      <c r="BB563" s="31" t="str">
        <f t="shared" si="2"/>
        <v/>
      </c>
      <c r="BC563" s="29"/>
      <c r="BD563" s="29"/>
      <c r="BE563" s="29"/>
      <c r="BF563" s="29"/>
      <c r="BG563" s="29"/>
      <c r="BH563" s="29"/>
      <c r="BI563" s="29"/>
      <c r="BJ563" s="29"/>
      <c r="BK563" s="29"/>
      <c r="BL563" s="29"/>
      <c r="BM563" s="29"/>
      <c r="BN563" s="29"/>
      <c r="BO563" s="29"/>
      <c r="BP563" s="29"/>
      <c r="BQ563" s="29"/>
      <c r="BR563" s="29"/>
      <c r="BS563" s="29"/>
      <c r="BT563" s="29"/>
      <c r="BU563" s="29"/>
      <c r="BV563" s="29"/>
    </row>
    <row r="564" spans="1:74" ht="14.25" hidden="1" customHeight="1">
      <c r="A564" s="32" t="s">
        <v>2419</v>
      </c>
      <c r="B564" s="32" t="s">
        <v>2420</v>
      </c>
      <c r="C564" s="32" t="s">
        <v>2060</v>
      </c>
      <c r="D564" s="33" t="s">
        <v>2561</v>
      </c>
      <c r="E564" s="32" t="s">
        <v>108</v>
      </c>
      <c r="F564" s="34">
        <v>2402</v>
      </c>
      <c r="G564" s="32" t="s">
        <v>2421</v>
      </c>
      <c r="H564" s="34" t="s">
        <v>960</v>
      </c>
      <c r="I564" s="32" t="s">
        <v>961</v>
      </c>
      <c r="J564" s="34">
        <v>5</v>
      </c>
      <c r="K564" s="32" t="s">
        <v>184</v>
      </c>
      <c r="L564" s="33" t="s">
        <v>2562</v>
      </c>
      <c r="M564" s="32" t="s">
        <v>2423</v>
      </c>
      <c r="N564" s="34" t="s">
        <v>2424</v>
      </c>
      <c r="O564" s="32" t="s">
        <v>2425</v>
      </c>
      <c r="P564" s="34">
        <v>0.25</v>
      </c>
      <c r="Q564" s="34" t="s">
        <v>2426</v>
      </c>
      <c r="R564" s="32" t="s">
        <v>2427</v>
      </c>
      <c r="S564" s="34" t="s">
        <v>2428</v>
      </c>
      <c r="T564" s="32" t="s">
        <v>2429</v>
      </c>
      <c r="U564" s="34">
        <v>3.65</v>
      </c>
      <c r="V564" s="36" t="s">
        <v>2563</v>
      </c>
      <c r="W564" s="36" t="s">
        <v>2564</v>
      </c>
      <c r="X564" s="33" t="s">
        <v>2565</v>
      </c>
      <c r="Y564" s="32" t="s">
        <v>2566</v>
      </c>
      <c r="Z564" s="34">
        <v>2023</v>
      </c>
      <c r="AA564" s="34">
        <v>2023</v>
      </c>
      <c r="AB564" s="34">
        <v>1</v>
      </c>
      <c r="AC564" s="34">
        <v>1</v>
      </c>
      <c r="AD564" s="34">
        <v>2402041</v>
      </c>
      <c r="AE564" s="32" t="s">
        <v>2567</v>
      </c>
      <c r="AF564" s="34">
        <v>240204112</v>
      </c>
      <c r="AG564" s="32" t="s">
        <v>2568</v>
      </c>
      <c r="AH564" s="34">
        <v>2.62</v>
      </c>
      <c r="AI564" s="34">
        <v>4</v>
      </c>
      <c r="AJ564" s="32" t="s">
        <v>2576</v>
      </c>
      <c r="AK564" s="34" t="s">
        <v>99</v>
      </c>
      <c r="AL564" s="32" t="s">
        <v>90</v>
      </c>
      <c r="AM564" s="34">
        <v>131105</v>
      </c>
      <c r="AN564" s="32" t="s">
        <v>2570</v>
      </c>
      <c r="AO564" s="32"/>
      <c r="AP564" s="32" t="s">
        <v>282</v>
      </c>
      <c r="AQ564" s="34"/>
      <c r="AR564" s="32"/>
      <c r="AS564" s="32" t="s">
        <v>2577</v>
      </c>
      <c r="AT564" s="28">
        <v>13816183</v>
      </c>
      <c r="AU564" s="1"/>
      <c r="AV564" s="29"/>
      <c r="AW564" s="30">
        <f>SUMIF('No tocar'!A:A,AS564,'No tocar'!B:B)</f>
        <v>0</v>
      </c>
      <c r="AX564" s="30">
        <f t="shared" si="0"/>
        <v>13816183</v>
      </c>
      <c r="AY564" s="30">
        <f>SUMIF('No tocar'!A:A,AS564,'No tocar'!D:D)</f>
        <v>0</v>
      </c>
      <c r="AZ564" s="30"/>
      <c r="BA564" s="30" t="str">
        <f t="shared" si="1"/>
        <v/>
      </c>
      <c r="BB564" s="31" t="str">
        <f t="shared" si="2"/>
        <v/>
      </c>
      <c r="BC564" s="29"/>
      <c r="BD564" s="29"/>
      <c r="BE564" s="29"/>
      <c r="BF564" s="29"/>
      <c r="BG564" s="29"/>
      <c r="BH564" s="29"/>
      <c r="BI564" s="29"/>
      <c r="BJ564" s="29"/>
      <c r="BK564" s="29"/>
      <c r="BL564" s="29"/>
      <c r="BM564" s="29"/>
      <c r="BN564" s="29"/>
      <c r="BO564" s="29"/>
      <c r="BP564" s="29"/>
      <c r="BQ564" s="29"/>
      <c r="BR564" s="29"/>
      <c r="BS564" s="29"/>
      <c r="BT564" s="29"/>
      <c r="BU564" s="29"/>
      <c r="BV564" s="29"/>
    </row>
    <row r="565" spans="1:74" ht="14.25" hidden="1" customHeight="1">
      <c r="A565" s="22" t="s">
        <v>2578</v>
      </c>
      <c r="B565" s="22" t="s">
        <v>2579</v>
      </c>
      <c r="C565" s="22" t="s">
        <v>915</v>
      </c>
      <c r="D565" s="23">
        <v>40</v>
      </c>
      <c r="E565" s="22" t="s">
        <v>222</v>
      </c>
      <c r="F565" s="24">
        <v>4003</v>
      </c>
      <c r="G565" s="22" t="s">
        <v>2580</v>
      </c>
      <c r="H565" s="24" t="s">
        <v>182</v>
      </c>
      <c r="I565" s="22" t="s">
        <v>183</v>
      </c>
      <c r="J565" s="24">
        <v>5</v>
      </c>
      <c r="K565" s="22" t="s">
        <v>184</v>
      </c>
      <c r="L565" s="23" t="s">
        <v>2581</v>
      </c>
      <c r="M565" s="22" t="s">
        <v>2582</v>
      </c>
      <c r="N565" s="24" t="s">
        <v>2583</v>
      </c>
      <c r="O565" s="22" t="s">
        <v>2584</v>
      </c>
      <c r="P565" s="24">
        <v>1</v>
      </c>
      <c r="Q565" s="24" t="s">
        <v>2585</v>
      </c>
      <c r="R565" s="22" t="s">
        <v>2586</v>
      </c>
      <c r="S565" s="24" t="s">
        <v>2587</v>
      </c>
      <c r="T565" s="22" t="s">
        <v>2588</v>
      </c>
      <c r="U565" s="24">
        <v>9</v>
      </c>
      <c r="V565" s="35">
        <v>2022763640026</v>
      </c>
      <c r="W565" s="36" t="s">
        <v>2589</v>
      </c>
      <c r="X565" s="33" t="s">
        <v>2590</v>
      </c>
      <c r="Y565" s="38" t="s">
        <v>2591</v>
      </c>
      <c r="Z565" s="25">
        <v>2023</v>
      </c>
      <c r="AA565" s="25">
        <v>2023</v>
      </c>
      <c r="AB565" s="25">
        <v>1</v>
      </c>
      <c r="AC565" s="25">
        <v>1</v>
      </c>
      <c r="AD565" s="24">
        <v>4003042</v>
      </c>
      <c r="AE565" s="22" t="s">
        <v>2592</v>
      </c>
      <c r="AF565" s="24">
        <v>400304201</v>
      </c>
      <c r="AG565" s="22" t="s">
        <v>2593</v>
      </c>
      <c r="AH565" s="24">
        <v>9</v>
      </c>
      <c r="AI565" s="25">
        <v>1</v>
      </c>
      <c r="AJ565" s="38" t="s">
        <v>2594</v>
      </c>
      <c r="AK565" s="25" t="s">
        <v>89</v>
      </c>
      <c r="AL565" s="22" t="s">
        <v>166</v>
      </c>
      <c r="AM565" s="24">
        <v>124600</v>
      </c>
      <c r="AN565" s="22" t="s">
        <v>197</v>
      </c>
      <c r="AO565" s="38"/>
      <c r="AP565" s="22" t="s">
        <v>92</v>
      </c>
      <c r="AQ565" s="25" t="s">
        <v>2595</v>
      </c>
      <c r="AR565" s="38" t="s">
        <v>2596</v>
      </c>
      <c r="AS565" s="38" t="s">
        <v>2597</v>
      </c>
      <c r="AT565" s="28">
        <v>120000000</v>
      </c>
      <c r="AU565" s="1"/>
      <c r="AV565" s="29"/>
      <c r="AW565" s="30">
        <f>SUMIF('No tocar'!A:A,AS565,'No tocar'!B:B)</f>
        <v>120000000</v>
      </c>
      <c r="AX565" s="30">
        <f t="shared" si="0"/>
        <v>120000000</v>
      </c>
      <c r="AY565" s="30">
        <f>SUMIF('No tocar'!A:A,AS565,'No tocar'!D:D)</f>
        <v>0</v>
      </c>
      <c r="AZ565" s="30"/>
      <c r="BA565" s="30" t="str">
        <f t="shared" si="1"/>
        <v/>
      </c>
      <c r="BB565" s="31" t="str">
        <f t="shared" si="2"/>
        <v/>
      </c>
      <c r="BC565" s="29"/>
      <c r="BD565" s="29"/>
      <c r="BE565" s="29"/>
      <c r="BF565" s="29"/>
      <c r="BG565" s="29"/>
      <c r="BH565" s="29"/>
      <c r="BI565" s="29"/>
      <c r="BJ565" s="29"/>
      <c r="BK565" s="29"/>
      <c r="BL565" s="29"/>
      <c r="BM565" s="29"/>
      <c r="BN565" s="29"/>
      <c r="BO565" s="29"/>
      <c r="BP565" s="29"/>
      <c r="BQ565" s="29"/>
      <c r="BR565" s="29"/>
      <c r="BS565" s="29"/>
      <c r="BT565" s="29"/>
      <c r="BU565" s="29"/>
      <c r="BV565" s="29"/>
    </row>
    <row r="566" spans="1:74" ht="14.25" hidden="1" customHeight="1">
      <c r="A566" s="22" t="s">
        <v>2578</v>
      </c>
      <c r="B566" s="22" t="s">
        <v>2579</v>
      </c>
      <c r="C566" s="22" t="s">
        <v>915</v>
      </c>
      <c r="D566" s="23">
        <v>40</v>
      </c>
      <c r="E566" s="22" t="s">
        <v>222</v>
      </c>
      <c r="F566" s="24">
        <v>4003</v>
      </c>
      <c r="G566" s="22" t="s">
        <v>2580</v>
      </c>
      <c r="H566" s="24" t="s">
        <v>182</v>
      </c>
      <c r="I566" s="22" t="s">
        <v>183</v>
      </c>
      <c r="J566" s="24">
        <v>5</v>
      </c>
      <c r="K566" s="22" t="s">
        <v>184</v>
      </c>
      <c r="L566" s="23" t="s">
        <v>2581</v>
      </c>
      <c r="M566" s="22" t="s">
        <v>2582</v>
      </c>
      <c r="N566" s="24" t="s">
        <v>2583</v>
      </c>
      <c r="O566" s="22" t="s">
        <v>2584</v>
      </c>
      <c r="P566" s="24">
        <v>1</v>
      </c>
      <c r="Q566" s="24" t="s">
        <v>2585</v>
      </c>
      <c r="R566" s="22" t="s">
        <v>2586</v>
      </c>
      <c r="S566" s="24" t="s">
        <v>2587</v>
      </c>
      <c r="T566" s="22" t="s">
        <v>2588</v>
      </c>
      <c r="U566" s="24">
        <v>9</v>
      </c>
      <c r="V566" s="35">
        <v>2022763640026</v>
      </c>
      <c r="W566" s="36" t="s">
        <v>2589</v>
      </c>
      <c r="X566" s="33" t="s">
        <v>2590</v>
      </c>
      <c r="Y566" s="38" t="s">
        <v>2591</v>
      </c>
      <c r="Z566" s="25">
        <v>2023</v>
      </c>
      <c r="AA566" s="25">
        <v>2023</v>
      </c>
      <c r="AB566" s="25">
        <v>1</v>
      </c>
      <c r="AC566" s="25">
        <v>1</v>
      </c>
      <c r="AD566" s="24">
        <v>4003042</v>
      </c>
      <c r="AE566" s="22" t="s">
        <v>2592</v>
      </c>
      <c r="AF566" s="24">
        <v>400304201</v>
      </c>
      <c r="AG566" s="22" t="s">
        <v>2593</v>
      </c>
      <c r="AH566" s="24">
        <v>9</v>
      </c>
      <c r="AI566" s="25">
        <v>2</v>
      </c>
      <c r="AJ566" s="38" t="s">
        <v>2598</v>
      </c>
      <c r="AK566" s="25" t="s">
        <v>99</v>
      </c>
      <c r="AL566" s="22" t="s">
        <v>166</v>
      </c>
      <c r="AM566" s="24">
        <v>124303</v>
      </c>
      <c r="AN566" s="22" t="s">
        <v>169</v>
      </c>
      <c r="AO566" s="38"/>
      <c r="AP566" s="22" t="s">
        <v>92</v>
      </c>
      <c r="AQ566" s="25" t="s">
        <v>218</v>
      </c>
      <c r="AR566" s="38" t="s">
        <v>219</v>
      </c>
      <c r="AS566" s="38" t="s">
        <v>2599</v>
      </c>
      <c r="AT566" s="28">
        <v>70000000</v>
      </c>
      <c r="AU566" s="1"/>
      <c r="AV566" s="29"/>
      <c r="AW566" s="30">
        <f>SUMIF('No tocar'!A:A,AS566,'No tocar'!B:B)</f>
        <v>70000000</v>
      </c>
      <c r="AX566" s="30">
        <f t="shared" si="0"/>
        <v>70000000</v>
      </c>
      <c r="AY566" s="30">
        <f>SUMIF('No tocar'!A:A,AS566,'No tocar'!D:D)</f>
        <v>63800000</v>
      </c>
      <c r="AZ566" s="30"/>
      <c r="BA566" s="30" t="str">
        <f t="shared" si="1"/>
        <v/>
      </c>
      <c r="BB566" s="31" t="str">
        <f t="shared" si="2"/>
        <v/>
      </c>
      <c r="BC566" s="29"/>
      <c r="BD566" s="29"/>
      <c r="BE566" s="29"/>
      <c r="BF566" s="29"/>
      <c r="BG566" s="29"/>
      <c r="BH566" s="29"/>
      <c r="BI566" s="29"/>
      <c r="BJ566" s="29"/>
      <c r="BK566" s="29"/>
      <c r="BL566" s="29"/>
      <c r="BM566" s="29"/>
      <c r="BN566" s="29"/>
      <c r="BO566" s="29"/>
      <c r="BP566" s="29"/>
      <c r="BQ566" s="29"/>
      <c r="BR566" s="29"/>
      <c r="BS566" s="29"/>
      <c r="BT566" s="29"/>
      <c r="BU566" s="29"/>
      <c r="BV566" s="29"/>
    </row>
    <row r="567" spans="1:74" ht="14.25" hidden="1" customHeight="1">
      <c r="A567" s="22" t="s">
        <v>2578</v>
      </c>
      <c r="B567" s="22" t="s">
        <v>2579</v>
      </c>
      <c r="C567" s="22" t="s">
        <v>915</v>
      </c>
      <c r="D567" s="23">
        <v>40</v>
      </c>
      <c r="E567" s="22" t="s">
        <v>222</v>
      </c>
      <c r="F567" s="24">
        <v>4003</v>
      </c>
      <c r="G567" s="22" t="s">
        <v>2580</v>
      </c>
      <c r="H567" s="24" t="s">
        <v>182</v>
      </c>
      <c r="I567" s="22" t="s">
        <v>183</v>
      </c>
      <c r="J567" s="24">
        <v>5</v>
      </c>
      <c r="K567" s="22" t="s">
        <v>184</v>
      </c>
      <c r="L567" s="23" t="s">
        <v>2581</v>
      </c>
      <c r="M567" s="22" t="s">
        <v>2582</v>
      </c>
      <c r="N567" s="24" t="s">
        <v>2583</v>
      </c>
      <c r="O567" s="22" t="s">
        <v>2584</v>
      </c>
      <c r="P567" s="24">
        <v>1</v>
      </c>
      <c r="Q567" s="24" t="s">
        <v>2585</v>
      </c>
      <c r="R567" s="22" t="s">
        <v>2586</v>
      </c>
      <c r="S567" s="24" t="s">
        <v>2600</v>
      </c>
      <c r="T567" s="22" t="s">
        <v>2601</v>
      </c>
      <c r="U567" s="24">
        <v>8</v>
      </c>
      <c r="V567" s="35">
        <v>2022763640026</v>
      </c>
      <c r="W567" s="36" t="s">
        <v>2589</v>
      </c>
      <c r="X567" s="33" t="s">
        <v>2590</v>
      </c>
      <c r="Y567" s="38" t="s">
        <v>2591</v>
      </c>
      <c r="Z567" s="25">
        <v>2023</v>
      </c>
      <c r="AA567" s="25">
        <v>2023</v>
      </c>
      <c r="AB567" s="25">
        <v>1</v>
      </c>
      <c r="AC567" s="25">
        <v>2</v>
      </c>
      <c r="AD567" s="24">
        <v>4003020</v>
      </c>
      <c r="AE567" s="22" t="s">
        <v>2602</v>
      </c>
      <c r="AF567" s="24">
        <v>400302003</v>
      </c>
      <c r="AG567" s="22" t="s">
        <v>2602</v>
      </c>
      <c r="AH567" s="25">
        <v>8</v>
      </c>
      <c r="AI567" s="25">
        <v>3</v>
      </c>
      <c r="AJ567" s="38" t="s">
        <v>2603</v>
      </c>
      <c r="AK567" s="25" t="s">
        <v>89</v>
      </c>
      <c r="AL567" s="22" t="s">
        <v>166</v>
      </c>
      <c r="AM567" s="24">
        <v>124600</v>
      </c>
      <c r="AN567" s="22" t="s">
        <v>197</v>
      </c>
      <c r="AO567" s="38"/>
      <c r="AP567" s="22" t="s">
        <v>92</v>
      </c>
      <c r="AQ567" s="25" t="s">
        <v>2604</v>
      </c>
      <c r="AR567" s="38" t="s">
        <v>2605</v>
      </c>
      <c r="AS567" s="38" t="s">
        <v>2606</v>
      </c>
      <c r="AT567" s="28">
        <v>80000000</v>
      </c>
      <c r="AU567" s="1"/>
      <c r="AV567" s="29"/>
      <c r="AW567" s="30">
        <f>SUMIF('No tocar'!A:A,AS567,'No tocar'!B:B)</f>
        <v>80000000</v>
      </c>
      <c r="AX567" s="30">
        <f t="shared" si="0"/>
        <v>80000000</v>
      </c>
      <c r="AY567" s="30">
        <f>SUMIF('No tocar'!A:A,AS567,'No tocar'!D:D)</f>
        <v>71277540</v>
      </c>
      <c r="AZ567" s="30"/>
      <c r="BA567" s="30" t="str">
        <f t="shared" si="1"/>
        <v/>
      </c>
      <c r="BB567" s="31" t="str">
        <f t="shared" si="2"/>
        <v/>
      </c>
      <c r="BC567" s="29"/>
      <c r="BD567" s="29"/>
      <c r="BE567" s="29"/>
      <c r="BF567" s="29"/>
      <c r="BG567" s="29"/>
      <c r="BH567" s="29"/>
      <c r="BI567" s="29"/>
      <c r="BJ567" s="29"/>
      <c r="BK567" s="29"/>
      <c r="BL567" s="29"/>
      <c r="BM567" s="29"/>
      <c r="BN567" s="29"/>
      <c r="BO567" s="29"/>
      <c r="BP567" s="29"/>
      <c r="BQ567" s="29"/>
      <c r="BR567" s="29"/>
      <c r="BS567" s="29"/>
      <c r="BT567" s="29"/>
      <c r="BU567" s="29"/>
      <c r="BV567" s="29"/>
    </row>
    <row r="568" spans="1:74" ht="14.25" hidden="1" customHeight="1">
      <c r="A568" s="22" t="s">
        <v>2578</v>
      </c>
      <c r="B568" s="22" t="s">
        <v>2579</v>
      </c>
      <c r="C568" s="22" t="s">
        <v>915</v>
      </c>
      <c r="D568" s="23">
        <v>40</v>
      </c>
      <c r="E568" s="22" t="s">
        <v>222</v>
      </c>
      <c r="F568" s="24">
        <v>4003</v>
      </c>
      <c r="G568" s="22" t="s">
        <v>2580</v>
      </c>
      <c r="H568" s="24" t="s">
        <v>182</v>
      </c>
      <c r="I568" s="22" t="s">
        <v>183</v>
      </c>
      <c r="J568" s="24">
        <v>5</v>
      </c>
      <c r="K568" s="22" t="s">
        <v>184</v>
      </c>
      <c r="L568" s="23" t="s">
        <v>2581</v>
      </c>
      <c r="M568" s="22" t="s">
        <v>2582</v>
      </c>
      <c r="N568" s="24" t="s">
        <v>2583</v>
      </c>
      <c r="O568" s="22" t="s">
        <v>2584</v>
      </c>
      <c r="P568" s="24">
        <v>1</v>
      </c>
      <c r="Q568" s="24" t="s">
        <v>2585</v>
      </c>
      <c r="R568" s="22" t="s">
        <v>2586</v>
      </c>
      <c r="S568" s="24" t="s">
        <v>2600</v>
      </c>
      <c r="T568" s="22" t="s">
        <v>2601</v>
      </c>
      <c r="U568" s="24">
        <v>8</v>
      </c>
      <c r="V568" s="35">
        <v>2022763640026</v>
      </c>
      <c r="W568" s="36" t="s">
        <v>2589</v>
      </c>
      <c r="X568" s="33" t="s">
        <v>2590</v>
      </c>
      <c r="Y568" s="38" t="s">
        <v>2591</v>
      </c>
      <c r="Z568" s="25">
        <v>2023</v>
      </c>
      <c r="AA568" s="25">
        <v>2023</v>
      </c>
      <c r="AB568" s="25">
        <v>1</v>
      </c>
      <c r="AC568" s="25">
        <v>2</v>
      </c>
      <c r="AD568" s="24">
        <v>4003020</v>
      </c>
      <c r="AE568" s="22" t="s">
        <v>2602</v>
      </c>
      <c r="AF568" s="24">
        <v>400302003</v>
      </c>
      <c r="AG568" s="22" t="s">
        <v>2602</v>
      </c>
      <c r="AH568" s="25">
        <v>8</v>
      </c>
      <c r="AI568" s="25">
        <v>4</v>
      </c>
      <c r="AJ568" s="38" t="s">
        <v>2607</v>
      </c>
      <c r="AK568" s="25" t="s">
        <v>89</v>
      </c>
      <c r="AL568" s="22" t="s">
        <v>166</v>
      </c>
      <c r="AM568" s="24">
        <v>124600</v>
      </c>
      <c r="AN568" s="22" t="s">
        <v>197</v>
      </c>
      <c r="AO568" s="38"/>
      <c r="AP568" s="22" t="s">
        <v>92</v>
      </c>
      <c r="AQ568" s="25" t="s">
        <v>218</v>
      </c>
      <c r="AR568" s="38" t="s">
        <v>219</v>
      </c>
      <c r="AS568" s="38" t="s">
        <v>2608</v>
      </c>
      <c r="AT568" s="28">
        <v>40016887.68</v>
      </c>
      <c r="AU568" s="1"/>
      <c r="AV568" s="29"/>
      <c r="AW568" s="30">
        <f>SUMIF('No tocar'!A:A,AS568,'No tocar'!B:B)</f>
        <v>40016887.68</v>
      </c>
      <c r="AX568" s="30">
        <f t="shared" si="0"/>
        <v>40016887.68</v>
      </c>
      <c r="AY568" s="30">
        <f>SUMIF('No tocar'!A:A,AS568,'No tocar'!D:D)</f>
        <v>0</v>
      </c>
      <c r="AZ568" s="30"/>
      <c r="BA568" s="30" t="str">
        <f t="shared" si="1"/>
        <v/>
      </c>
      <c r="BB568" s="31" t="str">
        <f t="shared" si="2"/>
        <v/>
      </c>
      <c r="BC568" s="29"/>
      <c r="BD568" s="29"/>
      <c r="BE568" s="29"/>
      <c r="BF568" s="29"/>
      <c r="BG568" s="29"/>
      <c r="BH568" s="29"/>
      <c r="BI568" s="29"/>
      <c r="BJ568" s="29"/>
      <c r="BK568" s="29"/>
      <c r="BL568" s="29"/>
      <c r="BM568" s="29"/>
      <c r="BN568" s="29"/>
      <c r="BO568" s="29"/>
      <c r="BP568" s="29"/>
      <c r="BQ568" s="29"/>
      <c r="BR568" s="29"/>
      <c r="BS568" s="29"/>
      <c r="BT568" s="29"/>
      <c r="BU568" s="29"/>
      <c r="BV568" s="29"/>
    </row>
    <row r="569" spans="1:74" ht="14.25" hidden="1" customHeight="1">
      <c r="A569" s="22" t="s">
        <v>2578</v>
      </c>
      <c r="B569" s="22" t="s">
        <v>2579</v>
      </c>
      <c r="C569" s="22" t="s">
        <v>915</v>
      </c>
      <c r="D569" s="23">
        <v>40</v>
      </c>
      <c r="E569" s="22" t="s">
        <v>222</v>
      </c>
      <c r="F569" s="24">
        <v>4003</v>
      </c>
      <c r="G569" s="22" t="s">
        <v>2580</v>
      </c>
      <c r="H569" s="24" t="s">
        <v>182</v>
      </c>
      <c r="I569" s="22" t="s">
        <v>183</v>
      </c>
      <c r="J569" s="24">
        <v>6</v>
      </c>
      <c r="K569" s="22" t="s">
        <v>267</v>
      </c>
      <c r="L569" s="23" t="s">
        <v>2609</v>
      </c>
      <c r="M569" s="22" t="s">
        <v>2610</v>
      </c>
      <c r="N569" s="24" t="s">
        <v>2611</v>
      </c>
      <c r="O569" s="22" t="s">
        <v>2612</v>
      </c>
      <c r="P569" s="24" t="s">
        <v>2530</v>
      </c>
      <c r="Q569" s="24" t="s">
        <v>2613</v>
      </c>
      <c r="R569" s="22" t="s">
        <v>2614</v>
      </c>
      <c r="S569" s="24" t="s">
        <v>2615</v>
      </c>
      <c r="T569" s="22" t="s">
        <v>2616</v>
      </c>
      <c r="U569" s="24">
        <v>0.85</v>
      </c>
      <c r="V569" s="35">
        <v>2022763640026</v>
      </c>
      <c r="W569" s="36" t="s">
        <v>2589</v>
      </c>
      <c r="X569" s="33" t="s">
        <v>2590</v>
      </c>
      <c r="Y569" s="38" t="s">
        <v>2591</v>
      </c>
      <c r="Z569" s="25">
        <v>2023</v>
      </c>
      <c r="AA569" s="25">
        <v>2023</v>
      </c>
      <c r="AB569" s="25">
        <v>1</v>
      </c>
      <c r="AC569" s="25">
        <v>3</v>
      </c>
      <c r="AD569" s="24">
        <v>4003018</v>
      </c>
      <c r="AE569" s="22" t="s">
        <v>2617</v>
      </c>
      <c r="AF569" s="24">
        <v>400301802</v>
      </c>
      <c r="AG569" s="22" t="s">
        <v>2618</v>
      </c>
      <c r="AH569" s="24">
        <v>0.85</v>
      </c>
      <c r="AI569" s="25">
        <v>5</v>
      </c>
      <c r="AJ569" s="38" t="s">
        <v>2619</v>
      </c>
      <c r="AK569" s="25" t="s">
        <v>99</v>
      </c>
      <c r="AL569" s="22" t="s">
        <v>166</v>
      </c>
      <c r="AM569" s="24">
        <v>124600</v>
      </c>
      <c r="AN569" s="22" t="s">
        <v>197</v>
      </c>
      <c r="AO569" s="38"/>
      <c r="AP569" s="22" t="s">
        <v>92</v>
      </c>
      <c r="AQ569" s="25" t="s">
        <v>2604</v>
      </c>
      <c r="AR569" s="38" t="s">
        <v>2605</v>
      </c>
      <c r="AS569" s="38" t="s">
        <v>2620</v>
      </c>
      <c r="AT569" s="28">
        <v>103356094</v>
      </c>
      <c r="AU569" s="1"/>
      <c r="AV569" s="29"/>
      <c r="AW569" s="30">
        <f>SUMIF('No tocar'!A:A,AS569,'No tocar'!B:B)</f>
        <v>103356094</v>
      </c>
      <c r="AX569" s="30">
        <f t="shared" si="0"/>
        <v>103356094</v>
      </c>
      <c r="AY569" s="30">
        <f>SUMIF('No tocar'!A:A,AS569,'No tocar'!D:D)</f>
        <v>0</v>
      </c>
      <c r="AZ569" s="30"/>
      <c r="BA569" s="30" t="str">
        <f t="shared" si="1"/>
        <v/>
      </c>
      <c r="BB569" s="31" t="str">
        <f t="shared" si="2"/>
        <v/>
      </c>
      <c r="BC569" s="29"/>
      <c r="BD569" s="29"/>
      <c r="BE569" s="29"/>
      <c r="BF569" s="29"/>
      <c r="BG569" s="29"/>
      <c r="BH569" s="29"/>
      <c r="BI569" s="29"/>
      <c r="BJ569" s="29"/>
      <c r="BK569" s="29"/>
      <c r="BL569" s="29"/>
      <c r="BM569" s="29"/>
      <c r="BN569" s="29"/>
      <c r="BO569" s="29"/>
      <c r="BP569" s="29"/>
      <c r="BQ569" s="29"/>
      <c r="BR569" s="29"/>
      <c r="BS569" s="29"/>
      <c r="BT569" s="29"/>
      <c r="BU569" s="29"/>
      <c r="BV569" s="29"/>
    </row>
    <row r="570" spans="1:74" ht="14.25" hidden="1" customHeight="1">
      <c r="A570" s="22" t="s">
        <v>2578</v>
      </c>
      <c r="B570" s="22" t="s">
        <v>2579</v>
      </c>
      <c r="C570" s="22" t="s">
        <v>915</v>
      </c>
      <c r="D570" s="23">
        <v>40</v>
      </c>
      <c r="E570" s="22" t="s">
        <v>222</v>
      </c>
      <c r="F570" s="24">
        <v>4003</v>
      </c>
      <c r="G570" s="22" t="s">
        <v>2580</v>
      </c>
      <c r="H570" s="24" t="s">
        <v>182</v>
      </c>
      <c r="I570" s="22" t="s">
        <v>183</v>
      </c>
      <c r="J570" s="24">
        <v>6</v>
      </c>
      <c r="K570" s="22" t="s">
        <v>267</v>
      </c>
      <c r="L570" s="23" t="s">
        <v>2609</v>
      </c>
      <c r="M570" s="22" t="s">
        <v>2610</v>
      </c>
      <c r="N570" s="24" t="s">
        <v>2611</v>
      </c>
      <c r="O570" s="22" t="s">
        <v>2612</v>
      </c>
      <c r="P570" s="24" t="s">
        <v>2530</v>
      </c>
      <c r="Q570" s="24" t="s">
        <v>2613</v>
      </c>
      <c r="R570" s="22" t="s">
        <v>2614</v>
      </c>
      <c r="S570" s="24" t="s">
        <v>2615</v>
      </c>
      <c r="T570" s="22" t="s">
        <v>2616</v>
      </c>
      <c r="U570" s="24">
        <v>0.85</v>
      </c>
      <c r="V570" s="35">
        <v>2022763640026</v>
      </c>
      <c r="W570" s="36" t="s">
        <v>2589</v>
      </c>
      <c r="X570" s="33" t="s">
        <v>2590</v>
      </c>
      <c r="Y570" s="38" t="s">
        <v>2591</v>
      </c>
      <c r="Z570" s="25">
        <v>2023</v>
      </c>
      <c r="AA570" s="25">
        <v>2023</v>
      </c>
      <c r="AB570" s="25">
        <v>1</v>
      </c>
      <c r="AC570" s="25">
        <v>3</v>
      </c>
      <c r="AD570" s="24">
        <v>4003018</v>
      </c>
      <c r="AE570" s="22" t="s">
        <v>2617</v>
      </c>
      <c r="AF570" s="24">
        <v>400301802</v>
      </c>
      <c r="AG570" s="22" t="s">
        <v>2618</v>
      </c>
      <c r="AH570" s="24">
        <v>0.85</v>
      </c>
      <c r="AI570" s="25">
        <v>5</v>
      </c>
      <c r="AJ570" s="38" t="s">
        <v>2619</v>
      </c>
      <c r="AK570" s="25" t="s">
        <v>99</v>
      </c>
      <c r="AL570" s="22" t="s">
        <v>166</v>
      </c>
      <c r="AM570" s="24">
        <v>1331000</v>
      </c>
      <c r="AN570" s="22" t="s">
        <v>2621</v>
      </c>
      <c r="AO570" s="38"/>
      <c r="AP570" s="22" t="s">
        <v>92</v>
      </c>
      <c r="AQ570" s="25" t="s">
        <v>2604</v>
      </c>
      <c r="AR570" s="38" t="s">
        <v>2605</v>
      </c>
      <c r="AS570" s="38" t="s">
        <v>2622</v>
      </c>
      <c r="AT570" s="28">
        <v>108933588.28999996</v>
      </c>
      <c r="AU570" s="1"/>
      <c r="AV570" s="29"/>
      <c r="AW570" s="30">
        <f>SUMIF('No tocar'!A:A,AS570,'No tocar'!B:B)</f>
        <v>0</v>
      </c>
      <c r="AX570" s="30">
        <f t="shared" si="0"/>
        <v>108933588.28999996</v>
      </c>
      <c r="AY570" s="30">
        <f>SUMIF('No tocar'!A:A,AS570,'No tocar'!D:D)</f>
        <v>34257377</v>
      </c>
      <c r="AZ570" s="30"/>
      <c r="BA570" s="30" t="str">
        <f t="shared" si="1"/>
        <v/>
      </c>
      <c r="BB570" s="31" t="str">
        <f t="shared" si="2"/>
        <v/>
      </c>
      <c r="BC570" s="29"/>
      <c r="BD570" s="29"/>
      <c r="BE570" s="29"/>
      <c r="BF570" s="29"/>
      <c r="BG570" s="29"/>
      <c r="BH570" s="29"/>
      <c r="BI570" s="29"/>
      <c r="BJ570" s="29"/>
      <c r="BK570" s="29"/>
      <c r="BL570" s="29"/>
      <c r="BM570" s="29"/>
      <c r="BN570" s="29"/>
      <c r="BO570" s="29"/>
      <c r="BP570" s="29"/>
      <c r="BQ570" s="29"/>
      <c r="BR570" s="29"/>
      <c r="BS570" s="29"/>
      <c r="BT570" s="29"/>
      <c r="BU570" s="29"/>
      <c r="BV570" s="29"/>
    </row>
    <row r="571" spans="1:74" ht="14.25" hidden="1" customHeight="1">
      <c r="A571" s="22" t="s">
        <v>2578</v>
      </c>
      <c r="B571" s="22" t="s">
        <v>2579</v>
      </c>
      <c r="C571" s="22" t="s">
        <v>915</v>
      </c>
      <c r="D571" s="23">
        <v>40</v>
      </c>
      <c r="E571" s="22" t="s">
        <v>222</v>
      </c>
      <c r="F571" s="24">
        <v>4003</v>
      </c>
      <c r="G571" s="22" t="s">
        <v>2580</v>
      </c>
      <c r="H571" s="24" t="s">
        <v>182</v>
      </c>
      <c r="I571" s="22" t="s">
        <v>183</v>
      </c>
      <c r="J571" s="24">
        <v>6</v>
      </c>
      <c r="K571" s="22" t="s">
        <v>267</v>
      </c>
      <c r="L571" s="23" t="s">
        <v>2609</v>
      </c>
      <c r="M571" s="22" t="s">
        <v>2610</v>
      </c>
      <c r="N571" s="24" t="s">
        <v>2611</v>
      </c>
      <c r="O571" s="22" t="s">
        <v>2612</v>
      </c>
      <c r="P571" s="24" t="s">
        <v>2530</v>
      </c>
      <c r="Q571" s="24" t="s">
        <v>2613</v>
      </c>
      <c r="R571" s="22" t="s">
        <v>2614</v>
      </c>
      <c r="S571" s="24" t="s">
        <v>2615</v>
      </c>
      <c r="T571" s="22" t="s">
        <v>2616</v>
      </c>
      <c r="U571" s="24">
        <v>0.85</v>
      </c>
      <c r="V571" s="35">
        <v>2022763640026</v>
      </c>
      <c r="W571" s="36" t="s">
        <v>2589</v>
      </c>
      <c r="X571" s="33" t="s">
        <v>2590</v>
      </c>
      <c r="Y571" s="38" t="s">
        <v>2591</v>
      </c>
      <c r="Z571" s="25">
        <v>2023</v>
      </c>
      <c r="AA571" s="25">
        <v>2023</v>
      </c>
      <c r="AB571" s="25">
        <v>1</v>
      </c>
      <c r="AC571" s="25">
        <v>3</v>
      </c>
      <c r="AD571" s="24">
        <v>4003018</v>
      </c>
      <c r="AE571" s="22" t="s">
        <v>2617</v>
      </c>
      <c r="AF571" s="24">
        <v>400301802</v>
      </c>
      <c r="AG571" s="22" t="s">
        <v>2618</v>
      </c>
      <c r="AH571" s="24">
        <v>0.85</v>
      </c>
      <c r="AI571" s="25">
        <v>5</v>
      </c>
      <c r="AJ571" s="38" t="s">
        <v>2619</v>
      </c>
      <c r="AK571" s="25" t="s">
        <v>99</v>
      </c>
      <c r="AL571" s="22" t="s">
        <v>90</v>
      </c>
      <c r="AM571" s="24">
        <v>121000</v>
      </c>
      <c r="AN571" s="22" t="s">
        <v>91</v>
      </c>
      <c r="AO571" s="38"/>
      <c r="AP571" s="22" t="s">
        <v>92</v>
      </c>
      <c r="AQ571" s="25" t="s">
        <v>2604</v>
      </c>
      <c r="AR571" s="38" t="s">
        <v>2605</v>
      </c>
      <c r="AS571" s="38" t="s">
        <v>2623</v>
      </c>
      <c r="AT571" s="28">
        <v>5121850</v>
      </c>
      <c r="AU571" s="1"/>
      <c r="AV571" s="29"/>
      <c r="AW571" s="30">
        <f>SUMIF('No tocar'!A:A,AS571,'No tocar'!B:B)</f>
        <v>0</v>
      </c>
      <c r="AX571" s="30">
        <f t="shared" si="0"/>
        <v>5121850</v>
      </c>
      <c r="AY571" s="30">
        <f>SUMIF('No tocar'!A:A,AS571,'No tocar'!D:D)</f>
        <v>0</v>
      </c>
      <c r="AZ571" s="30"/>
      <c r="BA571" s="30" t="str">
        <f t="shared" si="1"/>
        <v/>
      </c>
      <c r="BB571" s="31" t="str">
        <f t="shared" si="2"/>
        <v/>
      </c>
      <c r="BC571" s="29"/>
      <c r="BD571" s="29"/>
      <c r="BE571" s="29"/>
      <c r="BF571" s="29"/>
      <c r="BG571" s="29"/>
      <c r="BH571" s="29"/>
      <c r="BI571" s="29"/>
      <c r="BJ571" s="29"/>
      <c r="BK571" s="29"/>
      <c r="BL571" s="29"/>
      <c r="BM571" s="29"/>
      <c r="BN571" s="29"/>
      <c r="BO571" s="29"/>
      <c r="BP571" s="29"/>
      <c r="BQ571" s="29"/>
      <c r="BR571" s="29"/>
      <c r="BS571" s="29"/>
      <c r="BT571" s="29"/>
      <c r="BU571" s="29"/>
      <c r="BV571" s="29"/>
    </row>
    <row r="572" spans="1:74" ht="14.25" hidden="1" customHeight="1">
      <c r="A572" s="22" t="s">
        <v>2578</v>
      </c>
      <c r="B572" s="22" t="s">
        <v>2579</v>
      </c>
      <c r="C572" s="22" t="s">
        <v>915</v>
      </c>
      <c r="D572" s="23">
        <v>40</v>
      </c>
      <c r="E572" s="22" t="s">
        <v>222</v>
      </c>
      <c r="F572" s="24">
        <v>4003</v>
      </c>
      <c r="G572" s="22" t="s">
        <v>2580</v>
      </c>
      <c r="H572" s="24" t="s">
        <v>182</v>
      </c>
      <c r="I572" s="22" t="s">
        <v>183</v>
      </c>
      <c r="J572" s="24">
        <v>6</v>
      </c>
      <c r="K572" s="22" t="s">
        <v>267</v>
      </c>
      <c r="L572" s="23" t="s">
        <v>2609</v>
      </c>
      <c r="M572" s="22" t="s">
        <v>2610</v>
      </c>
      <c r="N572" s="24" t="s">
        <v>2611</v>
      </c>
      <c r="O572" s="22" t="s">
        <v>2612</v>
      </c>
      <c r="P572" s="24" t="s">
        <v>2530</v>
      </c>
      <c r="Q572" s="24" t="s">
        <v>2613</v>
      </c>
      <c r="R572" s="22" t="s">
        <v>2614</v>
      </c>
      <c r="S572" s="24" t="s">
        <v>2615</v>
      </c>
      <c r="T572" s="22" t="s">
        <v>2616</v>
      </c>
      <c r="U572" s="24">
        <v>0.85</v>
      </c>
      <c r="V572" s="35">
        <v>2022763640026</v>
      </c>
      <c r="W572" s="36" t="s">
        <v>2589</v>
      </c>
      <c r="X572" s="33" t="s">
        <v>2590</v>
      </c>
      <c r="Y572" s="38" t="s">
        <v>2591</v>
      </c>
      <c r="Z572" s="25">
        <v>2023</v>
      </c>
      <c r="AA572" s="25">
        <v>2023</v>
      </c>
      <c r="AB572" s="25">
        <v>1</v>
      </c>
      <c r="AC572" s="25">
        <v>3</v>
      </c>
      <c r="AD572" s="24">
        <v>4003018</v>
      </c>
      <c r="AE572" s="22" t="s">
        <v>2617</v>
      </c>
      <c r="AF572" s="24">
        <v>400301802</v>
      </c>
      <c r="AG572" s="22" t="s">
        <v>2618</v>
      </c>
      <c r="AH572" s="24">
        <v>0.85</v>
      </c>
      <c r="AI572" s="25">
        <v>6</v>
      </c>
      <c r="AJ572" s="38" t="s">
        <v>2624</v>
      </c>
      <c r="AK572" s="25" t="s">
        <v>89</v>
      </c>
      <c r="AL572" s="22" t="s">
        <v>166</v>
      </c>
      <c r="AM572" s="24">
        <v>124600</v>
      </c>
      <c r="AN572" s="22" t="s">
        <v>197</v>
      </c>
      <c r="AO572" s="38"/>
      <c r="AP572" s="22" t="s">
        <v>92</v>
      </c>
      <c r="AQ572" s="25" t="s">
        <v>218</v>
      </c>
      <c r="AR572" s="38" t="s">
        <v>219</v>
      </c>
      <c r="AS572" s="38" t="s">
        <v>2625</v>
      </c>
      <c r="AT572" s="28">
        <v>100000000</v>
      </c>
      <c r="AU572" s="1"/>
      <c r="AV572" s="29"/>
      <c r="AW572" s="30">
        <f>SUMIF('No tocar'!A:A,AS572,'No tocar'!B:B)</f>
        <v>100000000</v>
      </c>
      <c r="AX572" s="30">
        <f t="shared" si="0"/>
        <v>100000000</v>
      </c>
      <c r="AY572" s="30">
        <f>SUMIF('No tocar'!A:A,AS572,'No tocar'!D:D)</f>
        <v>0</v>
      </c>
      <c r="AZ572" s="30"/>
      <c r="BA572" s="30" t="str">
        <f t="shared" si="1"/>
        <v/>
      </c>
      <c r="BB572" s="31" t="str">
        <f t="shared" si="2"/>
        <v/>
      </c>
      <c r="BC572" s="29"/>
      <c r="BD572" s="29"/>
      <c r="BE572" s="29"/>
      <c r="BF572" s="29"/>
      <c r="BG572" s="29"/>
      <c r="BH572" s="29"/>
      <c r="BI572" s="29"/>
      <c r="BJ572" s="29"/>
      <c r="BK572" s="29"/>
      <c r="BL572" s="29"/>
      <c r="BM572" s="29"/>
      <c r="BN572" s="29"/>
      <c r="BO572" s="29"/>
      <c r="BP572" s="29"/>
      <c r="BQ572" s="29"/>
      <c r="BR572" s="29"/>
      <c r="BS572" s="29"/>
      <c r="BT572" s="29"/>
      <c r="BU572" s="29"/>
      <c r="BV572" s="29"/>
    </row>
    <row r="573" spans="1:74" ht="14.25" hidden="1" customHeight="1">
      <c r="A573" s="22" t="s">
        <v>2578</v>
      </c>
      <c r="B573" s="22" t="s">
        <v>2579</v>
      </c>
      <c r="C573" s="22" t="s">
        <v>915</v>
      </c>
      <c r="D573" s="23">
        <v>40</v>
      </c>
      <c r="E573" s="22" t="s">
        <v>222</v>
      </c>
      <c r="F573" s="24">
        <v>4001</v>
      </c>
      <c r="G573" s="22" t="s">
        <v>2626</v>
      </c>
      <c r="H573" s="24" t="s">
        <v>2627</v>
      </c>
      <c r="I573" s="22" t="s">
        <v>2628</v>
      </c>
      <c r="J573" s="24">
        <v>5</v>
      </c>
      <c r="K573" s="22" t="s">
        <v>184</v>
      </c>
      <c r="L573" s="23" t="s">
        <v>2629</v>
      </c>
      <c r="M573" s="22" t="s">
        <v>2630</v>
      </c>
      <c r="N573" s="24" t="s">
        <v>2631</v>
      </c>
      <c r="O573" s="22" t="s">
        <v>2632</v>
      </c>
      <c r="P573" s="24">
        <v>409</v>
      </c>
      <c r="Q573" s="24" t="s">
        <v>2633</v>
      </c>
      <c r="R573" s="22" t="s">
        <v>2634</v>
      </c>
      <c r="S573" s="24" t="s">
        <v>2635</v>
      </c>
      <c r="T573" s="22" t="s">
        <v>2636</v>
      </c>
      <c r="U573" s="24">
        <v>212</v>
      </c>
      <c r="V573" s="35">
        <v>2022763640027</v>
      </c>
      <c r="W573" s="36" t="s">
        <v>2637</v>
      </c>
      <c r="X573" s="23" t="s">
        <v>2638</v>
      </c>
      <c r="Y573" s="22" t="s">
        <v>2639</v>
      </c>
      <c r="Z573" s="25">
        <v>2023</v>
      </c>
      <c r="AA573" s="25">
        <v>2023</v>
      </c>
      <c r="AB573" s="25">
        <v>1</v>
      </c>
      <c r="AC573" s="24">
        <v>1</v>
      </c>
      <c r="AD573" s="24">
        <v>4001032</v>
      </c>
      <c r="AE573" s="22" t="s">
        <v>2640</v>
      </c>
      <c r="AF573" s="24">
        <v>400103200</v>
      </c>
      <c r="AG573" s="22" t="s">
        <v>2641</v>
      </c>
      <c r="AH573" s="24">
        <v>212</v>
      </c>
      <c r="AI573" s="24">
        <v>1</v>
      </c>
      <c r="AJ573" s="38" t="s">
        <v>2642</v>
      </c>
      <c r="AK573" s="25" t="s">
        <v>89</v>
      </c>
      <c r="AL573" s="22" t="s">
        <v>166</v>
      </c>
      <c r="AM573" s="24">
        <v>124303</v>
      </c>
      <c r="AN573" s="22" t="s">
        <v>169</v>
      </c>
      <c r="AO573" s="38"/>
      <c r="AP573" s="22" t="s">
        <v>2643</v>
      </c>
      <c r="AQ573" s="25" t="s">
        <v>218</v>
      </c>
      <c r="AR573" s="38" t="s">
        <v>219</v>
      </c>
      <c r="AS573" s="38" t="s">
        <v>2644</v>
      </c>
      <c r="AT573" s="28">
        <v>45000000</v>
      </c>
      <c r="AU573" s="1"/>
      <c r="AV573" s="29"/>
      <c r="AW573" s="30">
        <f>SUMIF('No tocar'!A:A,AS573,'No tocar'!B:B)</f>
        <v>45000000</v>
      </c>
      <c r="AX573" s="30">
        <f t="shared" si="0"/>
        <v>45000000</v>
      </c>
      <c r="AY573" s="30">
        <f>SUMIF('No tocar'!A:A,AS573,'No tocar'!D:D)</f>
        <v>0</v>
      </c>
      <c r="AZ573" s="30"/>
      <c r="BA573" s="30" t="str">
        <f t="shared" si="1"/>
        <v/>
      </c>
      <c r="BB573" s="31" t="str">
        <f t="shared" si="2"/>
        <v/>
      </c>
      <c r="BC573" s="29"/>
      <c r="BD573" s="29"/>
      <c r="BE573" s="29"/>
      <c r="BF573" s="29"/>
      <c r="BG573" s="29"/>
      <c r="BH573" s="29"/>
      <c r="BI573" s="29"/>
      <c r="BJ573" s="29"/>
      <c r="BK573" s="29"/>
      <c r="BL573" s="29"/>
      <c r="BM573" s="29"/>
      <c r="BN573" s="29"/>
      <c r="BO573" s="29"/>
      <c r="BP573" s="29"/>
      <c r="BQ573" s="29"/>
      <c r="BR573" s="29"/>
      <c r="BS573" s="29"/>
      <c r="BT573" s="29"/>
      <c r="BU573" s="29"/>
      <c r="BV573" s="29"/>
    </row>
    <row r="574" spans="1:74" ht="14.25" hidden="1" customHeight="1">
      <c r="A574" s="22" t="s">
        <v>2578</v>
      </c>
      <c r="B574" s="22" t="s">
        <v>2579</v>
      </c>
      <c r="C574" s="22" t="s">
        <v>915</v>
      </c>
      <c r="D574" s="23">
        <v>40</v>
      </c>
      <c r="E574" s="22" t="s">
        <v>222</v>
      </c>
      <c r="F574" s="24">
        <v>4001</v>
      </c>
      <c r="G574" s="22" t="s">
        <v>2626</v>
      </c>
      <c r="H574" s="24" t="s">
        <v>2627</v>
      </c>
      <c r="I574" s="22" t="s">
        <v>2628</v>
      </c>
      <c r="J574" s="24">
        <v>5</v>
      </c>
      <c r="K574" s="22" t="s">
        <v>184</v>
      </c>
      <c r="L574" s="23" t="s">
        <v>2629</v>
      </c>
      <c r="M574" s="22" t="s">
        <v>2630</v>
      </c>
      <c r="N574" s="24" t="s">
        <v>2631</v>
      </c>
      <c r="O574" s="22" t="s">
        <v>2632</v>
      </c>
      <c r="P574" s="24">
        <v>409</v>
      </c>
      <c r="Q574" s="24" t="s">
        <v>2633</v>
      </c>
      <c r="R574" s="22" t="s">
        <v>2634</v>
      </c>
      <c r="S574" s="24" t="s">
        <v>2635</v>
      </c>
      <c r="T574" s="22" t="s">
        <v>2636</v>
      </c>
      <c r="U574" s="24">
        <v>212</v>
      </c>
      <c r="V574" s="35">
        <v>2022763640027</v>
      </c>
      <c r="W574" s="36" t="s">
        <v>2637</v>
      </c>
      <c r="X574" s="23" t="s">
        <v>2638</v>
      </c>
      <c r="Y574" s="22" t="s">
        <v>2639</v>
      </c>
      <c r="Z574" s="25">
        <v>2023</v>
      </c>
      <c r="AA574" s="25">
        <v>2023</v>
      </c>
      <c r="AB574" s="25">
        <v>1</v>
      </c>
      <c r="AC574" s="24">
        <v>1</v>
      </c>
      <c r="AD574" s="24">
        <v>4001032</v>
      </c>
      <c r="AE574" s="22" t="s">
        <v>2640</v>
      </c>
      <c r="AF574" s="24">
        <v>400103200</v>
      </c>
      <c r="AG574" s="22" t="s">
        <v>2641</v>
      </c>
      <c r="AH574" s="24">
        <v>212</v>
      </c>
      <c r="AI574" s="24">
        <v>1</v>
      </c>
      <c r="AJ574" s="38" t="s">
        <v>2642</v>
      </c>
      <c r="AK574" s="25" t="s">
        <v>89</v>
      </c>
      <c r="AL574" s="22" t="s">
        <v>90</v>
      </c>
      <c r="AM574" s="24">
        <v>121000</v>
      </c>
      <c r="AN574" s="22" t="s">
        <v>91</v>
      </c>
      <c r="AO574" s="38"/>
      <c r="AP574" s="22" t="s">
        <v>105</v>
      </c>
      <c r="AQ574" s="25" t="s">
        <v>218</v>
      </c>
      <c r="AR574" s="38" t="s">
        <v>219</v>
      </c>
      <c r="AS574" s="38" t="s">
        <v>2645</v>
      </c>
      <c r="AT574" s="28">
        <v>90000000</v>
      </c>
      <c r="AU574" s="1"/>
      <c r="AV574" s="29"/>
      <c r="AW574" s="30">
        <f>SUMIF('No tocar'!A:A,AS574,'No tocar'!B:B)</f>
        <v>0</v>
      </c>
      <c r="AX574" s="30">
        <f t="shared" si="0"/>
        <v>90000000</v>
      </c>
      <c r="AY574" s="30">
        <f>SUMIF('No tocar'!A:A,AS574,'No tocar'!D:D)</f>
        <v>30000000</v>
      </c>
      <c r="AZ574" s="30"/>
      <c r="BA574" s="30" t="str">
        <f t="shared" si="1"/>
        <v/>
      </c>
      <c r="BB574" s="31" t="str">
        <f t="shared" si="2"/>
        <v/>
      </c>
      <c r="BC574" s="29"/>
      <c r="BD574" s="29"/>
      <c r="BE574" s="29"/>
      <c r="BF574" s="29"/>
      <c r="BG574" s="29"/>
      <c r="BH574" s="29"/>
      <c r="BI574" s="29"/>
      <c r="BJ574" s="29"/>
      <c r="BK574" s="29"/>
      <c r="BL574" s="29"/>
      <c r="BM574" s="29"/>
      <c r="BN574" s="29"/>
      <c r="BO574" s="29"/>
      <c r="BP574" s="29"/>
      <c r="BQ574" s="29"/>
      <c r="BR574" s="29"/>
      <c r="BS574" s="29"/>
      <c r="BT574" s="29"/>
      <c r="BU574" s="29"/>
      <c r="BV574" s="29"/>
    </row>
    <row r="575" spans="1:74" ht="14.25" hidden="1" customHeight="1">
      <c r="A575" s="22" t="s">
        <v>2578</v>
      </c>
      <c r="B575" s="22" t="s">
        <v>2579</v>
      </c>
      <c r="C575" s="22" t="s">
        <v>915</v>
      </c>
      <c r="D575" s="23">
        <v>40</v>
      </c>
      <c r="E575" s="22" t="s">
        <v>222</v>
      </c>
      <c r="F575" s="24">
        <v>4001</v>
      </c>
      <c r="G575" s="22" t="s">
        <v>2626</v>
      </c>
      <c r="H575" s="24" t="s">
        <v>2627</v>
      </c>
      <c r="I575" s="22" t="s">
        <v>2628</v>
      </c>
      <c r="J575" s="24">
        <v>5</v>
      </c>
      <c r="K575" s="22" t="s">
        <v>184</v>
      </c>
      <c r="L575" s="23" t="s">
        <v>2629</v>
      </c>
      <c r="M575" s="22" t="s">
        <v>2630</v>
      </c>
      <c r="N575" s="24" t="s">
        <v>2631</v>
      </c>
      <c r="O575" s="22" t="s">
        <v>2632</v>
      </c>
      <c r="P575" s="24">
        <v>409</v>
      </c>
      <c r="Q575" s="24" t="s">
        <v>2633</v>
      </c>
      <c r="R575" s="22" t="s">
        <v>2634</v>
      </c>
      <c r="S575" s="24" t="s">
        <v>2635</v>
      </c>
      <c r="T575" s="22" t="s">
        <v>2636</v>
      </c>
      <c r="U575" s="24">
        <v>212</v>
      </c>
      <c r="V575" s="35">
        <v>2022763640027</v>
      </c>
      <c r="W575" s="36" t="s">
        <v>2637</v>
      </c>
      <c r="X575" s="23" t="s">
        <v>2638</v>
      </c>
      <c r="Y575" s="22" t="s">
        <v>2639</v>
      </c>
      <c r="Z575" s="25">
        <v>2023</v>
      </c>
      <c r="AA575" s="25">
        <v>2023</v>
      </c>
      <c r="AB575" s="25">
        <v>1</v>
      </c>
      <c r="AC575" s="24">
        <v>1</v>
      </c>
      <c r="AD575" s="24">
        <v>4001032</v>
      </c>
      <c r="AE575" s="22" t="s">
        <v>2640</v>
      </c>
      <c r="AF575" s="24">
        <v>400103200</v>
      </c>
      <c r="AG575" s="22" t="s">
        <v>2641</v>
      </c>
      <c r="AH575" s="24">
        <v>212</v>
      </c>
      <c r="AI575" s="24">
        <v>2</v>
      </c>
      <c r="AJ575" s="38" t="s">
        <v>2646</v>
      </c>
      <c r="AK575" s="25" t="s">
        <v>89</v>
      </c>
      <c r="AL575" s="22" t="s">
        <v>166</v>
      </c>
      <c r="AM575" s="24">
        <v>124303</v>
      </c>
      <c r="AN575" s="22" t="s">
        <v>169</v>
      </c>
      <c r="AO575" s="38"/>
      <c r="AP575" s="22" t="s">
        <v>2643</v>
      </c>
      <c r="AQ575" s="25" t="s">
        <v>218</v>
      </c>
      <c r="AR575" s="38" t="s">
        <v>219</v>
      </c>
      <c r="AS575" s="38" t="s">
        <v>2647</v>
      </c>
      <c r="AT575" s="28">
        <v>5000000</v>
      </c>
      <c r="AU575" s="1"/>
      <c r="AV575" s="29"/>
      <c r="AW575" s="30">
        <f>SUMIF('No tocar'!A:A,AS575,'No tocar'!B:B)</f>
        <v>5000000</v>
      </c>
      <c r="AX575" s="30">
        <f t="shared" si="0"/>
        <v>5000000</v>
      </c>
      <c r="AY575" s="30">
        <f>SUMIF('No tocar'!A:A,AS575,'No tocar'!D:D)</f>
        <v>0</v>
      </c>
      <c r="AZ575" s="30"/>
      <c r="BA575" s="30" t="str">
        <f t="shared" si="1"/>
        <v/>
      </c>
      <c r="BB575" s="31" t="str">
        <f t="shared" si="2"/>
        <v/>
      </c>
      <c r="BC575" s="29"/>
      <c r="BD575" s="29"/>
      <c r="BE575" s="29"/>
      <c r="BF575" s="29"/>
      <c r="BG575" s="29"/>
      <c r="BH575" s="29"/>
      <c r="BI575" s="29"/>
      <c r="BJ575" s="29"/>
      <c r="BK575" s="29"/>
      <c r="BL575" s="29"/>
      <c r="BM575" s="29"/>
      <c r="BN575" s="29"/>
      <c r="BO575" s="29"/>
      <c r="BP575" s="29"/>
      <c r="BQ575" s="29"/>
      <c r="BR575" s="29"/>
      <c r="BS575" s="29"/>
      <c r="BT575" s="29"/>
      <c r="BU575" s="29"/>
      <c r="BV575" s="29"/>
    </row>
    <row r="576" spans="1:74" ht="14.25" hidden="1" customHeight="1">
      <c r="A576" s="22" t="s">
        <v>2578</v>
      </c>
      <c r="B576" s="22" t="s">
        <v>2579</v>
      </c>
      <c r="C576" s="22" t="s">
        <v>915</v>
      </c>
      <c r="D576" s="23">
        <v>40</v>
      </c>
      <c r="E576" s="22" t="s">
        <v>222</v>
      </c>
      <c r="F576" s="24">
        <v>4001</v>
      </c>
      <c r="G576" s="22" t="s">
        <v>2626</v>
      </c>
      <c r="H576" s="24" t="s">
        <v>2627</v>
      </c>
      <c r="I576" s="22" t="s">
        <v>2628</v>
      </c>
      <c r="J576" s="24">
        <v>5</v>
      </c>
      <c r="K576" s="22" t="s">
        <v>184</v>
      </c>
      <c r="L576" s="23" t="s">
        <v>2629</v>
      </c>
      <c r="M576" s="22" t="s">
        <v>2630</v>
      </c>
      <c r="N576" s="24" t="s">
        <v>2631</v>
      </c>
      <c r="O576" s="22" t="s">
        <v>2632</v>
      </c>
      <c r="P576" s="24">
        <v>409</v>
      </c>
      <c r="Q576" s="24" t="s">
        <v>2633</v>
      </c>
      <c r="R576" s="22" t="s">
        <v>2634</v>
      </c>
      <c r="S576" s="24" t="s">
        <v>2635</v>
      </c>
      <c r="T576" s="22" t="s">
        <v>2636</v>
      </c>
      <c r="U576" s="24">
        <v>212</v>
      </c>
      <c r="V576" s="35">
        <v>2022763640027</v>
      </c>
      <c r="W576" s="36" t="s">
        <v>2637</v>
      </c>
      <c r="X576" s="23" t="s">
        <v>2638</v>
      </c>
      <c r="Y576" s="22" t="s">
        <v>2639</v>
      </c>
      <c r="Z576" s="25">
        <v>2023</v>
      </c>
      <c r="AA576" s="25">
        <v>2023</v>
      </c>
      <c r="AB576" s="25">
        <v>1</v>
      </c>
      <c r="AC576" s="24">
        <v>1</v>
      </c>
      <c r="AD576" s="24">
        <v>4001032</v>
      </c>
      <c r="AE576" s="22" t="s">
        <v>2640</v>
      </c>
      <c r="AF576" s="24">
        <v>400103200</v>
      </c>
      <c r="AG576" s="22" t="s">
        <v>2641</v>
      </c>
      <c r="AH576" s="24">
        <v>212</v>
      </c>
      <c r="AI576" s="24">
        <v>3</v>
      </c>
      <c r="AJ576" s="38" t="s">
        <v>2648</v>
      </c>
      <c r="AK576" s="25" t="s">
        <v>99</v>
      </c>
      <c r="AL576" s="22" t="s">
        <v>166</v>
      </c>
      <c r="AM576" s="24">
        <v>124303</v>
      </c>
      <c r="AN576" s="22" t="s">
        <v>169</v>
      </c>
      <c r="AO576" s="38"/>
      <c r="AP576" s="22" t="s">
        <v>2643</v>
      </c>
      <c r="AQ576" s="25" t="s">
        <v>218</v>
      </c>
      <c r="AR576" s="38" t="s">
        <v>219</v>
      </c>
      <c r="AS576" s="38" t="s">
        <v>2649</v>
      </c>
      <c r="AT576" s="28">
        <v>130000000</v>
      </c>
      <c r="AU576" s="1"/>
      <c r="AV576" s="29"/>
      <c r="AW576" s="30">
        <f>SUMIF('No tocar'!A:A,AS576,'No tocar'!B:B)</f>
        <v>130000000</v>
      </c>
      <c r="AX576" s="30">
        <f t="shared" si="0"/>
        <v>130000000</v>
      </c>
      <c r="AY576" s="30">
        <f>SUMIF('No tocar'!A:A,AS576,'No tocar'!D:D)</f>
        <v>16000000</v>
      </c>
      <c r="AZ576" s="30"/>
      <c r="BA576" s="30" t="str">
        <f t="shared" si="1"/>
        <v/>
      </c>
      <c r="BB576" s="31" t="str">
        <f t="shared" si="2"/>
        <v/>
      </c>
      <c r="BC576" s="29"/>
      <c r="BD576" s="29"/>
      <c r="BE576" s="29"/>
      <c r="BF576" s="29"/>
      <c r="BG576" s="29"/>
      <c r="BH576" s="29"/>
      <c r="BI576" s="29"/>
      <c r="BJ576" s="29"/>
      <c r="BK576" s="29"/>
      <c r="BL576" s="29"/>
      <c r="BM576" s="29"/>
      <c r="BN576" s="29"/>
      <c r="BO576" s="29"/>
      <c r="BP576" s="29"/>
      <c r="BQ576" s="29"/>
      <c r="BR576" s="29"/>
      <c r="BS576" s="29"/>
      <c r="BT576" s="29"/>
      <c r="BU576" s="29"/>
      <c r="BV576" s="29"/>
    </row>
    <row r="577" spans="1:74" ht="14.25" hidden="1" customHeight="1">
      <c r="A577" s="22" t="s">
        <v>2578</v>
      </c>
      <c r="B577" s="22" t="s">
        <v>2579</v>
      </c>
      <c r="C577" s="22" t="s">
        <v>915</v>
      </c>
      <c r="D577" s="23">
        <v>40</v>
      </c>
      <c r="E577" s="22" t="s">
        <v>222</v>
      </c>
      <c r="F577" s="24">
        <v>4001</v>
      </c>
      <c r="G577" s="22" t="s">
        <v>2626</v>
      </c>
      <c r="H577" s="24" t="s">
        <v>2627</v>
      </c>
      <c r="I577" s="22" t="s">
        <v>2628</v>
      </c>
      <c r="J577" s="24">
        <v>5</v>
      </c>
      <c r="K577" s="22" t="s">
        <v>184</v>
      </c>
      <c r="L577" s="23" t="s">
        <v>2629</v>
      </c>
      <c r="M577" s="22" t="s">
        <v>2630</v>
      </c>
      <c r="N577" s="24" t="s">
        <v>2631</v>
      </c>
      <c r="O577" s="22" t="s">
        <v>2632</v>
      </c>
      <c r="P577" s="24">
        <v>409</v>
      </c>
      <c r="Q577" s="24" t="s">
        <v>2650</v>
      </c>
      <c r="R577" s="22" t="s">
        <v>2651</v>
      </c>
      <c r="S577" s="24" t="s">
        <v>2652</v>
      </c>
      <c r="T577" s="22" t="s">
        <v>2653</v>
      </c>
      <c r="U577" s="24">
        <v>165</v>
      </c>
      <c r="V577" s="35">
        <v>2022763640029</v>
      </c>
      <c r="W577" s="36" t="s">
        <v>2654</v>
      </c>
      <c r="X577" s="33" t="s">
        <v>2655</v>
      </c>
      <c r="Y577" s="38" t="s">
        <v>2656</v>
      </c>
      <c r="Z577" s="25">
        <v>2023</v>
      </c>
      <c r="AA577" s="25">
        <v>2023</v>
      </c>
      <c r="AB577" s="25">
        <v>1</v>
      </c>
      <c r="AC577" s="24">
        <v>1</v>
      </c>
      <c r="AD577" s="24">
        <v>4001007</v>
      </c>
      <c r="AE577" s="22" t="s">
        <v>2657</v>
      </c>
      <c r="AF577" s="24">
        <v>400100700</v>
      </c>
      <c r="AG577" s="22" t="s">
        <v>2658</v>
      </c>
      <c r="AH577" s="25">
        <v>165</v>
      </c>
      <c r="AI577" s="24">
        <v>1</v>
      </c>
      <c r="AJ577" s="38" t="s">
        <v>2659</v>
      </c>
      <c r="AK577" s="25" t="s">
        <v>89</v>
      </c>
      <c r="AL577" s="22" t="s">
        <v>90</v>
      </c>
      <c r="AM577" s="24">
        <v>121000</v>
      </c>
      <c r="AN577" s="22" t="s">
        <v>91</v>
      </c>
      <c r="AO577" s="38"/>
      <c r="AP577" s="22" t="s">
        <v>92</v>
      </c>
      <c r="AQ577" s="25" t="s">
        <v>218</v>
      </c>
      <c r="AR577" s="38" t="s">
        <v>219</v>
      </c>
      <c r="AS577" s="38" t="s">
        <v>2660</v>
      </c>
      <c r="AT577" s="28">
        <v>46000000</v>
      </c>
      <c r="AU577" s="1"/>
      <c r="AV577" s="29"/>
      <c r="AW577" s="30">
        <f>SUMIF('No tocar'!A:A,AS577,'No tocar'!B:B)</f>
        <v>35000000</v>
      </c>
      <c r="AX577" s="30">
        <f t="shared" si="0"/>
        <v>46000000</v>
      </c>
      <c r="AY577" s="30">
        <f>SUMIF('No tocar'!A:A,AS577,'No tocar'!D:D)</f>
        <v>43150000</v>
      </c>
      <c r="AZ577" s="30"/>
      <c r="BA577" s="30" t="str">
        <f t="shared" si="1"/>
        <v/>
      </c>
      <c r="BB577" s="31" t="str">
        <f t="shared" si="2"/>
        <v/>
      </c>
      <c r="BC577" s="29"/>
      <c r="BD577" s="29"/>
      <c r="BE577" s="29"/>
      <c r="BF577" s="29"/>
      <c r="BG577" s="29"/>
      <c r="BH577" s="29"/>
      <c r="BI577" s="29"/>
      <c r="BJ577" s="29"/>
      <c r="BK577" s="29"/>
      <c r="BL577" s="29"/>
      <c r="BM577" s="29"/>
      <c r="BN577" s="29"/>
      <c r="BO577" s="29"/>
      <c r="BP577" s="29"/>
      <c r="BQ577" s="29"/>
      <c r="BR577" s="29"/>
      <c r="BS577" s="29"/>
      <c r="BT577" s="29"/>
      <c r="BU577" s="29"/>
      <c r="BV577" s="29"/>
    </row>
    <row r="578" spans="1:74" ht="14.25" hidden="1" customHeight="1">
      <c r="A578" s="22" t="s">
        <v>2578</v>
      </c>
      <c r="B578" s="22" t="s">
        <v>2579</v>
      </c>
      <c r="C578" s="22" t="s">
        <v>915</v>
      </c>
      <c r="D578" s="23">
        <v>40</v>
      </c>
      <c r="E578" s="22" t="s">
        <v>222</v>
      </c>
      <c r="F578" s="24">
        <v>4001</v>
      </c>
      <c r="G578" s="22" t="s">
        <v>2626</v>
      </c>
      <c r="H578" s="24" t="s">
        <v>2627</v>
      </c>
      <c r="I578" s="22" t="s">
        <v>2628</v>
      </c>
      <c r="J578" s="24">
        <v>5</v>
      </c>
      <c r="K578" s="22" t="s">
        <v>184</v>
      </c>
      <c r="L578" s="23" t="s">
        <v>2629</v>
      </c>
      <c r="M578" s="22" t="s">
        <v>2630</v>
      </c>
      <c r="N578" s="24" t="s">
        <v>2631</v>
      </c>
      <c r="O578" s="22" t="s">
        <v>2632</v>
      </c>
      <c r="P578" s="24">
        <v>409</v>
      </c>
      <c r="Q578" s="24" t="s">
        <v>2650</v>
      </c>
      <c r="R578" s="22" t="s">
        <v>2651</v>
      </c>
      <c r="S578" s="24" t="s">
        <v>2652</v>
      </c>
      <c r="T578" s="22" t="s">
        <v>2653</v>
      </c>
      <c r="U578" s="24">
        <v>165</v>
      </c>
      <c r="V578" s="35">
        <v>2022763640029</v>
      </c>
      <c r="W578" s="36" t="s">
        <v>2654</v>
      </c>
      <c r="X578" s="33" t="s">
        <v>2655</v>
      </c>
      <c r="Y578" s="38" t="s">
        <v>2656</v>
      </c>
      <c r="Z578" s="25">
        <v>2023</v>
      </c>
      <c r="AA578" s="25">
        <v>2023</v>
      </c>
      <c r="AB578" s="25">
        <v>1</v>
      </c>
      <c r="AC578" s="24">
        <v>1</v>
      </c>
      <c r="AD578" s="24">
        <v>4001007</v>
      </c>
      <c r="AE578" s="22" t="s">
        <v>2657</v>
      </c>
      <c r="AF578" s="24">
        <v>400100700</v>
      </c>
      <c r="AG578" s="22" t="s">
        <v>2658</v>
      </c>
      <c r="AH578" s="25">
        <v>165</v>
      </c>
      <c r="AI578" s="24">
        <v>2</v>
      </c>
      <c r="AJ578" s="38" t="s">
        <v>2661</v>
      </c>
      <c r="AK578" s="25" t="s">
        <v>89</v>
      </c>
      <c r="AL578" s="22" t="s">
        <v>90</v>
      </c>
      <c r="AM578" s="24">
        <v>121000</v>
      </c>
      <c r="AN578" s="22" t="s">
        <v>91</v>
      </c>
      <c r="AO578" s="38"/>
      <c r="AP578" s="22" t="s">
        <v>92</v>
      </c>
      <c r="AQ578" s="25" t="s">
        <v>218</v>
      </c>
      <c r="AR578" s="38" t="s">
        <v>219</v>
      </c>
      <c r="AS578" s="38" t="s">
        <v>2662</v>
      </c>
      <c r="AT578" s="28">
        <v>0</v>
      </c>
      <c r="AU578" s="1"/>
      <c r="AV578" s="29"/>
      <c r="AW578" s="30">
        <f>SUMIF('No tocar'!A:A,AS578,'No tocar'!B:B)</f>
        <v>35000000</v>
      </c>
      <c r="AX578" s="30">
        <f t="shared" si="0"/>
        <v>0</v>
      </c>
      <c r="AY578" s="30">
        <f>SUMIF('No tocar'!A:A,AS578,'No tocar'!D:D)</f>
        <v>0</v>
      </c>
      <c r="AZ578" s="30"/>
      <c r="BA578" s="30" t="str">
        <f t="shared" si="1"/>
        <v/>
      </c>
      <c r="BB578" s="31" t="str">
        <f t="shared" si="2"/>
        <v/>
      </c>
      <c r="BC578" s="29"/>
      <c r="BD578" s="29"/>
      <c r="BE578" s="29"/>
      <c r="BF578" s="29"/>
      <c r="BG578" s="29"/>
      <c r="BH578" s="29"/>
      <c r="BI578" s="29"/>
      <c r="BJ578" s="29"/>
      <c r="BK578" s="29"/>
      <c r="BL578" s="29"/>
      <c r="BM578" s="29"/>
      <c r="BN578" s="29"/>
      <c r="BO578" s="29"/>
      <c r="BP578" s="29"/>
      <c r="BQ578" s="29"/>
      <c r="BR578" s="29"/>
      <c r="BS578" s="29"/>
      <c r="BT578" s="29"/>
      <c r="BU578" s="29"/>
      <c r="BV578" s="29"/>
    </row>
    <row r="579" spans="1:74" ht="14.25" hidden="1" customHeight="1">
      <c r="A579" s="22" t="s">
        <v>2578</v>
      </c>
      <c r="B579" s="22" t="s">
        <v>2579</v>
      </c>
      <c r="C579" s="22" t="s">
        <v>915</v>
      </c>
      <c r="D579" s="23">
        <v>40</v>
      </c>
      <c r="E579" s="22" t="s">
        <v>222</v>
      </c>
      <c r="F579" s="24">
        <v>4001</v>
      </c>
      <c r="G579" s="22" t="s">
        <v>2626</v>
      </c>
      <c r="H579" s="24" t="s">
        <v>2627</v>
      </c>
      <c r="I579" s="22" t="s">
        <v>2628</v>
      </c>
      <c r="J579" s="24">
        <v>5</v>
      </c>
      <c r="K579" s="22" t="s">
        <v>184</v>
      </c>
      <c r="L579" s="23" t="s">
        <v>2629</v>
      </c>
      <c r="M579" s="22" t="s">
        <v>2630</v>
      </c>
      <c r="N579" s="24" t="s">
        <v>2631</v>
      </c>
      <c r="O579" s="22" t="s">
        <v>2632</v>
      </c>
      <c r="P579" s="24">
        <v>409</v>
      </c>
      <c r="Q579" s="24" t="s">
        <v>2650</v>
      </c>
      <c r="R579" s="22" t="s">
        <v>2651</v>
      </c>
      <c r="S579" s="24" t="s">
        <v>2652</v>
      </c>
      <c r="T579" s="22" t="s">
        <v>2653</v>
      </c>
      <c r="U579" s="24">
        <v>165</v>
      </c>
      <c r="V579" s="35">
        <v>2022763640029</v>
      </c>
      <c r="W579" s="36" t="s">
        <v>2654</v>
      </c>
      <c r="X579" s="33" t="s">
        <v>2655</v>
      </c>
      <c r="Y579" s="38" t="s">
        <v>2656</v>
      </c>
      <c r="Z579" s="25">
        <v>2023</v>
      </c>
      <c r="AA579" s="25">
        <v>2023</v>
      </c>
      <c r="AB579" s="25">
        <v>1</v>
      </c>
      <c r="AC579" s="24">
        <v>2</v>
      </c>
      <c r="AD579" s="24">
        <v>4001001</v>
      </c>
      <c r="AE579" s="22" t="s">
        <v>2663</v>
      </c>
      <c r="AF579" s="24">
        <v>400100100</v>
      </c>
      <c r="AG579" s="22" t="s">
        <v>2664</v>
      </c>
      <c r="AH579" s="25">
        <v>2</v>
      </c>
      <c r="AI579" s="24">
        <v>3</v>
      </c>
      <c r="AJ579" s="38" t="s">
        <v>2665</v>
      </c>
      <c r="AK579" s="25" t="s">
        <v>99</v>
      </c>
      <c r="AL579" s="22" t="s">
        <v>90</v>
      </c>
      <c r="AM579" s="24">
        <v>121000</v>
      </c>
      <c r="AN579" s="22" t="s">
        <v>91</v>
      </c>
      <c r="AO579" s="38"/>
      <c r="AP579" s="22" t="s">
        <v>92</v>
      </c>
      <c r="AQ579" s="25" t="s">
        <v>218</v>
      </c>
      <c r="AR579" s="38" t="s">
        <v>219</v>
      </c>
      <c r="AS579" s="38" t="s">
        <v>2666</v>
      </c>
      <c r="AT579" s="28">
        <v>2500000</v>
      </c>
      <c r="AU579" s="1"/>
      <c r="AV579" s="29"/>
      <c r="AW579" s="30">
        <f>SUMIF('No tocar'!A:A,AS579,'No tocar'!B:B)</f>
        <v>2500000</v>
      </c>
      <c r="AX579" s="30">
        <f t="shared" si="0"/>
        <v>2500000</v>
      </c>
      <c r="AY579" s="30">
        <f>SUMIF('No tocar'!A:A,AS579,'No tocar'!D:D)</f>
        <v>0</v>
      </c>
      <c r="AZ579" s="30"/>
      <c r="BA579" s="30" t="str">
        <f t="shared" si="1"/>
        <v/>
      </c>
      <c r="BB579" s="31" t="str">
        <f t="shared" si="2"/>
        <v/>
      </c>
      <c r="BC579" s="29"/>
      <c r="BD579" s="29"/>
      <c r="BE579" s="29"/>
      <c r="BF579" s="29"/>
      <c r="BG579" s="29"/>
      <c r="BH579" s="29"/>
      <c r="BI579" s="29"/>
      <c r="BJ579" s="29"/>
      <c r="BK579" s="29"/>
      <c r="BL579" s="29"/>
      <c r="BM579" s="29"/>
      <c r="BN579" s="29"/>
      <c r="BO579" s="29"/>
      <c r="BP579" s="29"/>
      <c r="BQ579" s="29"/>
      <c r="BR579" s="29"/>
      <c r="BS579" s="29"/>
      <c r="BT579" s="29"/>
      <c r="BU579" s="29"/>
      <c r="BV579" s="29"/>
    </row>
    <row r="580" spans="1:74" ht="14.25" hidden="1" customHeight="1">
      <c r="A580" s="22" t="s">
        <v>2578</v>
      </c>
      <c r="B580" s="22" t="s">
        <v>2579</v>
      </c>
      <c r="C580" s="22" t="s">
        <v>915</v>
      </c>
      <c r="D580" s="23">
        <v>40</v>
      </c>
      <c r="E580" s="22" t="s">
        <v>222</v>
      </c>
      <c r="F580" s="24">
        <v>4001</v>
      </c>
      <c r="G580" s="22" t="s">
        <v>2626</v>
      </c>
      <c r="H580" s="24" t="s">
        <v>2627</v>
      </c>
      <c r="I580" s="22" t="s">
        <v>2628</v>
      </c>
      <c r="J580" s="24">
        <v>5</v>
      </c>
      <c r="K580" s="22" t="s">
        <v>184</v>
      </c>
      <c r="L580" s="23" t="s">
        <v>2629</v>
      </c>
      <c r="M580" s="22" t="s">
        <v>2630</v>
      </c>
      <c r="N580" s="24" t="s">
        <v>2631</v>
      </c>
      <c r="O580" s="22" t="s">
        <v>2632</v>
      </c>
      <c r="P580" s="24">
        <v>409</v>
      </c>
      <c r="Q580" s="24" t="s">
        <v>2650</v>
      </c>
      <c r="R580" s="22" t="s">
        <v>2651</v>
      </c>
      <c r="S580" s="24" t="s">
        <v>2652</v>
      </c>
      <c r="T580" s="22" t="s">
        <v>2653</v>
      </c>
      <c r="U580" s="24">
        <v>165</v>
      </c>
      <c r="V580" s="35">
        <v>2022763640029</v>
      </c>
      <c r="W580" s="36" t="s">
        <v>2654</v>
      </c>
      <c r="X580" s="33" t="s">
        <v>2655</v>
      </c>
      <c r="Y580" s="38" t="s">
        <v>2656</v>
      </c>
      <c r="Z580" s="25">
        <v>2023</v>
      </c>
      <c r="AA580" s="25">
        <v>2023</v>
      </c>
      <c r="AB580" s="25">
        <v>1</v>
      </c>
      <c r="AC580" s="24">
        <v>2</v>
      </c>
      <c r="AD580" s="24">
        <v>4001001</v>
      </c>
      <c r="AE580" s="22" t="s">
        <v>2663</v>
      </c>
      <c r="AF580" s="24">
        <v>400100100</v>
      </c>
      <c r="AG580" s="22" t="s">
        <v>2664</v>
      </c>
      <c r="AH580" s="25">
        <v>2</v>
      </c>
      <c r="AI580" s="24">
        <v>4</v>
      </c>
      <c r="AJ580" s="38" t="s">
        <v>2667</v>
      </c>
      <c r="AK580" s="25" t="s">
        <v>89</v>
      </c>
      <c r="AL580" s="22" t="s">
        <v>90</v>
      </c>
      <c r="AM580" s="24">
        <v>121000</v>
      </c>
      <c r="AN580" s="22" t="s">
        <v>91</v>
      </c>
      <c r="AO580" s="38"/>
      <c r="AP580" s="22" t="s">
        <v>92</v>
      </c>
      <c r="AQ580" s="25" t="s">
        <v>218</v>
      </c>
      <c r="AR580" s="38" t="s">
        <v>219</v>
      </c>
      <c r="AS580" s="38" t="s">
        <v>2668</v>
      </c>
      <c r="AT580" s="28">
        <v>2500000</v>
      </c>
      <c r="AU580" s="1"/>
      <c r="AV580" s="29"/>
      <c r="AW580" s="30">
        <f>SUMIF('No tocar'!A:A,AS580,'No tocar'!B:B)</f>
        <v>2500000</v>
      </c>
      <c r="AX580" s="30">
        <f t="shared" si="0"/>
        <v>2500000</v>
      </c>
      <c r="AY580" s="30">
        <f>SUMIF('No tocar'!A:A,AS580,'No tocar'!D:D)</f>
        <v>0</v>
      </c>
      <c r="AZ580" s="30"/>
      <c r="BA580" s="30" t="str">
        <f t="shared" si="1"/>
        <v/>
      </c>
      <c r="BB580" s="31" t="str">
        <f t="shared" si="2"/>
        <v/>
      </c>
      <c r="BC580" s="29"/>
      <c r="BD580" s="29"/>
      <c r="BE580" s="29"/>
      <c r="BF580" s="29"/>
      <c r="BG580" s="29"/>
      <c r="BH580" s="29"/>
      <c r="BI580" s="29"/>
      <c r="BJ580" s="29"/>
      <c r="BK580" s="29"/>
      <c r="BL580" s="29"/>
      <c r="BM580" s="29"/>
      <c r="BN580" s="29"/>
      <c r="BO580" s="29"/>
      <c r="BP580" s="29"/>
      <c r="BQ580" s="29"/>
      <c r="BR580" s="29"/>
      <c r="BS580" s="29"/>
      <c r="BT580" s="29"/>
      <c r="BU580" s="29"/>
      <c r="BV580" s="29"/>
    </row>
    <row r="581" spans="1:74" ht="14.25" hidden="1" customHeight="1">
      <c r="A581" s="22" t="s">
        <v>2578</v>
      </c>
      <c r="B581" s="22" t="s">
        <v>2579</v>
      </c>
      <c r="C581" s="22" t="s">
        <v>915</v>
      </c>
      <c r="D581" s="23">
        <v>41</v>
      </c>
      <c r="E581" s="22" t="s">
        <v>1743</v>
      </c>
      <c r="F581" s="24">
        <v>4103</v>
      </c>
      <c r="G581" s="22" t="s">
        <v>2669</v>
      </c>
      <c r="H581" s="24" t="s">
        <v>316</v>
      </c>
      <c r="I581" s="22" t="s">
        <v>317</v>
      </c>
      <c r="J581" s="24">
        <v>5</v>
      </c>
      <c r="K581" s="22" t="s">
        <v>184</v>
      </c>
      <c r="L581" s="23" t="s">
        <v>2629</v>
      </c>
      <c r="M581" s="22" t="s">
        <v>2630</v>
      </c>
      <c r="N581" s="24" t="s">
        <v>2631</v>
      </c>
      <c r="O581" s="22" t="s">
        <v>2632</v>
      </c>
      <c r="P581" s="24">
        <v>409</v>
      </c>
      <c r="Q581" s="24" t="s">
        <v>2670</v>
      </c>
      <c r="R581" s="22" t="s">
        <v>2671</v>
      </c>
      <c r="S581" s="24" t="s">
        <v>2672</v>
      </c>
      <c r="T581" s="22" t="s">
        <v>2673</v>
      </c>
      <c r="U581" s="24">
        <v>0.1</v>
      </c>
      <c r="V581" s="35">
        <v>2022763640028</v>
      </c>
      <c r="W581" s="36" t="s">
        <v>2674</v>
      </c>
      <c r="X581" s="33" t="s">
        <v>2675</v>
      </c>
      <c r="Y581" s="38" t="s">
        <v>2676</v>
      </c>
      <c r="Z581" s="25">
        <v>2023</v>
      </c>
      <c r="AA581" s="25">
        <v>2023</v>
      </c>
      <c r="AB581" s="25">
        <v>1</v>
      </c>
      <c r="AC581" s="24">
        <v>1</v>
      </c>
      <c r="AD581" s="24">
        <v>4103050</v>
      </c>
      <c r="AE581" s="22" t="s">
        <v>2677</v>
      </c>
      <c r="AF581" s="24">
        <v>410305004</v>
      </c>
      <c r="AG581" s="22" t="s">
        <v>2678</v>
      </c>
      <c r="AH581" s="25">
        <v>135</v>
      </c>
      <c r="AI581" s="24">
        <v>1</v>
      </c>
      <c r="AJ581" s="38" t="s">
        <v>2679</v>
      </c>
      <c r="AK581" s="25" t="s">
        <v>89</v>
      </c>
      <c r="AL581" s="22" t="s">
        <v>90</v>
      </c>
      <c r="AM581" s="24">
        <v>121000</v>
      </c>
      <c r="AN581" s="22" t="s">
        <v>91</v>
      </c>
      <c r="AO581" s="38"/>
      <c r="AP581" s="22" t="s">
        <v>92</v>
      </c>
      <c r="AQ581" s="25" t="s">
        <v>218</v>
      </c>
      <c r="AR581" s="38" t="s">
        <v>219</v>
      </c>
      <c r="AS581" s="38" t="s">
        <v>2680</v>
      </c>
      <c r="AT581" s="28">
        <v>7378150</v>
      </c>
      <c r="AU581" s="1"/>
      <c r="AV581" s="29"/>
      <c r="AW581" s="30">
        <f>SUMIF('No tocar'!A:A,AS581,'No tocar'!B:B)</f>
        <v>27500000</v>
      </c>
      <c r="AX581" s="30">
        <f t="shared" si="0"/>
        <v>7378150</v>
      </c>
      <c r="AY581" s="30">
        <f>SUMIF('No tocar'!A:A,AS581,'No tocar'!D:D)</f>
        <v>7375000</v>
      </c>
      <c r="AZ581" s="30"/>
      <c r="BA581" s="30" t="str">
        <f t="shared" si="1"/>
        <v/>
      </c>
      <c r="BB581" s="31" t="str">
        <f t="shared" si="2"/>
        <v/>
      </c>
      <c r="BC581" s="29"/>
      <c r="BD581" s="29"/>
      <c r="BE581" s="29"/>
      <c r="BF581" s="29"/>
      <c r="BG581" s="29"/>
      <c r="BH581" s="29"/>
      <c r="BI581" s="29"/>
      <c r="BJ581" s="29"/>
      <c r="BK581" s="29"/>
      <c r="BL581" s="29"/>
      <c r="BM581" s="29"/>
      <c r="BN581" s="29"/>
      <c r="BO581" s="29"/>
      <c r="BP581" s="29"/>
      <c r="BQ581" s="29"/>
      <c r="BR581" s="29"/>
      <c r="BS581" s="29"/>
      <c r="BT581" s="29"/>
      <c r="BU581" s="29"/>
      <c r="BV581" s="29"/>
    </row>
    <row r="582" spans="1:74" ht="14.25" hidden="1" customHeight="1">
      <c r="A582" s="22" t="s">
        <v>2578</v>
      </c>
      <c r="B582" s="22" t="s">
        <v>2579</v>
      </c>
      <c r="C582" s="22" t="s">
        <v>915</v>
      </c>
      <c r="D582" s="23">
        <v>41</v>
      </c>
      <c r="E582" s="22" t="s">
        <v>1743</v>
      </c>
      <c r="F582" s="24">
        <v>4103</v>
      </c>
      <c r="G582" s="22" t="s">
        <v>2669</v>
      </c>
      <c r="H582" s="24" t="s">
        <v>316</v>
      </c>
      <c r="I582" s="22" t="s">
        <v>317</v>
      </c>
      <c r="J582" s="24">
        <v>5</v>
      </c>
      <c r="K582" s="22" t="s">
        <v>184</v>
      </c>
      <c r="L582" s="23" t="s">
        <v>2629</v>
      </c>
      <c r="M582" s="22" t="s">
        <v>2630</v>
      </c>
      <c r="N582" s="24" t="s">
        <v>2631</v>
      </c>
      <c r="O582" s="22" t="s">
        <v>2632</v>
      </c>
      <c r="P582" s="24">
        <v>409</v>
      </c>
      <c r="Q582" s="24" t="s">
        <v>2670</v>
      </c>
      <c r="R582" s="22" t="s">
        <v>2671</v>
      </c>
      <c r="S582" s="24" t="s">
        <v>2672</v>
      </c>
      <c r="T582" s="22" t="s">
        <v>2673</v>
      </c>
      <c r="U582" s="24">
        <v>0.1</v>
      </c>
      <c r="V582" s="35">
        <v>2022763640028</v>
      </c>
      <c r="W582" s="36" t="s">
        <v>2674</v>
      </c>
      <c r="X582" s="33" t="s">
        <v>2675</v>
      </c>
      <c r="Y582" s="38" t="s">
        <v>2676</v>
      </c>
      <c r="Z582" s="25">
        <v>2023</v>
      </c>
      <c r="AA582" s="25">
        <v>2023</v>
      </c>
      <c r="AB582" s="25">
        <v>1</v>
      </c>
      <c r="AC582" s="24">
        <v>1</v>
      </c>
      <c r="AD582" s="24">
        <v>4103050</v>
      </c>
      <c r="AE582" s="22" t="s">
        <v>2677</v>
      </c>
      <c r="AF582" s="24">
        <v>410305004</v>
      </c>
      <c r="AG582" s="22" t="s">
        <v>2678</v>
      </c>
      <c r="AH582" s="25">
        <v>135</v>
      </c>
      <c r="AI582" s="24">
        <v>2</v>
      </c>
      <c r="AJ582" s="38" t="s">
        <v>2681</v>
      </c>
      <c r="AK582" s="25" t="s">
        <v>89</v>
      </c>
      <c r="AL582" s="22" t="s">
        <v>90</v>
      </c>
      <c r="AM582" s="24">
        <v>121000</v>
      </c>
      <c r="AN582" s="22" t="s">
        <v>91</v>
      </c>
      <c r="AO582" s="38"/>
      <c r="AP582" s="22" t="s">
        <v>92</v>
      </c>
      <c r="AQ582" s="25" t="s">
        <v>218</v>
      </c>
      <c r="AR582" s="38" t="s">
        <v>219</v>
      </c>
      <c r="AS582" s="38" t="s">
        <v>2682</v>
      </c>
      <c r="AT582" s="28">
        <v>10000000</v>
      </c>
      <c r="AU582" s="1"/>
      <c r="AV582" s="29"/>
      <c r="AW582" s="30">
        <f>SUMIF('No tocar'!A:A,AS582,'No tocar'!B:B)</f>
        <v>10000000</v>
      </c>
      <c r="AX582" s="30">
        <f t="shared" si="0"/>
        <v>10000000</v>
      </c>
      <c r="AY582" s="30">
        <f>SUMIF('No tocar'!A:A,AS582,'No tocar'!D:D)</f>
        <v>10000000</v>
      </c>
      <c r="AZ582" s="30"/>
      <c r="BA582" s="30" t="str">
        <f t="shared" si="1"/>
        <v/>
      </c>
      <c r="BB582" s="31" t="str">
        <f t="shared" si="2"/>
        <v/>
      </c>
      <c r="BC582" s="29"/>
      <c r="BD582" s="29"/>
      <c r="BE582" s="29"/>
      <c r="BF582" s="29"/>
      <c r="BG582" s="29"/>
      <c r="BH582" s="29"/>
      <c r="BI582" s="29"/>
      <c r="BJ582" s="29"/>
      <c r="BK582" s="29"/>
      <c r="BL582" s="29"/>
      <c r="BM582" s="29"/>
      <c r="BN582" s="29"/>
      <c r="BO582" s="29"/>
      <c r="BP582" s="29"/>
      <c r="BQ582" s="29"/>
      <c r="BR582" s="29"/>
      <c r="BS582" s="29"/>
      <c r="BT582" s="29"/>
      <c r="BU582" s="29"/>
      <c r="BV582" s="29"/>
    </row>
    <row r="583" spans="1:74" ht="14.25" hidden="1" customHeight="1">
      <c r="A583" s="22" t="s">
        <v>2578</v>
      </c>
      <c r="B583" s="22" t="s">
        <v>2579</v>
      </c>
      <c r="C583" s="22" t="s">
        <v>915</v>
      </c>
      <c r="D583" s="23">
        <v>41</v>
      </c>
      <c r="E583" s="22" t="s">
        <v>1743</v>
      </c>
      <c r="F583" s="24">
        <v>4103</v>
      </c>
      <c r="G583" s="22" t="s">
        <v>2669</v>
      </c>
      <c r="H583" s="24" t="s">
        <v>316</v>
      </c>
      <c r="I583" s="22" t="s">
        <v>317</v>
      </c>
      <c r="J583" s="24">
        <v>5</v>
      </c>
      <c r="K583" s="22" t="s">
        <v>184</v>
      </c>
      <c r="L583" s="23" t="s">
        <v>2629</v>
      </c>
      <c r="M583" s="22" t="s">
        <v>2630</v>
      </c>
      <c r="N583" s="24" t="s">
        <v>2631</v>
      </c>
      <c r="O583" s="22" t="s">
        <v>2632</v>
      </c>
      <c r="P583" s="24">
        <v>409</v>
      </c>
      <c r="Q583" s="24" t="s">
        <v>2670</v>
      </c>
      <c r="R583" s="22" t="s">
        <v>2671</v>
      </c>
      <c r="S583" s="24" t="s">
        <v>2672</v>
      </c>
      <c r="T583" s="22" t="s">
        <v>2673</v>
      </c>
      <c r="U583" s="24">
        <v>0.1</v>
      </c>
      <c r="V583" s="35">
        <v>2022763640028</v>
      </c>
      <c r="W583" s="36" t="s">
        <v>2674</v>
      </c>
      <c r="X583" s="33" t="s">
        <v>2675</v>
      </c>
      <c r="Y583" s="38" t="s">
        <v>2676</v>
      </c>
      <c r="Z583" s="25">
        <v>2023</v>
      </c>
      <c r="AA583" s="25">
        <v>2023</v>
      </c>
      <c r="AB583" s="25">
        <v>1</v>
      </c>
      <c r="AC583" s="24">
        <v>2</v>
      </c>
      <c r="AD583" s="24">
        <v>4103052</v>
      </c>
      <c r="AE583" s="22" t="s">
        <v>2683</v>
      </c>
      <c r="AF583" s="24">
        <v>410305203</v>
      </c>
      <c r="AG583" s="22" t="s">
        <v>2684</v>
      </c>
      <c r="AH583" s="25">
        <v>1</v>
      </c>
      <c r="AI583" s="24">
        <v>3</v>
      </c>
      <c r="AJ583" s="38" t="s">
        <v>2685</v>
      </c>
      <c r="AK583" s="25" t="s">
        <v>89</v>
      </c>
      <c r="AL583" s="22" t="s">
        <v>90</v>
      </c>
      <c r="AM583" s="24">
        <v>121000</v>
      </c>
      <c r="AN583" s="22" t="s">
        <v>91</v>
      </c>
      <c r="AO583" s="38"/>
      <c r="AP583" s="22" t="s">
        <v>92</v>
      </c>
      <c r="AQ583" s="25" t="s">
        <v>218</v>
      </c>
      <c r="AR583" s="38" t="s">
        <v>219</v>
      </c>
      <c r="AS583" s="38" t="s">
        <v>2686</v>
      </c>
      <c r="AT583" s="28">
        <v>12500000</v>
      </c>
      <c r="AU583" s="1"/>
      <c r="AV583" s="29"/>
      <c r="AW583" s="30">
        <f>SUMIF('No tocar'!A:A,AS583,'No tocar'!B:B)</f>
        <v>27500000</v>
      </c>
      <c r="AX583" s="30">
        <f t="shared" si="0"/>
        <v>12500000</v>
      </c>
      <c r="AY583" s="30">
        <f>SUMIF('No tocar'!A:A,AS583,'No tocar'!D:D)</f>
        <v>12500000</v>
      </c>
      <c r="AZ583" s="30"/>
      <c r="BA583" s="30" t="str">
        <f t="shared" si="1"/>
        <v/>
      </c>
      <c r="BB583" s="31" t="str">
        <f t="shared" si="2"/>
        <v/>
      </c>
      <c r="BC583" s="29"/>
      <c r="BD583" s="29"/>
      <c r="BE583" s="29"/>
      <c r="BF583" s="29"/>
      <c r="BG583" s="29"/>
      <c r="BH583" s="29"/>
      <c r="BI583" s="29"/>
      <c r="BJ583" s="29"/>
      <c r="BK583" s="29"/>
      <c r="BL583" s="29"/>
      <c r="BM583" s="29"/>
      <c r="BN583" s="29"/>
      <c r="BO583" s="29"/>
      <c r="BP583" s="29"/>
      <c r="BQ583" s="29"/>
      <c r="BR583" s="29"/>
      <c r="BS583" s="29"/>
      <c r="BT583" s="29"/>
      <c r="BU583" s="29"/>
      <c r="BV583" s="29"/>
    </row>
    <row r="584" spans="1:74" ht="14.25" hidden="1" customHeight="1">
      <c r="A584" s="22" t="s">
        <v>2578</v>
      </c>
      <c r="B584" s="22" t="s">
        <v>2579</v>
      </c>
      <c r="C584" s="22" t="s">
        <v>915</v>
      </c>
      <c r="D584" s="23">
        <v>41</v>
      </c>
      <c r="E584" s="22" t="s">
        <v>1743</v>
      </c>
      <c r="F584" s="24">
        <v>4103</v>
      </c>
      <c r="G584" s="22" t="s">
        <v>2669</v>
      </c>
      <c r="H584" s="24" t="s">
        <v>316</v>
      </c>
      <c r="I584" s="22" t="s">
        <v>317</v>
      </c>
      <c r="J584" s="24">
        <v>5</v>
      </c>
      <c r="K584" s="22" t="s">
        <v>184</v>
      </c>
      <c r="L584" s="23" t="s">
        <v>2629</v>
      </c>
      <c r="M584" s="22" t="s">
        <v>2630</v>
      </c>
      <c r="N584" s="24" t="s">
        <v>2631</v>
      </c>
      <c r="O584" s="22" t="s">
        <v>2632</v>
      </c>
      <c r="P584" s="24">
        <v>409</v>
      </c>
      <c r="Q584" s="24" t="s">
        <v>2670</v>
      </c>
      <c r="R584" s="22" t="s">
        <v>2671</v>
      </c>
      <c r="S584" s="24" t="s">
        <v>2672</v>
      </c>
      <c r="T584" s="22" t="s">
        <v>2673</v>
      </c>
      <c r="U584" s="24">
        <v>0.1</v>
      </c>
      <c r="V584" s="35">
        <v>2022763640028</v>
      </c>
      <c r="W584" s="36" t="s">
        <v>2674</v>
      </c>
      <c r="X584" s="33" t="s">
        <v>2675</v>
      </c>
      <c r="Y584" s="38" t="s">
        <v>2676</v>
      </c>
      <c r="Z584" s="25">
        <v>2023</v>
      </c>
      <c r="AA584" s="25">
        <v>2023</v>
      </c>
      <c r="AB584" s="25">
        <v>1</v>
      </c>
      <c r="AC584" s="24">
        <v>2</v>
      </c>
      <c r="AD584" s="24">
        <v>4103052</v>
      </c>
      <c r="AE584" s="22" t="s">
        <v>2683</v>
      </c>
      <c r="AF584" s="24">
        <v>410305203</v>
      </c>
      <c r="AG584" s="22" t="s">
        <v>2684</v>
      </c>
      <c r="AH584" s="25">
        <v>1</v>
      </c>
      <c r="AI584" s="24">
        <v>4</v>
      </c>
      <c r="AJ584" s="38" t="s">
        <v>2687</v>
      </c>
      <c r="AK584" s="25" t="s">
        <v>89</v>
      </c>
      <c r="AL584" s="22" t="s">
        <v>90</v>
      </c>
      <c r="AM584" s="24">
        <v>121000</v>
      </c>
      <c r="AN584" s="22" t="s">
        <v>91</v>
      </c>
      <c r="AO584" s="38"/>
      <c r="AP584" s="22" t="s">
        <v>92</v>
      </c>
      <c r="AQ584" s="25" t="s">
        <v>218</v>
      </c>
      <c r="AR584" s="38" t="s">
        <v>219</v>
      </c>
      <c r="AS584" s="38" t="s">
        <v>2688</v>
      </c>
      <c r="AT584" s="28">
        <v>14000000</v>
      </c>
      <c r="AU584" s="1"/>
      <c r="AV584" s="29"/>
      <c r="AW584" s="30">
        <f>SUMIF('No tocar'!A:A,AS584,'No tocar'!B:B)</f>
        <v>10000000</v>
      </c>
      <c r="AX584" s="30">
        <f t="shared" si="0"/>
        <v>14000000</v>
      </c>
      <c r="AY584" s="30">
        <f>SUMIF('No tocar'!A:A,AS584,'No tocar'!D:D)</f>
        <v>14000000</v>
      </c>
      <c r="AZ584" s="30"/>
      <c r="BA584" s="30" t="str">
        <f t="shared" si="1"/>
        <v/>
      </c>
      <c r="BB584" s="31" t="str">
        <f t="shared" si="2"/>
        <v/>
      </c>
      <c r="BC584" s="29"/>
      <c r="BD584" s="29"/>
      <c r="BE584" s="29"/>
      <c r="BF584" s="29"/>
      <c r="BG584" s="29"/>
      <c r="BH584" s="29"/>
      <c r="BI584" s="29"/>
      <c r="BJ584" s="29"/>
      <c r="BK584" s="29"/>
      <c r="BL584" s="29"/>
      <c r="BM584" s="29"/>
      <c r="BN584" s="29"/>
      <c r="BO584" s="29"/>
      <c r="BP584" s="29"/>
      <c r="BQ584" s="29"/>
      <c r="BR584" s="29"/>
      <c r="BS584" s="29"/>
      <c r="BT584" s="29"/>
      <c r="BU584" s="29"/>
      <c r="BV584" s="29"/>
    </row>
    <row r="585" spans="1:74" ht="14.25" hidden="1" customHeight="1">
      <c r="A585" s="22" t="s">
        <v>2578</v>
      </c>
      <c r="B585" s="22" t="s">
        <v>2579</v>
      </c>
      <c r="C585" s="22" t="s">
        <v>915</v>
      </c>
      <c r="D585" s="23" t="s">
        <v>181</v>
      </c>
      <c r="E585" s="22" t="s">
        <v>222</v>
      </c>
      <c r="F585" s="24">
        <v>4003</v>
      </c>
      <c r="G585" s="22" t="s">
        <v>2580</v>
      </c>
      <c r="H585" s="24" t="s">
        <v>182</v>
      </c>
      <c r="I585" s="22" t="s">
        <v>183</v>
      </c>
      <c r="J585" s="24">
        <v>5</v>
      </c>
      <c r="K585" s="22" t="s">
        <v>184</v>
      </c>
      <c r="L585" s="23" t="s">
        <v>2689</v>
      </c>
      <c r="M585" s="22" t="s">
        <v>2582</v>
      </c>
      <c r="N585" s="24" t="s">
        <v>2583</v>
      </c>
      <c r="O585" s="22" t="s">
        <v>2584</v>
      </c>
      <c r="P585" s="24">
        <v>1</v>
      </c>
      <c r="Q585" s="24" t="s">
        <v>2585</v>
      </c>
      <c r="R585" s="22" t="s">
        <v>2586</v>
      </c>
      <c r="S585" s="24" t="s">
        <v>2600</v>
      </c>
      <c r="T585" s="22" t="s">
        <v>2601</v>
      </c>
      <c r="U585" s="24">
        <v>8</v>
      </c>
      <c r="V585" s="35">
        <v>2023763640015</v>
      </c>
      <c r="W585" s="35" t="s">
        <v>2690</v>
      </c>
      <c r="X585" s="33" t="s">
        <v>2691</v>
      </c>
      <c r="Y585" s="38" t="s">
        <v>2692</v>
      </c>
      <c r="Z585" s="25">
        <v>2023</v>
      </c>
      <c r="AA585" s="25">
        <v>2023</v>
      </c>
      <c r="AB585" s="25">
        <v>1</v>
      </c>
      <c r="AC585" s="24">
        <v>1</v>
      </c>
      <c r="AD585" s="24">
        <v>4003017</v>
      </c>
      <c r="AE585" s="22" t="s">
        <v>2602</v>
      </c>
      <c r="AF585" s="24">
        <v>400301700</v>
      </c>
      <c r="AG585" s="22" t="s">
        <v>2602</v>
      </c>
      <c r="AH585" s="25">
        <v>8</v>
      </c>
      <c r="AI585" s="24">
        <v>1</v>
      </c>
      <c r="AJ585" s="38" t="s">
        <v>2693</v>
      </c>
      <c r="AK585" s="25" t="s">
        <v>89</v>
      </c>
      <c r="AL585" s="22" t="s">
        <v>166</v>
      </c>
      <c r="AM585" s="24">
        <v>124600</v>
      </c>
      <c r="AN585" s="22" t="s">
        <v>197</v>
      </c>
      <c r="AO585" s="38"/>
      <c r="AP585" s="22" t="s">
        <v>92</v>
      </c>
      <c r="AQ585" s="25">
        <v>54231</v>
      </c>
      <c r="AR585" s="38" t="s">
        <v>2605</v>
      </c>
      <c r="AS585" s="38" t="s">
        <v>2694</v>
      </c>
      <c r="AT585" s="28">
        <v>0</v>
      </c>
      <c r="AU585" s="1"/>
      <c r="AV585" s="29"/>
      <c r="AW585" s="30">
        <f>SUMIF('No tocar'!A:A,AS585,'No tocar'!B:B)</f>
        <v>0</v>
      </c>
      <c r="AX585" s="30">
        <f t="shared" si="0"/>
        <v>0</v>
      </c>
      <c r="AY585" s="30">
        <f>SUMIF('No tocar'!A:A,AS585,'No tocar'!D:D)</f>
        <v>0</v>
      </c>
      <c r="AZ585" s="30"/>
      <c r="BA585" s="30" t="str">
        <f t="shared" si="1"/>
        <v/>
      </c>
      <c r="BB585" s="31" t="str">
        <f t="shared" si="2"/>
        <v/>
      </c>
      <c r="BC585" s="29"/>
      <c r="BD585" s="29"/>
      <c r="BE585" s="29"/>
      <c r="BF585" s="29"/>
      <c r="BG585" s="29"/>
      <c r="BH585" s="29"/>
      <c r="BI585" s="29"/>
      <c r="BJ585" s="29"/>
      <c r="BK585" s="29"/>
      <c r="BL585" s="29"/>
      <c r="BM585" s="29"/>
      <c r="BN585" s="29"/>
      <c r="BO585" s="29"/>
      <c r="BP585" s="29"/>
      <c r="BQ585" s="29"/>
      <c r="BR585" s="29"/>
      <c r="BS585" s="29"/>
      <c r="BT585" s="29"/>
      <c r="BU585" s="29"/>
      <c r="BV585" s="29"/>
    </row>
    <row r="586" spans="1:74" ht="14.25" hidden="1" customHeight="1">
      <c r="A586" s="22" t="s">
        <v>2578</v>
      </c>
      <c r="B586" s="22" t="s">
        <v>2579</v>
      </c>
      <c r="C586" s="22" t="s">
        <v>915</v>
      </c>
      <c r="D586" s="23" t="s">
        <v>181</v>
      </c>
      <c r="E586" s="22" t="s">
        <v>222</v>
      </c>
      <c r="F586" s="24">
        <v>4003</v>
      </c>
      <c r="G586" s="22" t="s">
        <v>2580</v>
      </c>
      <c r="H586" s="24" t="s">
        <v>182</v>
      </c>
      <c r="I586" s="22" t="s">
        <v>183</v>
      </c>
      <c r="J586" s="24">
        <v>5</v>
      </c>
      <c r="K586" s="22" t="s">
        <v>184</v>
      </c>
      <c r="L586" s="23" t="s">
        <v>2689</v>
      </c>
      <c r="M586" s="22" t="s">
        <v>2582</v>
      </c>
      <c r="N586" s="24" t="s">
        <v>2583</v>
      </c>
      <c r="O586" s="22" t="s">
        <v>2584</v>
      </c>
      <c r="P586" s="24">
        <v>1</v>
      </c>
      <c r="Q586" s="24" t="s">
        <v>2585</v>
      </c>
      <c r="R586" s="22" t="s">
        <v>2586</v>
      </c>
      <c r="S586" s="24" t="s">
        <v>2600</v>
      </c>
      <c r="T586" s="22" t="s">
        <v>2601</v>
      </c>
      <c r="U586" s="24">
        <v>8</v>
      </c>
      <c r="V586" s="35">
        <v>2023763640015</v>
      </c>
      <c r="W586" s="35" t="s">
        <v>2690</v>
      </c>
      <c r="X586" s="33" t="s">
        <v>2691</v>
      </c>
      <c r="Y586" s="38" t="s">
        <v>2692</v>
      </c>
      <c r="Z586" s="25">
        <v>2023</v>
      </c>
      <c r="AA586" s="25">
        <v>2023</v>
      </c>
      <c r="AB586" s="25">
        <v>1</v>
      </c>
      <c r="AC586" s="24">
        <v>1</v>
      </c>
      <c r="AD586" s="24">
        <v>4003017</v>
      </c>
      <c r="AE586" s="22" t="s">
        <v>2602</v>
      </c>
      <c r="AF586" s="24">
        <v>400301700</v>
      </c>
      <c r="AG586" s="22" t="s">
        <v>2602</v>
      </c>
      <c r="AH586" s="25">
        <v>8</v>
      </c>
      <c r="AI586" s="24">
        <v>1</v>
      </c>
      <c r="AJ586" s="38" t="s">
        <v>2693</v>
      </c>
      <c r="AK586" s="25" t="s">
        <v>89</v>
      </c>
      <c r="AL586" s="22" t="s">
        <v>166</v>
      </c>
      <c r="AM586" s="24">
        <v>1331000</v>
      </c>
      <c r="AN586" s="22" t="s">
        <v>2621</v>
      </c>
      <c r="AO586" s="38"/>
      <c r="AP586" s="22" t="s">
        <v>92</v>
      </c>
      <c r="AQ586" s="25">
        <v>54231</v>
      </c>
      <c r="AR586" s="38" t="s">
        <v>2605</v>
      </c>
      <c r="AS586" s="38" t="s">
        <v>2695</v>
      </c>
      <c r="AT586" s="28">
        <v>400000000</v>
      </c>
      <c r="AU586" s="1"/>
      <c r="AV586" s="29"/>
      <c r="AW586" s="30">
        <f>SUMIF('No tocar'!A:A,AS586,'No tocar'!B:B)</f>
        <v>0</v>
      </c>
      <c r="AX586" s="30">
        <f t="shared" si="0"/>
        <v>400000000</v>
      </c>
      <c r="AY586" s="30">
        <f>SUMIF('No tocar'!A:A,AS586,'No tocar'!D:D)</f>
        <v>0</v>
      </c>
      <c r="AZ586" s="30"/>
      <c r="BA586" s="30" t="str">
        <f t="shared" si="1"/>
        <v/>
      </c>
      <c r="BB586" s="31" t="str">
        <f t="shared" si="2"/>
        <v/>
      </c>
      <c r="BC586" s="29"/>
      <c r="BD586" s="29"/>
      <c r="BE586" s="29"/>
      <c r="BF586" s="29"/>
      <c r="BG586" s="29"/>
      <c r="BH586" s="29"/>
      <c r="BI586" s="29"/>
      <c r="BJ586" s="29"/>
      <c r="BK586" s="29"/>
      <c r="BL586" s="29"/>
      <c r="BM586" s="29"/>
      <c r="BN586" s="29"/>
      <c r="BO586" s="29"/>
      <c r="BP586" s="29"/>
      <c r="BQ586" s="29"/>
      <c r="BR586" s="29"/>
      <c r="BS586" s="29"/>
      <c r="BT586" s="29"/>
      <c r="BU586" s="29"/>
      <c r="BV586" s="29"/>
    </row>
    <row r="587" spans="1:74" ht="14.25" hidden="1" customHeight="1">
      <c r="A587" s="22" t="s">
        <v>2578</v>
      </c>
      <c r="B587" s="22" t="s">
        <v>2579</v>
      </c>
      <c r="C587" s="22" t="s">
        <v>915</v>
      </c>
      <c r="D587" s="23" t="s">
        <v>181</v>
      </c>
      <c r="E587" s="22" t="s">
        <v>222</v>
      </c>
      <c r="F587" s="24">
        <v>4003</v>
      </c>
      <c r="G587" s="22" t="s">
        <v>2580</v>
      </c>
      <c r="H587" s="24" t="s">
        <v>182</v>
      </c>
      <c r="I587" s="22" t="s">
        <v>183</v>
      </c>
      <c r="J587" s="24">
        <v>5</v>
      </c>
      <c r="K587" s="22" t="s">
        <v>184</v>
      </c>
      <c r="L587" s="23" t="s">
        <v>2689</v>
      </c>
      <c r="M587" s="22" t="s">
        <v>2582</v>
      </c>
      <c r="N587" s="24" t="s">
        <v>2583</v>
      </c>
      <c r="O587" s="22" t="s">
        <v>2584</v>
      </c>
      <c r="P587" s="24">
        <v>1</v>
      </c>
      <c r="Q587" s="24" t="s">
        <v>2585</v>
      </c>
      <c r="R587" s="22" t="s">
        <v>2586</v>
      </c>
      <c r="S587" s="24" t="s">
        <v>2600</v>
      </c>
      <c r="T587" s="22" t="s">
        <v>2601</v>
      </c>
      <c r="U587" s="24">
        <v>8</v>
      </c>
      <c r="V587" s="35">
        <v>2023763640015</v>
      </c>
      <c r="W587" s="35" t="s">
        <v>2690</v>
      </c>
      <c r="X587" s="33" t="s">
        <v>2691</v>
      </c>
      <c r="Y587" s="38" t="s">
        <v>2692</v>
      </c>
      <c r="Z587" s="25">
        <v>2023</v>
      </c>
      <c r="AA587" s="25">
        <v>2023</v>
      </c>
      <c r="AB587" s="25">
        <v>1</v>
      </c>
      <c r="AC587" s="24">
        <v>1</v>
      </c>
      <c r="AD587" s="24">
        <v>4003017</v>
      </c>
      <c r="AE587" s="22" t="s">
        <v>2602</v>
      </c>
      <c r="AF587" s="24">
        <v>400301700</v>
      </c>
      <c r="AG587" s="22" t="s">
        <v>2602</v>
      </c>
      <c r="AH587" s="25">
        <v>8</v>
      </c>
      <c r="AI587" s="24">
        <v>2</v>
      </c>
      <c r="AJ587" s="38" t="s">
        <v>2696</v>
      </c>
      <c r="AK587" s="25" t="s">
        <v>99</v>
      </c>
      <c r="AL587" s="22" t="s">
        <v>166</v>
      </c>
      <c r="AM587" s="24">
        <v>124600</v>
      </c>
      <c r="AN587" s="22" t="s">
        <v>197</v>
      </c>
      <c r="AO587" s="38"/>
      <c r="AP587" s="22" t="s">
        <v>92</v>
      </c>
      <c r="AQ587" s="25">
        <v>54231</v>
      </c>
      <c r="AR587" s="38" t="s">
        <v>2605</v>
      </c>
      <c r="AS587" s="38" t="s">
        <v>2697</v>
      </c>
      <c r="AT587" s="28">
        <v>0</v>
      </c>
      <c r="AU587" s="1"/>
      <c r="AV587" s="29"/>
      <c r="AW587" s="30">
        <f>SUMIF('No tocar'!A:A,AS587,'No tocar'!B:B)</f>
        <v>0</v>
      </c>
      <c r="AX587" s="30">
        <f t="shared" si="0"/>
        <v>0</v>
      </c>
      <c r="AY587" s="30">
        <f>SUMIF('No tocar'!A:A,AS587,'No tocar'!D:D)</f>
        <v>0</v>
      </c>
      <c r="AZ587" s="30"/>
      <c r="BA587" s="30" t="str">
        <f t="shared" si="1"/>
        <v/>
      </c>
      <c r="BB587" s="31" t="str">
        <f t="shared" si="2"/>
        <v/>
      </c>
      <c r="BC587" s="29"/>
      <c r="BD587" s="29"/>
      <c r="BE587" s="29"/>
      <c r="BF587" s="29"/>
      <c r="BG587" s="29"/>
      <c r="BH587" s="29"/>
      <c r="BI587" s="29"/>
      <c r="BJ587" s="29"/>
      <c r="BK587" s="29"/>
      <c r="BL587" s="29"/>
      <c r="BM587" s="29"/>
      <c r="BN587" s="29"/>
      <c r="BO587" s="29"/>
      <c r="BP587" s="29"/>
      <c r="BQ587" s="29"/>
      <c r="BR587" s="29"/>
      <c r="BS587" s="29"/>
      <c r="BT587" s="29"/>
      <c r="BU587" s="29"/>
      <c r="BV587" s="29"/>
    </row>
    <row r="588" spans="1:74" ht="14.25" hidden="1" customHeight="1">
      <c r="A588" s="22" t="s">
        <v>2578</v>
      </c>
      <c r="B588" s="22" t="s">
        <v>2579</v>
      </c>
      <c r="C588" s="22" t="s">
        <v>915</v>
      </c>
      <c r="D588" s="23" t="s">
        <v>181</v>
      </c>
      <c r="E588" s="22" t="s">
        <v>222</v>
      </c>
      <c r="F588" s="24">
        <v>4003</v>
      </c>
      <c r="G588" s="22" t="s">
        <v>2580</v>
      </c>
      <c r="H588" s="24" t="s">
        <v>182</v>
      </c>
      <c r="I588" s="22" t="s">
        <v>183</v>
      </c>
      <c r="J588" s="24">
        <v>5</v>
      </c>
      <c r="K588" s="22" t="s">
        <v>184</v>
      </c>
      <c r="L588" s="23" t="s">
        <v>2689</v>
      </c>
      <c r="M588" s="22" t="s">
        <v>2582</v>
      </c>
      <c r="N588" s="24" t="s">
        <v>2583</v>
      </c>
      <c r="O588" s="22" t="s">
        <v>2584</v>
      </c>
      <c r="P588" s="24">
        <v>1</v>
      </c>
      <c r="Q588" s="24" t="s">
        <v>2585</v>
      </c>
      <c r="R588" s="22" t="s">
        <v>2586</v>
      </c>
      <c r="S588" s="24" t="s">
        <v>2600</v>
      </c>
      <c r="T588" s="22" t="s">
        <v>2601</v>
      </c>
      <c r="U588" s="24">
        <v>8</v>
      </c>
      <c r="V588" s="35">
        <v>2023763640015</v>
      </c>
      <c r="W588" s="35" t="s">
        <v>2690</v>
      </c>
      <c r="X588" s="33" t="s">
        <v>2691</v>
      </c>
      <c r="Y588" s="38" t="s">
        <v>2692</v>
      </c>
      <c r="Z588" s="25">
        <v>2023</v>
      </c>
      <c r="AA588" s="25">
        <v>2023</v>
      </c>
      <c r="AB588" s="25">
        <v>1</v>
      </c>
      <c r="AC588" s="24">
        <v>1</v>
      </c>
      <c r="AD588" s="24">
        <v>4003017</v>
      </c>
      <c r="AE588" s="22" t="s">
        <v>2602</v>
      </c>
      <c r="AF588" s="24">
        <v>400301700</v>
      </c>
      <c r="AG588" s="22" t="s">
        <v>2602</v>
      </c>
      <c r="AH588" s="25">
        <v>8</v>
      </c>
      <c r="AI588" s="24">
        <v>2</v>
      </c>
      <c r="AJ588" s="38" t="s">
        <v>2696</v>
      </c>
      <c r="AK588" s="25" t="s">
        <v>99</v>
      </c>
      <c r="AL588" s="22" t="s">
        <v>166</v>
      </c>
      <c r="AM588" s="24">
        <v>1331000</v>
      </c>
      <c r="AN588" s="22" t="s">
        <v>2621</v>
      </c>
      <c r="AO588" s="38"/>
      <c r="AP588" s="22" t="s">
        <v>92</v>
      </c>
      <c r="AQ588" s="25">
        <v>54231</v>
      </c>
      <c r="AR588" s="38" t="s">
        <v>2605</v>
      </c>
      <c r="AS588" s="38" t="s">
        <v>2698</v>
      </c>
      <c r="AT588" s="28">
        <v>20000000</v>
      </c>
      <c r="AU588" s="1"/>
      <c r="AV588" s="29"/>
      <c r="AW588" s="30">
        <f>SUMIF('No tocar'!A:A,AS588,'No tocar'!B:B)</f>
        <v>0</v>
      </c>
      <c r="AX588" s="30">
        <f t="shared" si="0"/>
        <v>20000000</v>
      </c>
      <c r="AY588" s="30">
        <f>SUMIF('No tocar'!A:A,AS588,'No tocar'!D:D)</f>
        <v>0</v>
      </c>
      <c r="AZ588" s="30"/>
      <c r="BA588" s="30" t="str">
        <f t="shared" si="1"/>
        <v/>
      </c>
      <c r="BB588" s="31" t="str">
        <f t="shared" si="2"/>
        <v/>
      </c>
      <c r="BC588" s="29"/>
      <c r="BD588" s="29"/>
      <c r="BE588" s="29"/>
      <c r="BF588" s="29"/>
      <c r="BG588" s="29"/>
      <c r="BH588" s="29"/>
      <c r="BI588" s="29"/>
      <c r="BJ588" s="29"/>
      <c r="BK588" s="29"/>
      <c r="BL588" s="29"/>
      <c r="BM588" s="29"/>
      <c r="BN588" s="29"/>
      <c r="BO588" s="29"/>
      <c r="BP588" s="29"/>
      <c r="BQ588" s="29"/>
      <c r="BR588" s="29"/>
      <c r="BS588" s="29"/>
      <c r="BT588" s="29"/>
      <c r="BU588" s="29"/>
      <c r="BV588" s="29"/>
    </row>
    <row r="589" spans="1:74" ht="14.25" hidden="1" customHeight="1">
      <c r="A589" s="22" t="s">
        <v>2578</v>
      </c>
      <c r="B589" s="22" t="s">
        <v>2579</v>
      </c>
      <c r="C589" s="22" t="s">
        <v>915</v>
      </c>
      <c r="D589" s="23">
        <v>40</v>
      </c>
      <c r="E589" s="22" t="s">
        <v>222</v>
      </c>
      <c r="F589" s="24">
        <v>4003</v>
      </c>
      <c r="G589" s="22" t="s">
        <v>2580</v>
      </c>
      <c r="H589" s="24" t="s">
        <v>182</v>
      </c>
      <c r="I589" s="22" t="s">
        <v>183</v>
      </c>
      <c r="J589" s="24">
        <v>6</v>
      </c>
      <c r="K589" s="22" t="s">
        <v>267</v>
      </c>
      <c r="L589" s="23" t="s">
        <v>2699</v>
      </c>
      <c r="M589" s="22" t="s">
        <v>2610</v>
      </c>
      <c r="N589" s="24" t="s">
        <v>2611</v>
      </c>
      <c r="O589" s="22" t="s">
        <v>2612</v>
      </c>
      <c r="P589" s="24">
        <v>0.5</v>
      </c>
      <c r="Q589" s="24" t="s">
        <v>2613</v>
      </c>
      <c r="R589" s="22" t="s">
        <v>2614</v>
      </c>
      <c r="S589" s="24" t="s">
        <v>2615</v>
      </c>
      <c r="T589" s="22" t="s">
        <v>2616</v>
      </c>
      <c r="U589" s="24">
        <v>0.85</v>
      </c>
      <c r="V589" s="35">
        <v>2023763640015</v>
      </c>
      <c r="W589" s="35">
        <v>20231763640059</v>
      </c>
      <c r="X589" s="33">
        <v>2359</v>
      </c>
      <c r="Y589" s="38" t="s">
        <v>2692</v>
      </c>
      <c r="Z589" s="25">
        <v>2023</v>
      </c>
      <c r="AA589" s="25">
        <v>2023</v>
      </c>
      <c r="AB589" s="25">
        <v>1</v>
      </c>
      <c r="AC589" s="24">
        <v>2</v>
      </c>
      <c r="AD589" s="24">
        <v>4003018</v>
      </c>
      <c r="AE589" s="22" t="s">
        <v>2700</v>
      </c>
      <c r="AF589" s="24">
        <v>400301800</v>
      </c>
      <c r="AG589" s="22" t="s">
        <v>2617</v>
      </c>
      <c r="AH589" s="25">
        <v>0.85</v>
      </c>
      <c r="AI589" s="24">
        <v>2</v>
      </c>
      <c r="AJ589" s="38" t="s">
        <v>2701</v>
      </c>
      <c r="AK589" s="25" t="s">
        <v>1851</v>
      </c>
      <c r="AL589" s="22" t="s">
        <v>166</v>
      </c>
      <c r="AM589" s="24">
        <v>124600</v>
      </c>
      <c r="AN589" s="22" t="s">
        <v>197</v>
      </c>
      <c r="AO589" s="38"/>
      <c r="AP589" s="22" t="s">
        <v>92</v>
      </c>
      <c r="AQ589" s="25">
        <v>54231</v>
      </c>
      <c r="AR589" s="38" t="s">
        <v>2605</v>
      </c>
      <c r="AS589" s="38" t="s">
        <v>2702</v>
      </c>
      <c r="AT589" s="28">
        <v>520896621</v>
      </c>
      <c r="AU589" s="1"/>
      <c r="AV589" s="29"/>
      <c r="AW589" s="30">
        <f>SUMIF('No tocar'!A:A,AS589,'No tocar'!B:B)</f>
        <v>0</v>
      </c>
      <c r="AX589" s="30">
        <f t="shared" si="0"/>
        <v>520896621</v>
      </c>
      <c r="AY589" s="30">
        <f>SUMIF('No tocar'!A:A,AS589,'No tocar'!D:D)</f>
        <v>520896621</v>
      </c>
      <c r="AZ589" s="30"/>
      <c r="BA589" s="30" t="str">
        <f t="shared" si="1"/>
        <v/>
      </c>
      <c r="BB589" s="31" t="str">
        <f t="shared" si="2"/>
        <v/>
      </c>
      <c r="BC589" s="29"/>
      <c r="BD589" s="29"/>
      <c r="BE589" s="29"/>
      <c r="BF589" s="29"/>
      <c r="BG589" s="29"/>
      <c r="BH589" s="29"/>
      <c r="BI589" s="29"/>
      <c r="BJ589" s="29"/>
      <c r="BK589" s="29"/>
      <c r="BL589" s="29"/>
      <c r="BM589" s="29"/>
      <c r="BN589" s="29"/>
      <c r="BO589" s="29"/>
      <c r="BP589" s="29"/>
      <c r="BQ589" s="29"/>
      <c r="BR589" s="29"/>
      <c r="BS589" s="29"/>
      <c r="BT589" s="29"/>
      <c r="BU589" s="29"/>
      <c r="BV589" s="29"/>
    </row>
    <row r="590" spans="1:74" ht="14.25" hidden="1" customHeight="1">
      <c r="A590" s="22" t="s">
        <v>2578</v>
      </c>
      <c r="B590" s="22" t="s">
        <v>2579</v>
      </c>
      <c r="C590" s="22" t="s">
        <v>915</v>
      </c>
      <c r="D590" s="23">
        <v>40</v>
      </c>
      <c r="E590" s="22" t="s">
        <v>222</v>
      </c>
      <c r="F590" s="24">
        <v>4003</v>
      </c>
      <c r="G590" s="22" t="s">
        <v>2580</v>
      </c>
      <c r="H590" s="24" t="s">
        <v>182</v>
      </c>
      <c r="I590" s="22" t="s">
        <v>183</v>
      </c>
      <c r="J590" s="24">
        <v>6</v>
      </c>
      <c r="K590" s="22" t="s">
        <v>267</v>
      </c>
      <c r="L590" s="23" t="s">
        <v>2699</v>
      </c>
      <c r="M590" s="22" t="s">
        <v>2610</v>
      </c>
      <c r="N590" s="24" t="s">
        <v>2611</v>
      </c>
      <c r="O590" s="22" t="s">
        <v>2612</v>
      </c>
      <c r="P590" s="24">
        <v>0.5</v>
      </c>
      <c r="Q590" s="24" t="s">
        <v>2613</v>
      </c>
      <c r="R590" s="22" t="s">
        <v>2614</v>
      </c>
      <c r="S590" s="24" t="s">
        <v>2615</v>
      </c>
      <c r="T590" s="22" t="s">
        <v>2616</v>
      </c>
      <c r="U590" s="24">
        <v>0.85</v>
      </c>
      <c r="V590" s="35">
        <v>2023763640015</v>
      </c>
      <c r="W590" s="35">
        <v>20231763640059</v>
      </c>
      <c r="X590" s="33">
        <v>2359</v>
      </c>
      <c r="Y590" s="38" t="s">
        <v>2692</v>
      </c>
      <c r="Z590" s="25">
        <v>2023</v>
      </c>
      <c r="AA590" s="25">
        <v>2023</v>
      </c>
      <c r="AB590" s="25">
        <v>1</v>
      </c>
      <c r="AC590" s="24">
        <v>2</v>
      </c>
      <c r="AD590" s="24">
        <v>4003018</v>
      </c>
      <c r="AE590" s="22" t="s">
        <v>2700</v>
      </c>
      <c r="AF590" s="24">
        <v>400301800</v>
      </c>
      <c r="AG590" s="22" t="s">
        <v>2617</v>
      </c>
      <c r="AH590" s="25">
        <v>0.85</v>
      </c>
      <c r="AI590" s="24">
        <v>2</v>
      </c>
      <c r="AJ590" s="38" t="s">
        <v>2701</v>
      </c>
      <c r="AK590" s="25" t="s">
        <v>1851</v>
      </c>
      <c r="AL590" s="22" t="s">
        <v>166</v>
      </c>
      <c r="AM590" s="24">
        <v>1331000</v>
      </c>
      <c r="AN590" s="22" t="s">
        <v>2621</v>
      </c>
      <c r="AO590" s="38"/>
      <c r="AP590" s="22" t="s">
        <v>92</v>
      </c>
      <c r="AQ590" s="25">
        <v>54231</v>
      </c>
      <c r="AR590" s="38" t="s">
        <v>2605</v>
      </c>
      <c r="AS590" s="38" t="s">
        <v>2703</v>
      </c>
      <c r="AT590" s="28">
        <v>107825839.79000001</v>
      </c>
      <c r="AU590" s="1"/>
      <c r="AV590" s="29"/>
      <c r="AW590" s="30">
        <f>SUMIF('No tocar'!A:A,AS590,'No tocar'!B:B)</f>
        <v>0</v>
      </c>
      <c r="AX590" s="30">
        <f t="shared" si="0"/>
        <v>107825839.79000001</v>
      </c>
      <c r="AY590" s="30">
        <f>SUMIF('No tocar'!A:A,AS590,'No tocar'!D:D)</f>
        <v>107825839.79000001</v>
      </c>
      <c r="AZ590" s="30"/>
      <c r="BA590" s="30" t="str">
        <f t="shared" si="1"/>
        <v/>
      </c>
      <c r="BB590" s="31" t="str">
        <f t="shared" si="2"/>
        <v/>
      </c>
      <c r="BC590" s="29"/>
      <c r="BD590" s="29"/>
      <c r="BE590" s="29"/>
      <c r="BF590" s="29"/>
      <c r="BG590" s="29"/>
      <c r="BH590" s="29"/>
      <c r="BI590" s="29"/>
      <c r="BJ590" s="29"/>
      <c r="BK590" s="29"/>
      <c r="BL590" s="29"/>
      <c r="BM590" s="29"/>
      <c r="BN590" s="29"/>
      <c r="BO590" s="29"/>
      <c r="BP590" s="29"/>
      <c r="BQ590" s="29"/>
      <c r="BR590" s="29"/>
      <c r="BS590" s="29"/>
      <c r="BT590" s="29"/>
      <c r="BU590" s="29"/>
      <c r="BV590" s="29"/>
    </row>
    <row r="591" spans="1:74" ht="14.25" hidden="1" customHeight="1">
      <c r="A591" s="22" t="s">
        <v>2578</v>
      </c>
      <c r="B591" s="22" t="s">
        <v>2579</v>
      </c>
      <c r="C591" s="22" t="s">
        <v>915</v>
      </c>
      <c r="D591" s="23">
        <v>40</v>
      </c>
      <c r="E591" s="22" t="s">
        <v>222</v>
      </c>
      <c r="F591" s="24">
        <v>4003</v>
      </c>
      <c r="G591" s="22" t="s">
        <v>2580</v>
      </c>
      <c r="H591" s="24" t="s">
        <v>182</v>
      </c>
      <c r="I591" s="22" t="s">
        <v>183</v>
      </c>
      <c r="J591" s="24">
        <v>6</v>
      </c>
      <c r="K591" s="22" t="s">
        <v>267</v>
      </c>
      <c r="L591" s="23" t="s">
        <v>2699</v>
      </c>
      <c r="M591" s="22" t="s">
        <v>2610</v>
      </c>
      <c r="N591" s="24" t="s">
        <v>2611</v>
      </c>
      <c r="O591" s="22" t="s">
        <v>2612</v>
      </c>
      <c r="P591" s="24">
        <v>0.5</v>
      </c>
      <c r="Q591" s="24" t="s">
        <v>2613</v>
      </c>
      <c r="R591" s="22" t="s">
        <v>2614</v>
      </c>
      <c r="S591" s="24" t="s">
        <v>2615</v>
      </c>
      <c r="T591" s="22" t="s">
        <v>2616</v>
      </c>
      <c r="U591" s="24">
        <v>0.85</v>
      </c>
      <c r="V591" s="35">
        <v>2023763640015</v>
      </c>
      <c r="W591" s="35">
        <v>20231763640059</v>
      </c>
      <c r="X591" s="33">
        <v>2359</v>
      </c>
      <c r="Y591" s="38" t="s">
        <v>2692</v>
      </c>
      <c r="Z591" s="25">
        <v>2023</v>
      </c>
      <c r="AA591" s="25">
        <v>2023</v>
      </c>
      <c r="AB591" s="25">
        <v>1</v>
      </c>
      <c r="AC591" s="24">
        <v>2</v>
      </c>
      <c r="AD591" s="24">
        <v>4003018</v>
      </c>
      <c r="AE591" s="22" t="s">
        <v>2700</v>
      </c>
      <c r="AF591" s="24">
        <v>400301800</v>
      </c>
      <c r="AG591" s="22" t="s">
        <v>2617</v>
      </c>
      <c r="AH591" s="25">
        <v>0.85</v>
      </c>
      <c r="AI591" s="24">
        <v>2</v>
      </c>
      <c r="AJ591" s="38" t="s">
        <v>2701</v>
      </c>
      <c r="AK591" s="25" t="s">
        <v>1851</v>
      </c>
      <c r="AL591" s="22" t="s">
        <v>166</v>
      </c>
      <c r="AM591" s="24">
        <v>132213</v>
      </c>
      <c r="AN591" s="22" t="s">
        <v>2704</v>
      </c>
      <c r="AO591" s="38"/>
      <c r="AP591" s="22" t="s">
        <v>92</v>
      </c>
      <c r="AQ591" s="25">
        <v>54231</v>
      </c>
      <c r="AR591" s="38" t="s">
        <v>2605</v>
      </c>
      <c r="AS591" s="38" t="s">
        <v>2705</v>
      </c>
      <c r="AT591" s="28">
        <v>115508360.50999999</v>
      </c>
      <c r="AU591" s="1"/>
      <c r="AV591" s="29"/>
      <c r="AW591" s="30">
        <f>SUMIF('No tocar'!A:A,AS591,'No tocar'!B:B)</f>
        <v>0</v>
      </c>
      <c r="AX591" s="30">
        <f t="shared" si="0"/>
        <v>115508360.50999999</v>
      </c>
      <c r="AY591" s="30">
        <f>SUMIF('No tocar'!A:A,AS591,'No tocar'!D:D)</f>
        <v>67488615.680000007</v>
      </c>
      <c r="AZ591" s="30"/>
      <c r="BA591" s="30" t="str">
        <f t="shared" si="1"/>
        <v/>
      </c>
      <c r="BB591" s="31" t="str">
        <f t="shared" si="2"/>
        <v/>
      </c>
      <c r="BC591" s="29"/>
      <c r="BD591" s="29"/>
      <c r="BE591" s="29"/>
      <c r="BF591" s="29"/>
      <c r="BG591" s="29"/>
      <c r="BH591" s="29"/>
      <c r="BI591" s="29"/>
      <c r="BJ591" s="29"/>
      <c r="BK591" s="29"/>
      <c r="BL591" s="29"/>
      <c r="BM591" s="29"/>
      <c r="BN591" s="29"/>
      <c r="BO591" s="29"/>
      <c r="BP591" s="29"/>
      <c r="BQ591" s="29"/>
      <c r="BR591" s="29"/>
      <c r="BS591" s="29"/>
      <c r="BT591" s="29"/>
      <c r="BU591" s="29"/>
      <c r="BV591" s="29"/>
    </row>
    <row r="592" spans="1:74" ht="14.25" hidden="1" customHeight="1">
      <c r="A592" s="22" t="s">
        <v>2578</v>
      </c>
      <c r="B592" s="22" t="s">
        <v>2579</v>
      </c>
      <c r="C592" s="22" t="s">
        <v>915</v>
      </c>
      <c r="D592" s="23">
        <v>40</v>
      </c>
      <c r="E592" s="22" t="s">
        <v>222</v>
      </c>
      <c r="F592" s="24">
        <v>4003</v>
      </c>
      <c r="G592" s="22" t="s">
        <v>2580</v>
      </c>
      <c r="H592" s="24" t="s">
        <v>182</v>
      </c>
      <c r="I592" s="22" t="s">
        <v>183</v>
      </c>
      <c r="J592" s="24">
        <v>6</v>
      </c>
      <c r="K592" s="22" t="s">
        <v>267</v>
      </c>
      <c r="L592" s="23" t="s">
        <v>2699</v>
      </c>
      <c r="M592" s="22" t="s">
        <v>2610</v>
      </c>
      <c r="N592" s="24" t="s">
        <v>2611</v>
      </c>
      <c r="O592" s="22" t="s">
        <v>2612</v>
      </c>
      <c r="P592" s="24">
        <v>0.5</v>
      </c>
      <c r="Q592" s="24" t="s">
        <v>2613</v>
      </c>
      <c r="R592" s="22" t="s">
        <v>2614</v>
      </c>
      <c r="S592" s="24" t="s">
        <v>2615</v>
      </c>
      <c r="T592" s="22" t="s">
        <v>2616</v>
      </c>
      <c r="U592" s="24">
        <v>0.85</v>
      </c>
      <c r="V592" s="35">
        <v>2023763640015</v>
      </c>
      <c r="W592" s="35">
        <v>20231763640059</v>
      </c>
      <c r="X592" s="33">
        <v>2359</v>
      </c>
      <c r="Y592" s="38" t="s">
        <v>2692</v>
      </c>
      <c r="Z592" s="25">
        <v>2023</v>
      </c>
      <c r="AA592" s="25">
        <v>2023</v>
      </c>
      <c r="AB592" s="25">
        <v>1</v>
      </c>
      <c r="AC592" s="24">
        <v>2</v>
      </c>
      <c r="AD592" s="24">
        <v>4003018</v>
      </c>
      <c r="AE592" s="22" t="s">
        <v>2700</v>
      </c>
      <c r="AF592" s="24">
        <v>400301800</v>
      </c>
      <c r="AG592" s="22" t="s">
        <v>2617</v>
      </c>
      <c r="AH592" s="25">
        <v>0.85</v>
      </c>
      <c r="AI592" s="24">
        <v>2</v>
      </c>
      <c r="AJ592" s="38" t="s">
        <v>2701</v>
      </c>
      <c r="AK592" s="25" t="s">
        <v>1851</v>
      </c>
      <c r="AL592" s="32" t="s">
        <v>90</v>
      </c>
      <c r="AM592" s="24">
        <v>123207</v>
      </c>
      <c r="AN592" s="22" t="s">
        <v>2706</v>
      </c>
      <c r="AO592" s="38"/>
      <c r="AP592" s="22" t="s">
        <v>92</v>
      </c>
      <c r="AQ592" s="25">
        <v>54231</v>
      </c>
      <c r="AR592" s="38" t="s">
        <v>2605</v>
      </c>
      <c r="AS592" s="38" t="s">
        <v>2707</v>
      </c>
      <c r="AT592" s="28">
        <v>37444729.359999999</v>
      </c>
      <c r="AU592" s="1"/>
      <c r="AV592" s="29"/>
      <c r="AW592" s="30">
        <f>SUMIF('No tocar'!A:A,AS592,'No tocar'!B:B)</f>
        <v>0</v>
      </c>
      <c r="AX592" s="30">
        <f t="shared" si="0"/>
        <v>37444729.359999999</v>
      </c>
      <c r="AY592" s="30">
        <f>SUMIF('No tocar'!A:A,AS592,'No tocar'!D:D)</f>
        <v>0</v>
      </c>
      <c r="AZ592" s="30"/>
      <c r="BA592" s="30" t="str">
        <f t="shared" si="1"/>
        <v/>
      </c>
      <c r="BB592" s="31" t="str">
        <f t="shared" si="2"/>
        <v/>
      </c>
      <c r="BC592" s="29"/>
      <c r="BD592" s="29"/>
      <c r="BE592" s="29"/>
      <c r="BF592" s="29"/>
      <c r="BG592" s="29"/>
      <c r="BH592" s="29"/>
      <c r="BI592" s="29"/>
      <c r="BJ592" s="29"/>
      <c r="BK592" s="29"/>
      <c r="BL592" s="29"/>
      <c r="BM592" s="29"/>
      <c r="BN592" s="29"/>
      <c r="BO592" s="29"/>
      <c r="BP592" s="29"/>
      <c r="BQ592" s="29"/>
      <c r="BR592" s="29"/>
      <c r="BS592" s="29"/>
      <c r="BT592" s="29"/>
      <c r="BU592" s="29"/>
      <c r="BV592" s="29"/>
    </row>
    <row r="593" spans="1:74" ht="14.25" hidden="1" customHeight="1">
      <c r="A593" s="22" t="s">
        <v>2578</v>
      </c>
      <c r="B593" s="22" t="s">
        <v>2579</v>
      </c>
      <c r="C593" s="22" t="s">
        <v>915</v>
      </c>
      <c r="D593" s="23" t="s">
        <v>181</v>
      </c>
      <c r="E593" s="22" t="s">
        <v>222</v>
      </c>
      <c r="F593" s="24">
        <v>4003</v>
      </c>
      <c r="G593" s="22" t="s">
        <v>2580</v>
      </c>
      <c r="H593" s="24" t="s">
        <v>182</v>
      </c>
      <c r="I593" s="22" t="s">
        <v>183</v>
      </c>
      <c r="J593" s="24">
        <v>6</v>
      </c>
      <c r="K593" s="22" t="s">
        <v>267</v>
      </c>
      <c r="L593" s="23" t="s">
        <v>2699</v>
      </c>
      <c r="M593" s="22" t="s">
        <v>2610</v>
      </c>
      <c r="N593" s="24" t="s">
        <v>2611</v>
      </c>
      <c r="O593" s="22" t="s">
        <v>2612</v>
      </c>
      <c r="P593" s="24">
        <v>0.5</v>
      </c>
      <c r="Q593" s="24" t="s">
        <v>2613</v>
      </c>
      <c r="R593" s="22" t="s">
        <v>2614</v>
      </c>
      <c r="S593" s="24" t="s">
        <v>2615</v>
      </c>
      <c r="T593" s="22" t="s">
        <v>2616</v>
      </c>
      <c r="U593" s="24">
        <v>0.85</v>
      </c>
      <c r="V593" s="35">
        <v>2023763640015</v>
      </c>
      <c r="W593" s="35" t="s">
        <v>2690</v>
      </c>
      <c r="X593" s="33" t="s">
        <v>2691</v>
      </c>
      <c r="Y593" s="38" t="s">
        <v>2692</v>
      </c>
      <c r="Z593" s="25">
        <v>2023</v>
      </c>
      <c r="AA593" s="25">
        <v>2023</v>
      </c>
      <c r="AB593" s="25">
        <v>1</v>
      </c>
      <c r="AC593" s="24">
        <v>2</v>
      </c>
      <c r="AD593" s="24">
        <v>4003018</v>
      </c>
      <c r="AE593" s="22" t="s">
        <v>2700</v>
      </c>
      <c r="AF593" s="24">
        <v>400301800</v>
      </c>
      <c r="AG593" s="22" t="s">
        <v>2617</v>
      </c>
      <c r="AH593" s="25">
        <v>0.85</v>
      </c>
      <c r="AI593" s="24">
        <v>4</v>
      </c>
      <c r="AJ593" s="38" t="s">
        <v>2708</v>
      </c>
      <c r="AK593" s="25" t="s">
        <v>99</v>
      </c>
      <c r="AL593" s="22" t="s">
        <v>166</v>
      </c>
      <c r="AM593" s="24">
        <v>124600</v>
      </c>
      <c r="AN593" s="22" t="s">
        <v>197</v>
      </c>
      <c r="AO593" s="38"/>
      <c r="AP593" s="22" t="s">
        <v>92</v>
      </c>
      <c r="AQ593" s="25">
        <v>54231</v>
      </c>
      <c r="AR593" s="38" t="s">
        <v>2605</v>
      </c>
      <c r="AS593" s="38" t="s">
        <v>2709</v>
      </c>
      <c r="AT593" s="28">
        <v>0</v>
      </c>
      <c r="AU593" s="1"/>
      <c r="AV593" s="29"/>
      <c r="AW593" s="30">
        <f>SUMIF('No tocar'!A:A,AS593,'No tocar'!B:B)</f>
        <v>0</v>
      </c>
      <c r="AX593" s="30">
        <f t="shared" si="0"/>
        <v>0</v>
      </c>
      <c r="AY593" s="30">
        <f>SUMIF('No tocar'!A:A,AS593,'No tocar'!D:D)</f>
        <v>0</v>
      </c>
      <c r="AZ593" s="30"/>
      <c r="BA593" s="30" t="str">
        <f t="shared" si="1"/>
        <v/>
      </c>
      <c r="BB593" s="31" t="str">
        <f t="shared" si="2"/>
        <v/>
      </c>
      <c r="BC593" s="29"/>
      <c r="BD593" s="29"/>
      <c r="BE593" s="29"/>
      <c r="BF593" s="29"/>
      <c r="BG593" s="29"/>
      <c r="BH593" s="29"/>
      <c r="BI593" s="29"/>
      <c r="BJ593" s="29"/>
      <c r="BK593" s="29"/>
      <c r="BL593" s="29"/>
      <c r="BM593" s="29"/>
      <c r="BN593" s="29"/>
      <c r="BO593" s="29"/>
      <c r="BP593" s="29"/>
      <c r="BQ593" s="29"/>
      <c r="BR593" s="29"/>
      <c r="BS593" s="29"/>
      <c r="BT593" s="29"/>
      <c r="BU593" s="29"/>
      <c r="BV593" s="29"/>
    </row>
    <row r="594" spans="1:74" ht="14.25" hidden="1" customHeight="1">
      <c r="A594" s="22" t="s">
        <v>2578</v>
      </c>
      <c r="B594" s="22" t="s">
        <v>2579</v>
      </c>
      <c r="C594" s="22" t="s">
        <v>915</v>
      </c>
      <c r="D594" s="23" t="s">
        <v>181</v>
      </c>
      <c r="E594" s="22" t="s">
        <v>222</v>
      </c>
      <c r="F594" s="24">
        <v>4003</v>
      </c>
      <c r="G594" s="22" t="s">
        <v>2580</v>
      </c>
      <c r="H594" s="24" t="s">
        <v>182</v>
      </c>
      <c r="I594" s="22" t="s">
        <v>183</v>
      </c>
      <c r="J594" s="24">
        <v>6</v>
      </c>
      <c r="K594" s="22" t="s">
        <v>267</v>
      </c>
      <c r="L594" s="23" t="s">
        <v>2699</v>
      </c>
      <c r="M594" s="22" t="s">
        <v>2610</v>
      </c>
      <c r="N594" s="24" t="s">
        <v>2611</v>
      </c>
      <c r="O594" s="22" t="s">
        <v>2612</v>
      </c>
      <c r="P594" s="24">
        <v>0.5</v>
      </c>
      <c r="Q594" s="24" t="s">
        <v>2613</v>
      </c>
      <c r="R594" s="22" t="s">
        <v>2614</v>
      </c>
      <c r="S594" s="24" t="s">
        <v>2615</v>
      </c>
      <c r="T594" s="22" t="s">
        <v>2616</v>
      </c>
      <c r="U594" s="24">
        <v>0.85</v>
      </c>
      <c r="V594" s="35">
        <v>2023763640015</v>
      </c>
      <c r="W594" s="35" t="s">
        <v>2690</v>
      </c>
      <c r="X594" s="33" t="s">
        <v>2691</v>
      </c>
      <c r="Y594" s="38" t="s">
        <v>2692</v>
      </c>
      <c r="Z594" s="25">
        <v>2023</v>
      </c>
      <c r="AA594" s="25">
        <v>2023</v>
      </c>
      <c r="AB594" s="25">
        <v>1</v>
      </c>
      <c r="AC594" s="24">
        <v>2</v>
      </c>
      <c r="AD594" s="24">
        <v>4003018</v>
      </c>
      <c r="AE594" s="22" t="s">
        <v>2700</v>
      </c>
      <c r="AF594" s="24">
        <v>400301800</v>
      </c>
      <c r="AG594" s="22" t="s">
        <v>2617</v>
      </c>
      <c r="AH594" s="25">
        <v>0.85</v>
      </c>
      <c r="AI594" s="24">
        <v>4</v>
      </c>
      <c r="AJ594" s="38" t="s">
        <v>2708</v>
      </c>
      <c r="AK594" s="25" t="s">
        <v>99</v>
      </c>
      <c r="AL594" s="22" t="s">
        <v>166</v>
      </c>
      <c r="AM594" s="24">
        <v>1331000</v>
      </c>
      <c r="AN594" s="22" t="s">
        <v>2621</v>
      </c>
      <c r="AO594" s="38"/>
      <c r="AP594" s="22" t="s">
        <v>92</v>
      </c>
      <c r="AQ594" s="25">
        <v>54231</v>
      </c>
      <c r="AR594" s="38" t="s">
        <v>2605</v>
      </c>
      <c r="AS594" s="38" t="s">
        <v>2710</v>
      </c>
      <c r="AT594" s="28">
        <v>475000000</v>
      </c>
      <c r="AU594" s="1"/>
      <c r="AV594" s="29"/>
      <c r="AW594" s="30">
        <f>SUMIF('No tocar'!A:A,AS594,'No tocar'!B:B)</f>
        <v>0</v>
      </c>
      <c r="AX594" s="30">
        <f t="shared" si="0"/>
        <v>475000000</v>
      </c>
      <c r="AY594" s="30">
        <f>SUMIF('No tocar'!A:A,AS594,'No tocar'!D:D)</f>
        <v>198672325</v>
      </c>
      <c r="AZ594" s="30"/>
      <c r="BA594" s="30" t="str">
        <f t="shared" si="1"/>
        <v/>
      </c>
      <c r="BB594" s="31" t="str">
        <f t="shared" si="2"/>
        <v/>
      </c>
      <c r="BC594" s="29"/>
      <c r="BD594" s="29"/>
      <c r="BE594" s="29"/>
      <c r="BF594" s="29"/>
      <c r="BG594" s="29"/>
      <c r="BH594" s="29"/>
      <c r="BI594" s="29"/>
      <c r="BJ594" s="29"/>
      <c r="BK594" s="29"/>
      <c r="BL594" s="29"/>
      <c r="BM594" s="29"/>
      <c r="BN594" s="29"/>
      <c r="BO594" s="29"/>
      <c r="BP594" s="29"/>
      <c r="BQ594" s="29"/>
      <c r="BR594" s="29"/>
      <c r="BS594" s="29"/>
      <c r="BT594" s="29"/>
      <c r="BU594" s="29"/>
      <c r="BV594" s="29"/>
    </row>
    <row r="595" spans="1:74" ht="14.25" hidden="1" customHeight="1">
      <c r="A595" s="22" t="s">
        <v>2578</v>
      </c>
      <c r="B595" s="22" t="s">
        <v>2579</v>
      </c>
      <c r="C595" s="22" t="s">
        <v>915</v>
      </c>
      <c r="D595" s="23" t="s">
        <v>181</v>
      </c>
      <c r="E595" s="22" t="s">
        <v>222</v>
      </c>
      <c r="F595" s="24">
        <v>4003</v>
      </c>
      <c r="G595" s="22" t="s">
        <v>2580</v>
      </c>
      <c r="H595" s="24" t="s">
        <v>182</v>
      </c>
      <c r="I595" s="22" t="s">
        <v>183</v>
      </c>
      <c r="J595" s="24">
        <v>6</v>
      </c>
      <c r="K595" s="22" t="s">
        <v>267</v>
      </c>
      <c r="L595" s="23" t="s">
        <v>2699</v>
      </c>
      <c r="M595" s="22" t="s">
        <v>2610</v>
      </c>
      <c r="N595" s="24" t="s">
        <v>2611</v>
      </c>
      <c r="O595" s="22" t="s">
        <v>2612</v>
      </c>
      <c r="P595" s="24">
        <v>0.5</v>
      </c>
      <c r="Q595" s="24" t="s">
        <v>2613</v>
      </c>
      <c r="R595" s="22" t="s">
        <v>2614</v>
      </c>
      <c r="S595" s="24" t="s">
        <v>2615</v>
      </c>
      <c r="T595" s="22" t="s">
        <v>2616</v>
      </c>
      <c r="U595" s="24">
        <v>0.85</v>
      </c>
      <c r="V595" s="35">
        <v>2023763640015</v>
      </c>
      <c r="W595" s="35" t="s">
        <v>2690</v>
      </c>
      <c r="X595" s="33" t="s">
        <v>2691</v>
      </c>
      <c r="Y595" s="38" t="s">
        <v>2692</v>
      </c>
      <c r="Z595" s="25">
        <v>2023</v>
      </c>
      <c r="AA595" s="25">
        <v>2023</v>
      </c>
      <c r="AB595" s="25">
        <v>1</v>
      </c>
      <c r="AC595" s="24">
        <v>2</v>
      </c>
      <c r="AD595" s="24">
        <v>4003018</v>
      </c>
      <c r="AE595" s="22" t="s">
        <v>2700</v>
      </c>
      <c r="AF595" s="24">
        <v>400301800</v>
      </c>
      <c r="AG595" s="22" t="s">
        <v>2617</v>
      </c>
      <c r="AH595" s="25">
        <v>0.85</v>
      </c>
      <c r="AI595" s="24">
        <v>5</v>
      </c>
      <c r="AJ595" s="38" t="s">
        <v>2711</v>
      </c>
      <c r="AK595" s="25" t="s">
        <v>99</v>
      </c>
      <c r="AL595" s="22" t="s">
        <v>166</v>
      </c>
      <c r="AM595" s="24">
        <v>124600</v>
      </c>
      <c r="AN595" s="22" t="s">
        <v>197</v>
      </c>
      <c r="AO595" s="38"/>
      <c r="AP595" s="22" t="s">
        <v>92</v>
      </c>
      <c r="AQ595" s="25">
        <v>54231</v>
      </c>
      <c r="AR595" s="38" t="s">
        <v>2605</v>
      </c>
      <c r="AS595" s="38" t="s">
        <v>2712</v>
      </c>
      <c r="AT595" s="28">
        <v>0</v>
      </c>
      <c r="AU595" s="1"/>
      <c r="AV595" s="29"/>
      <c r="AW595" s="30">
        <f>SUMIF('No tocar'!A:A,AS595,'No tocar'!B:B)</f>
        <v>0</v>
      </c>
      <c r="AX595" s="30">
        <f t="shared" si="0"/>
        <v>0</v>
      </c>
      <c r="AY595" s="30">
        <f>SUMIF('No tocar'!A:A,AS595,'No tocar'!D:D)</f>
        <v>0</v>
      </c>
      <c r="AZ595" s="30"/>
      <c r="BA595" s="30" t="str">
        <f t="shared" si="1"/>
        <v/>
      </c>
      <c r="BB595" s="31" t="str">
        <f t="shared" si="2"/>
        <v/>
      </c>
      <c r="BC595" s="29"/>
      <c r="BD595" s="29"/>
      <c r="BE595" s="29"/>
      <c r="BF595" s="29"/>
      <c r="BG595" s="29"/>
      <c r="BH595" s="29"/>
      <c r="BI595" s="29"/>
      <c r="BJ595" s="29"/>
      <c r="BK595" s="29"/>
      <c r="BL595" s="29"/>
      <c r="BM595" s="29"/>
      <c r="BN595" s="29"/>
      <c r="BO595" s="29"/>
      <c r="BP595" s="29"/>
      <c r="BQ595" s="29"/>
      <c r="BR595" s="29"/>
      <c r="BS595" s="29"/>
      <c r="BT595" s="29"/>
      <c r="BU595" s="29"/>
      <c r="BV595" s="29"/>
    </row>
    <row r="596" spans="1:74" ht="14.25" hidden="1" customHeight="1">
      <c r="A596" s="22" t="s">
        <v>2578</v>
      </c>
      <c r="B596" s="22" t="s">
        <v>2579</v>
      </c>
      <c r="C596" s="22" t="s">
        <v>915</v>
      </c>
      <c r="D596" s="23" t="s">
        <v>181</v>
      </c>
      <c r="E596" s="22" t="s">
        <v>222</v>
      </c>
      <c r="F596" s="24">
        <v>4003</v>
      </c>
      <c r="G596" s="22" t="s">
        <v>2580</v>
      </c>
      <c r="H596" s="24" t="s">
        <v>182</v>
      </c>
      <c r="I596" s="22" t="s">
        <v>183</v>
      </c>
      <c r="J596" s="24">
        <v>6</v>
      </c>
      <c r="K596" s="22" t="s">
        <v>267</v>
      </c>
      <c r="L596" s="23" t="s">
        <v>2699</v>
      </c>
      <c r="M596" s="22" t="s">
        <v>2610</v>
      </c>
      <c r="N596" s="24" t="s">
        <v>2611</v>
      </c>
      <c r="O596" s="22" t="s">
        <v>2612</v>
      </c>
      <c r="P596" s="24">
        <v>0.5</v>
      </c>
      <c r="Q596" s="24" t="s">
        <v>2613</v>
      </c>
      <c r="R596" s="22" t="s">
        <v>2614</v>
      </c>
      <c r="S596" s="24" t="s">
        <v>2615</v>
      </c>
      <c r="T596" s="22" t="s">
        <v>2616</v>
      </c>
      <c r="U596" s="24">
        <v>0.85</v>
      </c>
      <c r="V596" s="35">
        <v>2023763640015</v>
      </c>
      <c r="W596" s="35" t="s">
        <v>2690</v>
      </c>
      <c r="X596" s="33" t="s">
        <v>2691</v>
      </c>
      <c r="Y596" s="38" t="s">
        <v>2692</v>
      </c>
      <c r="Z596" s="25">
        <v>2023</v>
      </c>
      <c r="AA596" s="25">
        <v>2023</v>
      </c>
      <c r="AB596" s="25">
        <v>1</v>
      </c>
      <c r="AC596" s="24">
        <v>2</v>
      </c>
      <c r="AD596" s="24">
        <v>4003018</v>
      </c>
      <c r="AE596" s="22" t="s">
        <v>2700</v>
      </c>
      <c r="AF596" s="24">
        <v>400301800</v>
      </c>
      <c r="AG596" s="22" t="s">
        <v>2617</v>
      </c>
      <c r="AH596" s="25">
        <v>0.85</v>
      </c>
      <c r="AI596" s="24">
        <v>5</v>
      </c>
      <c r="AJ596" s="38" t="s">
        <v>2711</v>
      </c>
      <c r="AK596" s="25" t="s">
        <v>99</v>
      </c>
      <c r="AL596" s="22" t="s">
        <v>166</v>
      </c>
      <c r="AM596" s="24">
        <v>1331000</v>
      </c>
      <c r="AN596" s="22" t="s">
        <v>2621</v>
      </c>
      <c r="AO596" s="38"/>
      <c r="AP596" s="22" t="s">
        <v>92</v>
      </c>
      <c r="AQ596" s="25">
        <v>54231</v>
      </c>
      <c r="AR596" s="38" t="s">
        <v>2605</v>
      </c>
      <c r="AS596" s="38" t="s">
        <v>2713</v>
      </c>
      <c r="AT596" s="28">
        <v>180000000</v>
      </c>
      <c r="AU596" s="1"/>
      <c r="AV596" s="29"/>
      <c r="AW596" s="30">
        <f>SUMIF('No tocar'!A:A,AS596,'No tocar'!B:B)</f>
        <v>0</v>
      </c>
      <c r="AX596" s="30">
        <f t="shared" si="0"/>
        <v>180000000</v>
      </c>
      <c r="AY596" s="30">
        <f>SUMIF('No tocar'!A:A,AS596,'No tocar'!D:D)</f>
        <v>0</v>
      </c>
      <c r="AZ596" s="30"/>
      <c r="BA596" s="30" t="str">
        <f t="shared" si="1"/>
        <v/>
      </c>
      <c r="BB596" s="31" t="str">
        <f t="shared" si="2"/>
        <v/>
      </c>
      <c r="BC596" s="29"/>
      <c r="BD596" s="29"/>
      <c r="BE596" s="29"/>
      <c r="BF596" s="29"/>
      <c r="BG596" s="29"/>
      <c r="BH596" s="29"/>
      <c r="BI596" s="29"/>
      <c r="BJ596" s="29"/>
      <c r="BK596" s="29"/>
      <c r="BL596" s="29"/>
      <c r="BM596" s="29"/>
      <c r="BN596" s="29"/>
      <c r="BO596" s="29"/>
      <c r="BP596" s="29"/>
      <c r="BQ596" s="29"/>
      <c r="BR596" s="29"/>
      <c r="BS596" s="29"/>
      <c r="BT596" s="29"/>
      <c r="BU596" s="29"/>
      <c r="BV596" s="29"/>
    </row>
    <row r="597" spans="1:74" ht="14.25" hidden="1" customHeight="1">
      <c r="A597" s="32" t="s">
        <v>2714</v>
      </c>
      <c r="B597" s="32" t="s">
        <v>2715</v>
      </c>
      <c r="C597" s="32" t="s">
        <v>1347</v>
      </c>
      <c r="D597" s="33">
        <v>17</v>
      </c>
      <c r="E597" s="32" t="s">
        <v>2716</v>
      </c>
      <c r="F597" s="34">
        <v>1702</v>
      </c>
      <c r="G597" s="32" t="s">
        <v>2717</v>
      </c>
      <c r="H597" s="34" t="s">
        <v>419</v>
      </c>
      <c r="I597" s="32" t="s">
        <v>2716</v>
      </c>
      <c r="J597" s="34">
        <v>3</v>
      </c>
      <c r="K597" s="32" t="s">
        <v>357</v>
      </c>
      <c r="L597" s="33" t="s">
        <v>2718</v>
      </c>
      <c r="M597" s="32" t="s">
        <v>2719</v>
      </c>
      <c r="N597" s="34" t="s">
        <v>2720</v>
      </c>
      <c r="O597" s="32" t="s">
        <v>2721</v>
      </c>
      <c r="P597" s="34" t="s">
        <v>2722</v>
      </c>
      <c r="Q597" s="34" t="s">
        <v>2723</v>
      </c>
      <c r="R597" s="32" t="s">
        <v>2724</v>
      </c>
      <c r="S597" s="34" t="s">
        <v>2725</v>
      </c>
      <c r="T597" s="32" t="s">
        <v>2726</v>
      </c>
      <c r="U597" s="34">
        <v>293</v>
      </c>
      <c r="V597" s="36" t="s">
        <v>2727</v>
      </c>
      <c r="W597" s="36" t="s">
        <v>2728</v>
      </c>
      <c r="X597" s="33" t="s">
        <v>2729</v>
      </c>
      <c r="Y597" s="32" t="s">
        <v>2730</v>
      </c>
      <c r="Z597" s="34">
        <v>2022</v>
      </c>
      <c r="AA597" s="34">
        <v>2023</v>
      </c>
      <c r="AB597" s="34">
        <v>2</v>
      </c>
      <c r="AC597" s="34">
        <v>1</v>
      </c>
      <c r="AD597" s="34">
        <v>1702010</v>
      </c>
      <c r="AE597" s="32" t="s">
        <v>2731</v>
      </c>
      <c r="AF597" s="34">
        <v>170201000</v>
      </c>
      <c r="AG597" s="32" t="s">
        <v>2732</v>
      </c>
      <c r="AH597" s="34">
        <v>293</v>
      </c>
      <c r="AI597" s="33" t="s">
        <v>444</v>
      </c>
      <c r="AJ597" s="32" t="s">
        <v>2733</v>
      </c>
      <c r="AK597" s="34" t="s">
        <v>89</v>
      </c>
      <c r="AL597" s="32" t="s">
        <v>166</v>
      </c>
      <c r="AM597" s="34">
        <v>124303</v>
      </c>
      <c r="AN597" s="32" t="s">
        <v>169</v>
      </c>
      <c r="AO597" s="32"/>
      <c r="AP597" s="22" t="s">
        <v>92</v>
      </c>
      <c r="AQ597" s="34" t="s">
        <v>2734</v>
      </c>
      <c r="AR597" s="32" t="s">
        <v>2735</v>
      </c>
      <c r="AS597" s="32" t="s">
        <v>2736</v>
      </c>
      <c r="AT597" s="28">
        <v>93600000</v>
      </c>
      <c r="AU597" s="1"/>
      <c r="AV597" s="29"/>
      <c r="AW597" s="30">
        <f>SUMIF('No tocar'!A:A,AS597,'No tocar'!B:B)</f>
        <v>117400000</v>
      </c>
      <c r="AX597" s="30">
        <f t="shared" si="0"/>
        <v>93600000</v>
      </c>
      <c r="AY597" s="30">
        <f>SUMIF('No tocar'!A:A,AS597,'No tocar'!D:D)</f>
        <v>93600000</v>
      </c>
      <c r="AZ597" s="30"/>
      <c r="BA597" s="30" t="str">
        <f t="shared" si="1"/>
        <v/>
      </c>
      <c r="BB597" s="31" t="str">
        <f t="shared" si="2"/>
        <v/>
      </c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</row>
    <row r="598" spans="1:74" ht="14.25" hidden="1" customHeight="1">
      <c r="A598" s="32" t="s">
        <v>2714</v>
      </c>
      <c r="B598" s="32" t="s">
        <v>2715</v>
      </c>
      <c r="C598" s="32" t="s">
        <v>1347</v>
      </c>
      <c r="D598" s="33">
        <v>17</v>
      </c>
      <c r="E598" s="32" t="s">
        <v>2716</v>
      </c>
      <c r="F598" s="34">
        <v>1702</v>
      </c>
      <c r="G598" s="32" t="s">
        <v>2717</v>
      </c>
      <c r="H598" s="34" t="s">
        <v>419</v>
      </c>
      <c r="I598" s="32" t="s">
        <v>2716</v>
      </c>
      <c r="J598" s="34">
        <v>3</v>
      </c>
      <c r="K598" s="32" t="s">
        <v>357</v>
      </c>
      <c r="L598" s="33" t="s">
        <v>2718</v>
      </c>
      <c r="M598" s="32" t="s">
        <v>2719</v>
      </c>
      <c r="N598" s="34" t="s">
        <v>2720</v>
      </c>
      <c r="O598" s="32" t="s">
        <v>2721</v>
      </c>
      <c r="P598" s="34" t="s">
        <v>2722</v>
      </c>
      <c r="Q598" s="34" t="s">
        <v>2723</v>
      </c>
      <c r="R598" s="32" t="s">
        <v>2724</v>
      </c>
      <c r="S598" s="34" t="s">
        <v>2725</v>
      </c>
      <c r="T598" s="32" t="s">
        <v>2726</v>
      </c>
      <c r="U598" s="34">
        <v>293</v>
      </c>
      <c r="V598" s="36" t="s">
        <v>2727</v>
      </c>
      <c r="W598" s="36" t="s">
        <v>2728</v>
      </c>
      <c r="X598" s="33" t="s">
        <v>2729</v>
      </c>
      <c r="Y598" s="32" t="s">
        <v>2730</v>
      </c>
      <c r="Z598" s="34">
        <v>2022</v>
      </c>
      <c r="AA598" s="34">
        <v>2023</v>
      </c>
      <c r="AB598" s="34">
        <v>2</v>
      </c>
      <c r="AC598" s="34">
        <v>1</v>
      </c>
      <c r="AD598" s="34">
        <v>1702010</v>
      </c>
      <c r="AE598" s="32" t="s">
        <v>2731</v>
      </c>
      <c r="AF598" s="34">
        <v>170201000</v>
      </c>
      <c r="AG598" s="32" t="s">
        <v>2732</v>
      </c>
      <c r="AH598" s="34">
        <v>293</v>
      </c>
      <c r="AI598" s="33" t="s">
        <v>444</v>
      </c>
      <c r="AJ598" s="32" t="s">
        <v>2733</v>
      </c>
      <c r="AK598" s="34" t="s">
        <v>89</v>
      </c>
      <c r="AL598" s="32" t="s">
        <v>90</v>
      </c>
      <c r="AM598" s="34">
        <v>131111</v>
      </c>
      <c r="AN598" s="32" t="s">
        <v>252</v>
      </c>
      <c r="AO598" s="32"/>
      <c r="AP598" s="22" t="s">
        <v>92</v>
      </c>
      <c r="AQ598" s="34" t="s">
        <v>2734</v>
      </c>
      <c r="AR598" s="32" t="s">
        <v>2735</v>
      </c>
      <c r="AS598" s="32" t="s">
        <v>2737</v>
      </c>
      <c r="AT598" s="28">
        <v>8400000</v>
      </c>
      <c r="AU598" s="1"/>
      <c r="AV598" s="29"/>
      <c r="AW598" s="30">
        <f>SUMIF('No tocar'!A:A,AS598,'No tocar'!B:B)</f>
        <v>0</v>
      </c>
      <c r="AX598" s="30">
        <f t="shared" si="0"/>
        <v>8400000</v>
      </c>
      <c r="AY598" s="30">
        <f>SUMIF('No tocar'!A:A,AS598,'No tocar'!D:D)</f>
        <v>0</v>
      </c>
      <c r="AZ598" s="30"/>
      <c r="BA598" s="30" t="str">
        <f t="shared" si="1"/>
        <v/>
      </c>
      <c r="BB598" s="31" t="str">
        <f t="shared" si="2"/>
        <v/>
      </c>
      <c r="BC598" s="29"/>
      <c r="BD598" s="29"/>
      <c r="BE598" s="29"/>
      <c r="BF598" s="29"/>
      <c r="BG598" s="29"/>
      <c r="BH598" s="29"/>
      <c r="BI598" s="29"/>
      <c r="BJ598" s="29"/>
      <c r="BK598" s="29"/>
      <c r="BL598" s="29"/>
      <c r="BM598" s="29"/>
      <c r="BN598" s="29"/>
      <c r="BO598" s="29"/>
      <c r="BP598" s="29"/>
      <c r="BQ598" s="29"/>
      <c r="BR598" s="29"/>
      <c r="BS598" s="29"/>
      <c r="BT598" s="29"/>
      <c r="BU598" s="29"/>
      <c r="BV598" s="29"/>
    </row>
    <row r="599" spans="1:74" ht="14.25" hidden="1" customHeight="1">
      <c r="A599" s="32" t="s">
        <v>2714</v>
      </c>
      <c r="B599" s="32" t="s">
        <v>2715</v>
      </c>
      <c r="C599" s="32" t="s">
        <v>1347</v>
      </c>
      <c r="D599" s="33">
        <v>17</v>
      </c>
      <c r="E599" s="32" t="s">
        <v>2716</v>
      </c>
      <c r="F599" s="34">
        <v>1702</v>
      </c>
      <c r="G599" s="32" t="s">
        <v>2717</v>
      </c>
      <c r="H599" s="34" t="s">
        <v>419</v>
      </c>
      <c r="I599" s="32" t="s">
        <v>2716</v>
      </c>
      <c r="J599" s="34">
        <v>3</v>
      </c>
      <c r="K599" s="32" t="s">
        <v>357</v>
      </c>
      <c r="L599" s="33" t="s">
        <v>2718</v>
      </c>
      <c r="M599" s="32" t="s">
        <v>2719</v>
      </c>
      <c r="N599" s="34" t="s">
        <v>2720</v>
      </c>
      <c r="O599" s="32" t="s">
        <v>2721</v>
      </c>
      <c r="P599" s="34" t="s">
        <v>2722</v>
      </c>
      <c r="Q599" s="34" t="s">
        <v>2723</v>
      </c>
      <c r="R599" s="32" t="s">
        <v>2724</v>
      </c>
      <c r="S599" s="34" t="s">
        <v>2725</v>
      </c>
      <c r="T599" s="32" t="s">
        <v>2726</v>
      </c>
      <c r="U599" s="34">
        <v>293</v>
      </c>
      <c r="V599" s="36" t="s">
        <v>2727</v>
      </c>
      <c r="W599" s="36" t="s">
        <v>2728</v>
      </c>
      <c r="X599" s="33" t="s">
        <v>2729</v>
      </c>
      <c r="Y599" s="32" t="s">
        <v>2730</v>
      </c>
      <c r="Z599" s="34">
        <v>2022</v>
      </c>
      <c r="AA599" s="34">
        <v>2023</v>
      </c>
      <c r="AB599" s="34">
        <v>2</v>
      </c>
      <c r="AC599" s="34">
        <v>1</v>
      </c>
      <c r="AD599" s="34">
        <v>1702010</v>
      </c>
      <c r="AE599" s="32" t="s">
        <v>2731</v>
      </c>
      <c r="AF599" s="34">
        <v>170201000</v>
      </c>
      <c r="AG599" s="32" t="s">
        <v>2732</v>
      </c>
      <c r="AH599" s="34">
        <v>293</v>
      </c>
      <c r="AI599" s="33" t="s">
        <v>444</v>
      </c>
      <c r="AJ599" s="32" t="s">
        <v>2733</v>
      </c>
      <c r="AK599" s="34" t="s">
        <v>89</v>
      </c>
      <c r="AL599" s="32" t="s">
        <v>166</v>
      </c>
      <c r="AM599" s="34">
        <v>133803</v>
      </c>
      <c r="AN599" s="32" t="s">
        <v>167</v>
      </c>
      <c r="AO599" s="32"/>
      <c r="AP599" s="22" t="s">
        <v>92</v>
      </c>
      <c r="AQ599" s="34" t="s">
        <v>2734</v>
      </c>
      <c r="AR599" s="32" t="s">
        <v>2735</v>
      </c>
      <c r="AS599" s="32" t="s">
        <v>2738</v>
      </c>
      <c r="AT599" s="28">
        <v>14400000</v>
      </c>
      <c r="AU599" s="1"/>
      <c r="AV599" s="29"/>
      <c r="AW599" s="30">
        <f>SUMIF('No tocar'!A:A,AS599,'No tocar'!B:B)</f>
        <v>0</v>
      </c>
      <c r="AX599" s="30">
        <f t="shared" si="0"/>
        <v>14400000</v>
      </c>
      <c r="AY599" s="30">
        <f>SUMIF('No tocar'!A:A,AS599,'No tocar'!D:D)</f>
        <v>0</v>
      </c>
      <c r="AZ599" s="30"/>
      <c r="BA599" s="30" t="str">
        <f t="shared" si="1"/>
        <v/>
      </c>
      <c r="BB599" s="31" t="str">
        <f t="shared" si="2"/>
        <v/>
      </c>
      <c r="BC599" s="29"/>
      <c r="BD599" s="29"/>
      <c r="BE599" s="29"/>
      <c r="BF599" s="29"/>
      <c r="BG599" s="29"/>
      <c r="BH599" s="29"/>
      <c r="BI599" s="29"/>
      <c r="BJ599" s="29"/>
      <c r="BK599" s="29"/>
      <c r="BL599" s="29"/>
      <c r="BM599" s="29"/>
      <c r="BN599" s="29"/>
      <c r="BO599" s="29"/>
      <c r="BP599" s="29"/>
      <c r="BQ599" s="29"/>
      <c r="BR599" s="29"/>
      <c r="BS599" s="29"/>
      <c r="BT599" s="29"/>
      <c r="BU599" s="29"/>
      <c r="BV599" s="29"/>
    </row>
    <row r="600" spans="1:74" ht="14.25" hidden="1" customHeight="1">
      <c r="A600" s="32" t="s">
        <v>2714</v>
      </c>
      <c r="B600" s="32" t="s">
        <v>2715</v>
      </c>
      <c r="C600" s="32" t="s">
        <v>1347</v>
      </c>
      <c r="D600" s="33">
        <v>17</v>
      </c>
      <c r="E600" s="32" t="s">
        <v>2716</v>
      </c>
      <c r="F600" s="34">
        <v>1702</v>
      </c>
      <c r="G600" s="32" t="s">
        <v>2717</v>
      </c>
      <c r="H600" s="34" t="s">
        <v>419</v>
      </c>
      <c r="I600" s="32" t="s">
        <v>2716</v>
      </c>
      <c r="J600" s="34">
        <v>3</v>
      </c>
      <c r="K600" s="32" t="s">
        <v>357</v>
      </c>
      <c r="L600" s="33" t="s">
        <v>2718</v>
      </c>
      <c r="M600" s="32" t="s">
        <v>2719</v>
      </c>
      <c r="N600" s="34" t="s">
        <v>2720</v>
      </c>
      <c r="O600" s="32" t="s">
        <v>2721</v>
      </c>
      <c r="P600" s="34" t="s">
        <v>2722</v>
      </c>
      <c r="Q600" s="34" t="s">
        <v>2723</v>
      </c>
      <c r="R600" s="32" t="s">
        <v>2724</v>
      </c>
      <c r="S600" s="34" t="s">
        <v>2725</v>
      </c>
      <c r="T600" s="32" t="s">
        <v>2726</v>
      </c>
      <c r="U600" s="34">
        <v>293</v>
      </c>
      <c r="V600" s="36" t="s">
        <v>2727</v>
      </c>
      <c r="W600" s="36" t="s">
        <v>2728</v>
      </c>
      <c r="X600" s="33" t="s">
        <v>2729</v>
      </c>
      <c r="Y600" s="32" t="s">
        <v>2730</v>
      </c>
      <c r="Z600" s="34">
        <v>2022</v>
      </c>
      <c r="AA600" s="34">
        <v>2023</v>
      </c>
      <c r="AB600" s="34">
        <v>2</v>
      </c>
      <c r="AC600" s="34">
        <v>1</v>
      </c>
      <c r="AD600" s="34">
        <v>1702010</v>
      </c>
      <c r="AE600" s="32" t="s">
        <v>2731</v>
      </c>
      <c r="AF600" s="34">
        <v>170201000</v>
      </c>
      <c r="AG600" s="32" t="s">
        <v>2732</v>
      </c>
      <c r="AH600" s="34">
        <v>293</v>
      </c>
      <c r="AI600" s="33" t="s">
        <v>429</v>
      </c>
      <c r="AJ600" s="32" t="s">
        <v>2739</v>
      </c>
      <c r="AK600" s="34" t="s">
        <v>99</v>
      </c>
      <c r="AL600" s="32" t="s">
        <v>166</v>
      </c>
      <c r="AM600" s="34">
        <v>124303</v>
      </c>
      <c r="AN600" s="32" t="s">
        <v>169</v>
      </c>
      <c r="AO600" s="32"/>
      <c r="AP600" s="32" t="s">
        <v>144</v>
      </c>
      <c r="AQ600" s="34" t="s">
        <v>2740</v>
      </c>
      <c r="AR600" s="32" t="s">
        <v>2741</v>
      </c>
      <c r="AS600" s="32" t="s">
        <v>2742</v>
      </c>
      <c r="AT600" s="28">
        <v>0</v>
      </c>
      <c r="AU600" s="1"/>
      <c r="AV600" s="29"/>
      <c r="AW600" s="30">
        <f>SUMIF('No tocar'!A:A,AS600,'No tocar'!B:B)</f>
        <v>50000000</v>
      </c>
      <c r="AX600" s="30">
        <f t="shared" si="0"/>
        <v>0</v>
      </c>
      <c r="AY600" s="30">
        <f>SUMIF('No tocar'!A:A,AS600,'No tocar'!D:D)</f>
        <v>0</v>
      </c>
      <c r="AZ600" s="30"/>
      <c r="BA600" s="30" t="str">
        <f t="shared" si="1"/>
        <v/>
      </c>
      <c r="BB600" s="31" t="str">
        <f t="shared" si="2"/>
        <v/>
      </c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9"/>
      <c r="BT600" s="29"/>
      <c r="BU600" s="29"/>
      <c r="BV600" s="29"/>
    </row>
    <row r="601" spans="1:74" ht="14.25" hidden="1" customHeight="1">
      <c r="A601" s="32" t="s">
        <v>2714</v>
      </c>
      <c r="B601" s="32" t="s">
        <v>2715</v>
      </c>
      <c r="C601" s="32" t="s">
        <v>1347</v>
      </c>
      <c r="D601" s="33">
        <v>17</v>
      </c>
      <c r="E601" s="32" t="s">
        <v>2716</v>
      </c>
      <c r="F601" s="34">
        <v>1702</v>
      </c>
      <c r="G601" s="32" t="s">
        <v>2717</v>
      </c>
      <c r="H601" s="34" t="s">
        <v>419</v>
      </c>
      <c r="I601" s="32" t="s">
        <v>2716</v>
      </c>
      <c r="J601" s="34">
        <v>3</v>
      </c>
      <c r="K601" s="32" t="s">
        <v>357</v>
      </c>
      <c r="L601" s="33" t="s">
        <v>420</v>
      </c>
      <c r="M601" s="32" t="s">
        <v>421</v>
      </c>
      <c r="N601" s="34" t="s">
        <v>422</v>
      </c>
      <c r="O601" s="32" t="s">
        <v>2743</v>
      </c>
      <c r="P601" s="34">
        <v>100</v>
      </c>
      <c r="Q601" s="34" t="s">
        <v>2744</v>
      </c>
      <c r="R601" s="32" t="s">
        <v>2745</v>
      </c>
      <c r="S601" s="34" t="s">
        <v>2746</v>
      </c>
      <c r="T601" s="32" t="s">
        <v>2747</v>
      </c>
      <c r="U601" s="34">
        <v>10</v>
      </c>
      <c r="V601" s="36" t="s">
        <v>2727</v>
      </c>
      <c r="W601" s="36" t="s">
        <v>2728</v>
      </c>
      <c r="X601" s="33" t="s">
        <v>2729</v>
      </c>
      <c r="Y601" s="32" t="s">
        <v>2730</v>
      </c>
      <c r="Z601" s="34">
        <v>2022</v>
      </c>
      <c r="AA601" s="34">
        <v>2023</v>
      </c>
      <c r="AB601" s="34">
        <v>2</v>
      </c>
      <c r="AC601" s="34">
        <v>2</v>
      </c>
      <c r="AD601" s="34">
        <v>1702007</v>
      </c>
      <c r="AE601" s="32" t="s">
        <v>2748</v>
      </c>
      <c r="AF601" s="34">
        <v>170200700</v>
      </c>
      <c r="AG601" s="32" t="s">
        <v>2749</v>
      </c>
      <c r="AH601" s="34">
        <v>10</v>
      </c>
      <c r="AI601" s="33" t="s">
        <v>2750</v>
      </c>
      <c r="AJ601" s="32" t="s">
        <v>2751</v>
      </c>
      <c r="AK601" s="34" t="s">
        <v>89</v>
      </c>
      <c r="AL601" s="32" t="s">
        <v>166</v>
      </c>
      <c r="AM601" s="34">
        <v>124303</v>
      </c>
      <c r="AN601" s="32" t="s">
        <v>169</v>
      </c>
      <c r="AO601" s="32"/>
      <c r="AP601" s="32" t="s">
        <v>144</v>
      </c>
      <c r="AQ601" s="34" t="s">
        <v>2752</v>
      </c>
      <c r="AR601" s="32" t="s">
        <v>2753</v>
      </c>
      <c r="AS601" s="32" t="s">
        <v>2754</v>
      </c>
      <c r="AT601" s="28">
        <v>5000000</v>
      </c>
      <c r="AU601" s="1"/>
      <c r="AV601" s="29"/>
      <c r="AW601" s="30">
        <f>SUMIF('No tocar'!A:A,AS601,'No tocar'!B:B)</f>
        <v>5000000</v>
      </c>
      <c r="AX601" s="30">
        <f t="shared" si="0"/>
        <v>5000000</v>
      </c>
      <c r="AY601" s="30">
        <f>SUMIF('No tocar'!A:A,AS601,'No tocar'!D:D)</f>
        <v>0</v>
      </c>
      <c r="AZ601" s="30"/>
      <c r="BA601" s="30" t="str">
        <f t="shared" si="1"/>
        <v/>
      </c>
      <c r="BB601" s="31" t="str">
        <f t="shared" si="2"/>
        <v/>
      </c>
      <c r="BC601" s="29"/>
      <c r="BD601" s="29"/>
      <c r="BE601" s="29"/>
      <c r="BF601" s="29"/>
      <c r="BG601" s="29"/>
      <c r="BH601" s="29"/>
      <c r="BI601" s="29"/>
      <c r="BJ601" s="29"/>
      <c r="BK601" s="29"/>
      <c r="BL601" s="29"/>
      <c r="BM601" s="29"/>
      <c r="BN601" s="29"/>
      <c r="BO601" s="29"/>
      <c r="BP601" s="29"/>
      <c r="BQ601" s="29"/>
      <c r="BR601" s="29"/>
      <c r="BS601" s="29"/>
      <c r="BT601" s="29"/>
      <c r="BU601" s="29"/>
      <c r="BV601" s="29"/>
    </row>
    <row r="602" spans="1:74" ht="14.25" hidden="1" customHeight="1">
      <c r="A602" s="32" t="s">
        <v>2714</v>
      </c>
      <c r="B602" s="32" t="s">
        <v>2715</v>
      </c>
      <c r="C602" s="32" t="s">
        <v>1347</v>
      </c>
      <c r="D602" s="33">
        <v>17</v>
      </c>
      <c r="E602" s="32" t="s">
        <v>2716</v>
      </c>
      <c r="F602" s="34">
        <v>1702</v>
      </c>
      <c r="G602" s="32" t="s">
        <v>2717</v>
      </c>
      <c r="H602" s="34" t="s">
        <v>419</v>
      </c>
      <c r="I602" s="32" t="s">
        <v>2716</v>
      </c>
      <c r="J602" s="34">
        <v>3</v>
      </c>
      <c r="K602" s="32" t="s">
        <v>357</v>
      </c>
      <c r="L602" s="33" t="s">
        <v>2718</v>
      </c>
      <c r="M602" s="32" t="s">
        <v>2719</v>
      </c>
      <c r="N602" s="34" t="s">
        <v>2720</v>
      </c>
      <c r="O602" s="32" t="s">
        <v>2721</v>
      </c>
      <c r="P602" s="34" t="s">
        <v>2722</v>
      </c>
      <c r="Q602" s="34" t="s">
        <v>2755</v>
      </c>
      <c r="R602" s="32" t="s">
        <v>2756</v>
      </c>
      <c r="S602" s="34" t="s">
        <v>2757</v>
      </c>
      <c r="T602" s="32" t="s">
        <v>2758</v>
      </c>
      <c r="U602" s="34">
        <v>30</v>
      </c>
      <c r="V602" s="36" t="s">
        <v>2727</v>
      </c>
      <c r="W602" s="36" t="s">
        <v>2728</v>
      </c>
      <c r="X602" s="33" t="s">
        <v>2729</v>
      </c>
      <c r="Y602" s="32" t="s">
        <v>2730</v>
      </c>
      <c r="Z602" s="34">
        <v>2022</v>
      </c>
      <c r="AA602" s="34">
        <v>2023</v>
      </c>
      <c r="AB602" s="34">
        <v>2</v>
      </c>
      <c r="AC602" s="34">
        <v>2</v>
      </c>
      <c r="AD602" s="34">
        <v>1702007</v>
      </c>
      <c r="AE602" s="32" t="s">
        <v>2748</v>
      </c>
      <c r="AF602" s="34">
        <v>170200700</v>
      </c>
      <c r="AG602" s="32" t="s">
        <v>2749</v>
      </c>
      <c r="AH602" s="34">
        <v>30</v>
      </c>
      <c r="AI602" s="33" t="s">
        <v>1962</v>
      </c>
      <c r="AJ602" s="32" t="s">
        <v>2759</v>
      </c>
      <c r="AK602" s="34" t="s">
        <v>89</v>
      </c>
      <c r="AL602" s="32" t="s">
        <v>166</v>
      </c>
      <c r="AM602" s="34">
        <v>124303</v>
      </c>
      <c r="AN602" s="32" t="s">
        <v>169</v>
      </c>
      <c r="AO602" s="32"/>
      <c r="AP602" s="22" t="s">
        <v>92</v>
      </c>
      <c r="AQ602" s="34" t="s">
        <v>2752</v>
      </c>
      <c r="AR602" s="32" t="s">
        <v>2753</v>
      </c>
      <c r="AS602" s="32" t="s">
        <v>2760</v>
      </c>
      <c r="AT602" s="28">
        <v>24600000</v>
      </c>
      <c r="AU602" s="1"/>
      <c r="AV602" s="29"/>
      <c r="AW602" s="30">
        <f>SUMIF('No tocar'!A:A,AS602,'No tocar'!B:B)</f>
        <v>50800000</v>
      </c>
      <c r="AX602" s="30">
        <f t="shared" si="0"/>
        <v>24600000</v>
      </c>
      <c r="AY602" s="30">
        <f>SUMIF('No tocar'!A:A,AS602,'No tocar'!D:D)</f>
        <v>24600000</v>
      </c>
      <c r="AZ602" s="30"/>
      <c r="BA602" s="30" t="str">
        <f t="shared" si="1"/>
        <v/>
      </c>
      <c r="BB602" s="31" t="str">
        <f t="shared" si="2"/>
        <v/>
      </c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  <c r="BO602" s="29"/>
      <c r="BP602" s="29"/>
      <c r="BQ602" s="29"/>
      <c r="BR602" s="29"/>
      <c r="BS602" s="29"/>
      <c r="BT602" s="29"/>
      <c r="BU602" s="29"/>
      <c r="BV602" s="29"/>
    </row>
    <row r="603" spans="1:74" ht="14.25" hidden="1" customHeight="1">
      <c r="A603" s="32" t="s">
        <v>2714</v>
      </c>
      <c r="B603" s="32" t="s">
        <v>2715</v>
      </c>
      <c r="C603" s="32" t="s">
        <v>1347</v>
      </c>
      <c r="D603" s="33">
        <v>17</v>
      </c>
      <c r="E603" s="32" t="s">
        <v>2716</v>
      </c>
      <c r="F603" s="34">
        <v>1702</v>
      </c>
      <c r="G603" s="32" t="s">
        <v>2717</v>
      </c>
      <c r="H603" s="34" t="s">
        <v>419</v>
      </c>
      <c r="I603" s="32" t="s">
        <v>2716</v>
      </c>
      <c r="J603" s="34">
        <v>3</v>
      </c>
      <c r="K603" s="32" t="s">
        <v>357</v>
      </c>
      <c r="L603" s="33" t="s">
        <v>2718</v>
      </c>
      <c r="M603" s="32" t="s">
        <v>2719</v>
      </c>
      <c r="N603" s="34" t="s">
        <v>2720</v>
      </c>
      <c r="O603" s="32" t="s">
        <v>2721</v>
      </c>
      <c r="P603" s="34" t="s">
        <v>2722</v>
      </c>
      <c r="Q603" s="34" t="s">
        <v>2755</v>
      </c>
      <c r="R603" s="32" t="s">
        <v>2756</v>
      </c>
      <c r="S603" s="34" t="s">
        <v>2757</v>
      </c>
      <c r="T603" s="32" t="s">
        <v>2758</v>
      </c>
      <c r="U603" s="34">
        <v>30</v>
      </c>
      <c r="V603" s="36" t="s">
        <v>2727</v>
      </c>
      <c r="W603" s="36" t="s">
        <v>2728</v>
      </c>
      <c r="X603" s="33" t="s">
        <v>2729</v>
      </c>
      <c r="Y603" s="32" t="s">
        <v>2730</v>
      </c>
      <c r="Z603" s="34">
        <v>2022</v>
      </c>
      <c r="AA603" s="34">
        <v>2023</v>
      </c>
      <c r="AB603" s="34">
        <v>2</v>
      </c>
      <c r="AC603" s="34">
        <v>2</v>
      </c>
      <c r="AD603" s="34">
        <v>1702007</v>
      </c>
      <c r="AE603" s="32" t="s">
        <v>2748</v>
      </c>
      <c r="AF603" s="34">
        <v>170200700</v>
      </c>
      <c r="AG603" s="32" t="s">
        <v>2749</v>
      </c>
      <c r="AH603" s="34">
        <v>30</v>
      </c>
      <c r="AI603" s="33" t="s">
        <v>2761</v>
      </c>
      <c r="AJ603" s="32" t="s">
        <v>2762</v>
      </c>
      <c r="AK603" s="34" t="s">
        <v>99</v>
      </c>
      <c r="AL603" s="32" t="s">
        <v>166</v>
      </c>
      <c r="AM603" s="34">
        <v>124303</v>
      </c>
      <c r="AN603" s="32" t="s">
        <v>169</v>
      </c>
      <c r="AO603" s="32"/>
      <c r="AP603" s="32" t="s">
        <v>144</v>
      </c>
      <c r="AQ603" s="34"/>
      <c r="AR603" s="32"/>
      <c r="AS603" s="32" t="s">
        <v>2763</v>
      </c>
      <c r="AT603" s="28">
        <v>20000000</v>
      </c>
      <c r="AU603" s="1"/>
      <c r="AV603" s="29"/>
      <c r="AW603" s="30">
        <f>SUMIF('No tocar'!A:A,AS603,'No tocar'!B:B)</f>
        <v>20000000</v>
      </c>
      <c r="AX603" s="30">
        <f t="shared" si="0"/>
        <v>20000000</v>
      </c>
      <c r="AY603" s="30">
        <f>SUMIF('No tocar'!A:A,AS603,'No tocar'!D:D)</f>
        <v>0</v>
      </c>
      <c r="AZ603" s="30"/>
      <c r="BA603" s="30" t="str">
        <f t="shared" si="1"/>
        <v/>
      </c>
      <c r="BB603" s="31" t="str">
        <f t="shared" si="2"/>
        <v/>
      </c>
      <c r="BC603" s="29"/>
      <c r="BD603" s="29"/>
      <c r="BE603" s="29"/>
      <c r="BF603" s="29"/>
      <c r="BG603" s="29"/>
      <c r="BH603" s="29"/>
      <c r="BI603" s="29"/>
      <c r="BJ603" s="29"/>
      <c r="BK603" s="29"/>
      <c r="BL603" s="29"/>
      <c r="BM603" s="29"/>
      <c r="BN603" s="29"/>
      <c r="BO603" s="29"/>
      <c r="BP603" s="29"/>
      <c r="BQ603" s="29"/>
      <c r="BR603" s="29"/>
      <c r="BS603" s="29"/>
      <c r="BT603" s="29"/>
      <c r="BU603" s="29"/>
      <c r="BV603" s="29"/>
    </row>
    <row r="604" spans="1:74" ht="14.25" hidden="1" customHeight="1">
      <c r="A604" s="32" t="s">
        <v>2714</v>
      </c>
      <c r="B604" s="32" t="s">
        <v>2715</v>
      </c>
      <c r="C604" s="32" t="s">
        <v>1347</v>
      </c>
      <c r="D604" s="33">
        <v>17</v>
      </c>
      <c r="E604" s="32" t="s">
        <v>2716</v>
      </c>
      <c r="F604" s="34">
        <v>1702</v>
      </c>
      <c r="G604" s="32" t="s">
        <v>2717</v>
      </c>
      <c r="H604" s="34" t="s">
        <v>419</v>
      </c>
      <c r="I604" s="32" t="s">
        <v>2716</v>
      </c>
      <c r="J604" s="34">
        <v>3</v>
      </c>
      <c r="K604" s="32" t="s">
        <v>357</v>
      </c>
      <c r="L604" s="33" t="s">
        <v>2718</v>
      </c>
      <c r="M604" s="32" t="s">
        <v>2719</v>
      </c>
      <c r="N604" s="34" t="s">
        <v>2720</v>
      </c>
      <c r="O604" s="32" t="s">
        <v>2721</v>
      </c>
      <c r="P604" s="34" t="s">
        <v>2722</v>
      </c>
      <c r="Q604" s="34" t="s">
        <v>2755</v>
      </c>
      <c r="R604" s="32" t="s">
        <v>2756</v>
      </c>
      <c r="S604" s="34" t="s">
        <v>2764</v>
      </c>
      <c r="T604" s="32" t="s">
        <v>2765</v>
      </c>
      <c r="U604" s="34">
        <v>5</v>
      </c>
      <c r="V604" s="36" t="s">
        <v>2727</v>
      </c>
      <c r="W604" s="36" t="s">
        <v>2728</v>
      </c>
      <c r="X604" s="33" t="s">
        <v>2729</v>
      </c>
      <c r="Y604" s="32" t="s">
        <v>2730</v>
      </c>
      <c r="Z604" s="34">
        <v>2022</v>
      </c>
      <c r="AA604" s="34">
        <v>2023</v>
      </c>
      <c r="AB604" s="34">
        <v>2</v>
      </c>
      <c r="AC604" s="34">
        <v>3</v>
      </c>
      <c r="AD604" s="34">
        <v>1702011</v>
      </c>
      <c r="AE604" s="32" t="s">
        <v>2766</v>
      </c>
      <c r="AF604" s="34">
        <v>170201100</v>
      </c>
      <c r="AG604" s="32" t="s">
        <v>2767</v>
      </c>
      <c r="AH604" s="34">
        <v>5</v>
      </c>
      <c r="AI604" s="33" t="s">
        <v>2768</v>
      </c>
      <c r="AJ604" s="32" t="s">
        <v>2769</v>
      </c>
      <c r="AK604" s="34" t="s">
        <v>89</v>
      </c>
      <c r="AL604" s="32" t="s">
        <v>166</v>
      </c>
      <c r="AM604" s="34">
        <v>124303</v>
      </c>
      <c r="AN604" s="32" t="s">
        <v>169</v>
      </c>
      <c r="AO604" s="32"/>
      <c r="AP604" s="22" t="s">
        <v>92</v>
      </c>
      <c r="AQ604" s="34" t="s">
        <v>2752</v>
      </c>
      <c r="AR604" s="32" t="s">
        <v>2753</v>
      </c>
      <c r="AS604" s="32" t="s">
        <v>2770</v>
      </c>
      <c r="AT604" s="28">
        <v>64900000</v>
      </c>
      <c r="AU604" s="1"/>
      <c r="AV604" s="29"/>
      <c r="AW604" s="30">
        <f>SUMIF('No tocar'!A:A,AS604,'No tocar'!B:B)</f>
        <v>36000000</v>
      </c>
      <c r="AX604" s="30">
        <f t="shared" si="0"/>
        <v>64900000</v>
      </c>
      <c r="AY604" s="30">
        <f>SUMIF('No tocar'!A:A,AS604,'No tocar'!D:D)</f>
        <v>64900000</v>
      </c>
      <c r="AZ604" s="30"/>
      <c r="BA604" s="30" t="str">
        <f t="shared" si="1"/>
        <v/>
      </c>
      <c r="BB604" s="31" t="str">
        <f t="shared" si="2"/>
        <v/>
      </c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9"/>
      <c r="BT604" s="29"/>
      <c r="BU604" s="29"/>
      <c r="BV604" s="29"/>
    </row>
    <row r="605" spans="1:74" ht="14.25" hidden="1" customHeight="1">
      <c r="A605" s="32" t="s">
        <v>2714</v>
      </c>
      <c r="B605" s="32" t="s">
        <v>2715</v>
      </c>
      <c r="C605" s="32" t="s">
        <v>1347</v>
      </c>
      <c r="D605" s="33">
        <v>17</v>
      </c>
      <c r="E605" s="32" t="s">
        <v>2716</v>
      </c>
      <c r="F605" s="34">
        <v>1702</v>
      </c>
      <c r="G605" s="32" t="s">
        <v>2717</v>
      </c>
      <c r="H605" s="34" t="s">
        <v>419</v>
      </c>
      <c r="I605" s="32" t="s">
        <v>2716</v>
      </c>
      <c r="J605" s="34">
        <v>3</v>
      </c>
      <c r="K605" s="32" t="s">
        <v>357</v>
      </c>
      <c r="L605" s="33" t="s">
        <v>2718</v>
      </c>
      <c r="M605" s="32" t="s">
        <v>2719</v>
      </c>
      <c r="N605" s="34" t="s">
        <v>2720</v>
      </c>
      <c r="O605" s="32" t="s">
        <v>2721</v>
      </c>
      <c r="P605" s="34" t="s">
        <v>2722</v>
      </c>
      <c r="Q605" s="34" t="s">
        <v>2755</v>
      </c>
      <c r="R605" s="32" t="s">
        <v>2756</v>
      </c>
      <c r="S605" s="34" t="s">
        <v>2764</v>
      </c>
      <c r="T605" s="32" t="s">
        <v>2765</v>
      </c>
      <c r="U605" s="34">
        <v>5</v>
      </c>
      <c r="V605" s="36" t="s">
        <v>2727</v>
      </c>
      <c r="W605" s="36" t="s">
        <v>2728</v>
      </c>
      <c r="X605" s="33" t="s">
        <v>2729</v>
      </c>
      <c r="Y605" s="32" t="s">
        <v>2730</v>
      </c>
      <c r="Z605" s="34">
        <v>2022</v>
      </c>
      <c r="AA605" s="34">
        <v>2023</v>
      </c>
      <c r="AB605" s="34">
        <v>2</v>
      </c>
      <c r="AC605" s="34">
        <v>3</v>
      </c>
      <c r="AD605" s="34">
        <v>1702011</v>
      </c>
      <c r="AE605" s="32" t="s">
        <v>2766</v>
      </c>
      <c r="AF605" s="34">
        <v>170201100</v>
      </c>
      <c r="AG605" s="32" t="s">
        <v>2767</v>
      </c>
      <c r="AH605" s="34">
        <v>5</v>
      </c>
      <c r="AI605" s="33" t="s">
        <v>2768</v>
      </c>
      <c r="AJ605" s="32" t="s">
        <v>2769</v>
      </c>
      <c r="AK605" s="34" t="s">
        <v>89</v>
      </c>
      <c r="AL605" s="32" t="s">
        <v>90</v>
      </c>
      <c r="AM605" s="34">
        <v>131111</v>
      </c>
      <c r="AN605" s="32" t="s">
        <v>252</v>
      </c>
      <c r="AO605" s="32"/>
      <c r="AP605" s="22" t="s">
        <v>92</v>
      </c>
      <c r="AQ605" s="34" t="s">
        <v>2752</v>
      </c>
      <c r="AR605" s="32" t="s">
        <v>2753</v>
      </c>
      <c r="AS605" s="32" t="s">
        <v>2771</v>
      </c>
      <c r="AT605" s="28">
        <v>2800000</v>
      </c>
      <c r="AU605" s="1"/>
      <c r="AV605" s="29"/>
      <c r="AW605" s="30">
        <f>SUMIF('No tocar'!A:A,AS605,'No tocar'!B:B)</f>
        <v>0</v>
      </c>
      <c r="AX605" s="30">
        <f t="shared" si="0"/>
        <v>2800000</v>
      </c>
      <c r="AY605" s="30">
        <f>SUMIF('No tocar'!A:A,AS605,'No tocar'!D:D)</f>
        <v>0</v>
      </c>
      <c r="AZ605" s="30"/>
      <c r="BA605" s="30" t="str">
        <f t="shared" si="1"/>
        <v/>
      </c>
      <c r="BB605" s="31" t="str">
        <f t="shared" si="2"/>
        <v/>
      </c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  <c r="BO605" s="29"/>
      <c r="BP605" s="29"/>
      <c r="BQ605" s="29"/>
      <c r="BR605" s="29"/>
      <c r="BS605" s="29"/>
      <c r="BT605" s="29"/>
      <c r="BU605" s="29"/>
      <c r="BV605" s="29"/>
    </row>
    <row r="606" spans="1:74" ht="14.25" hidden="1" customHeight="1">
      <c r="A606" s="32" t="s">
        <v>2714</v>
      </c>
      <c r="B606" s="32" t="s">
        <v>2715</v>
      </c>
      <c r="C606" s="32" t="s">
        <v>1347</v>
      </c>
      <c r="D606" s="33">
        <v>17</v>
      </c>
      <c r="E606" s="32" t="s">
        <v>2716</v>
      </c>
      <c r="F606" s="34">
        <v>1702</v>
      </c>
      <c r="G606" s="32" t="s">
        <v>2717</v>
      </c>
      <c r="H606" s="34" t="s">
        <v>419</v>
      </c>
      <c r="I606" s="32" t="s">
        <v>2716</v>
      </c>
      <c r="J606" s="34">
        <v>3</v>
      </c>
      <c r="K606" s="32" t="s">
        <v>357</v>
      </c>
      <c r="L606" s="33" t="s">
        <v>2718</v>
      </c>
      <c r="M606" s="32" t="s">
        <v>2719</v>
      </c>
      <c r="N606" s="34" t="s">
        <v>2720</v>
      </c>
      <c r="O606" s="32" t="s">
        <v>2721</v>
      </c>
      <c r="P606" s="34" t="s">
        <v>2722</v>
      </c>
      <c r="Q606" s="34" t="s">
        <v>2755</v>
      </c>
      <c r="R606" s="32" t="s">
        <v>2756</v>
      </c>
      <c r="S606" s="34" t="s">
        <v>2764</v>
      </c>
      <c r="T606" s="32" t="s">
        <v>2765</v>
      </c>
      <c r="U606" s="34">
        <v>5</v>
      </c>
      <c r="V606" s="36" t="s">
        <v>2727</v>
      </c>
      <c r="W606" s="36" t="s">
        <v>2728</v>
      </c>
      <c r="X606" s="33" t="s">
        <v>2729</v>
      </c>
      <c r="Y606" s="32" t="s">
        <v>2730</v>
      </c>
      <c r="Z606" s="34">
        <v>2022</v>
      </c>
      <c r="AA606" s="34">
        <v>2023</v>
      </c>
      <c r="AB606" s="34">
        <v>2</v>
      </c>
      <c r="AC606" s="34">
        <v>3</v>
      </c>
      <c r="AD606" s="34">
        <v>1702011</v>
      </c>
      <c r="AE606" s="32" t="s">
        <v>2766</v>
      </c>
      <c r="AF606" s="34">
        <v>170201100</v>
      </c>
      <c r="AG606" s="32" t="s">
        <v>2767</v>
      </c>
      <c r="AH606" s="34">
        <v>5</v>
      </c>
      <c r="AI606" s="33" t="s">
        <v>2768</v>
      </c>
      <c r="AJ606" s="32" t="s">
        <v>2769</v>
      </c>
      <c r="AK606" s="34" t="s">
        <v>89</v>
      </c>
      <c r="AL606" s="32" t="s">
        <v>166</v>
      </c>
      <c r="AM606" s="34">
        <v>133803</v>
      </c>
      <c r="AN606" s="32" t="s">
        <v>167</v>
      </c>
      <c r="AO606" s="32"/>
      <c r="AP606" s="22" t="s">
        <v>92</v>
      </c>
      <c r="AQ606" s="34" t="s">
        <v>2752</v>
      </c>
      <c r="AR606" s="32" t="s">
        <v>2753</v>
      </c>
      <c r="AS606" s="32" t="s">
        <v>2772</v>
      </c>
      <c r="AT606" s="28">
        <v>6400000</v>
      </c>
      <c r="AU606" s="1"/>
      <c r="AV606" s="29"/>
      <c r="AW606" s="30">
        <f>SUMIF('No tocar'!A:A,AS606,'No tocar'!B:B)</f>
        <v>0</v>
      </c>
      <c r="AX606" s="30">
        <f t="shared" si="0"/>
        <v>6400000</v>
      </c>
      <c r="AY606" s="30">
        <f>SUMIF('No tocar'!A:A,AS606,'No tocar'!D:D)</f>
        <v>0</v>
      </c>
      <c r="AZ606" s="30"/>
      <c r="BA606" s="30" t="str">
        <f t="shared" si="1"/>
        <v/>
      </c>
      <c r="BB606" s="31" t="str">
        <f t="shared" si="2"/>
        <v/>
      </c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9"/>
      <c r="BT606" s="29"/>
      <c r="BU606" s="29"/>
      <c r="BV606" s="29"/>
    </row>
    <row r="607" spans="1:74" ht="14.25" hidden="1" customHeight="1">
      <c r="A607" s="32" t="s">
        <v>2714</v>
      </c>
      <c r="B607" s="32" t="s">
        <v>2715</v>
      </c>
      <c r="C607" s="32" t="s">
        <v>1347</v>
      </c>
      <c r="D607" s="33">
        <v>17</v>
      </c>
      <c r="E607" s="32" t="s">
        <v>2716</v>
      </c>
      <c r="F607" s="34">
        <v>1702</v>
      </c>
      <c r="G607" s="32" t="s">
        <v>2717</v>
      </c>
      <c r="H607" s="34" t="s">
        <v>419</v>
      </c>
      <c r="I607" s="32" t="s">
        <v>2716</v>
      </c>
      <c r="J607" s="34">
        <v>3</v>
      </c>
      <c r="K607" s="32" t="s">
        <v>357</v>
      </c>
      <c r="L607" s="33" t="s">
        <v>2718</v>
      </c>
      <c r="M607" s="32" t="s">
        <v>2719</v>
      </c>
      <c r="N607" s="34" t="s">
        <v>2720</v>
      </c>
      <c r="O607" s="32" t="s">
        <v>2721</v>
      </c>
      <c r="P607" s="34" t="s">
        <v>2722</v>
      </c>
      <c r="Q607" s="34" t="s">
        <v>2755</v>
      </c>
      <c r="R607" s="32" t="s">
        <v>2756</v>
      </c>
      <c r="S607" s="34" t="s">
        <v>2764</v>
      </c>
      <c r="T607" s="32" t="s">
        <v>2765</v>
      </c>
      <c r="U607" s="34">
        <v>5</v>
      </c>
      <c r="V607" s="36" t="s">
        <v>2727</v>
      </c>
      <c r="W607" s="36" t="s">
        <v>2728</v>
      </c>
      <c r="X607" s="33" t="s">
        <v>2729</v>
      </c>
      <c r="Y607" s="32" t="s">
        <v>2730</v>
      </c>
      <c r="Z607" s="34">
        <v>2022</v>
      </c>
      <c r="AA607" s="34">
        <v>2023</v>
      </c>
      <c r="AB607" s="34">
        <v>2</v>
      </c>
      <c r="AC607" s="34">
        <v>3</v>
      </c>
      <c r="AD607" s="34">
        <v>1702011</v>
      </c>
      <c r="AE607" s="32" t="s">
        <v>2766</v>
      </c>
      <c r="AF607" s="34">
        <v>170201100</v>
      </c>
      <c r="AG607" s="32" t="s">
        <v>2767</v>
      </c>
      <c r="AH607" s="34">
        <v>5</v>
      </c>
      <c r="AI607" s="33" t="s">
        <v>2773</v>
      </c>
      <c r="AJ607" s="32" t="s">
        <v>2774</v>
      </c>
      <c r="AK607" s="34" t="s">
        <v>99</v>
      </c>
      <c r="AL607" s="32" t="s">
        <v>166</v>
      </c>
      <c r="AM607" s="34">
        <v>124303</v>
      </c>
      <c r="AN607" s="32" t="s">
        <v>169</v>
      </c>
      <c r="AO607" s="32"/>
      <c r="AP607" s="32" t="s">
        <v>144</v>
      </c>
      <c r="AQ607" s="34" t="s">
        <v>2740</v>
      </c>
      <c r="AR607" s="32" t="s">
        <v>2741</v>
      </c>
      <c r="AS607" s="32" t="s">
        <v>2775</v>
      </c>
      <c r="AT607" s="28">
        <v>20000000</v>
      </c>
      <c r="AU607" s="1"/>
      <c r="AV607" s="29"/>
      <c r="AW607" s="30">
        <f>SUMIF('No tocar'!A:A,AS607,'No tocar'!B:B)</f>
        <v>80000000</v>
      </c>
      <c r="AX607" s="30">
        <f t="shared" si="0"/>
        <v>20000000</v>
      </c>
      <c r="AY607" s="30">
        <f>SUMIF('No tocar'!A:A,AS607,'No tocar'!D:D)</f>
        <v>0</v>
      </c>
      <c r="AZ607" s="30"/>
      <c r="BA607" s="30" t="str">
        <f t="shared" si="1"/>
        <v/>
      </c>
      <c r="BB607" s="31" t="str">
        <f t="shared" si="2"/>
        <v/>
      </c>
      <c r="BC607" s="29"/>
      <c r="BD607" s="29"/>
      <c r="BE607" s="29"/>
      <c r="BF607" s="29"/>
      <c r="BG607" s="29"/>
      <c r="BH607" s="29"/>
      <c r="BI607" s="29"/>
      <c r="BJ607" s="29"/>
      <c r="BK607" s="29"/>
      <c r="BL607" s="29"/>
      <c r="BM607" s="29"/>
      <c r="BN607" s="29"/>
      <c r="BO607" s="29"/>
      <c r="BP607" s="29"/>
      <c r="BQ607" s="29"/>
      <c r="BR607" s="29"/>
      <c r="BS607" s="29"/>
      <c r="BT607" s="29"/>
      <c r="BU607" s="29"/>
      <c r="BV607" s="29"/>
    </row>
    <row r="608" spans="1:74" ht="14.25" hidden="1" customHeight="1">
      <c r="A608" s="32" t="s">
        <v>2714</v>
      </c>
      <c r="B608" s="32" t="s">
        <v>2715</v>
      </c>
      <c r="C608" s="32" t="s">
        <v>1347</v>
      </c>
      <c r="D608" s="33">
        <v>17</v>
      </c>
      <c r="E608" s="32" t="s">
        <v>2716</v>
      </c>
      <c r="F608" s="34">
        <v>1702</v>
      </c>
      <c r="G608" s="32" t="s">
        <v>2717</v>
      </c>
      <c r="H608" s="34" t="s">
        <v>419</v>
      </c>
      <c r="I608" s="32" t="s">
        <v>2716</v>
      </c>
      <c r="J608" s="34">
        <v>3</v>
      </c>
      <c r="K608" s="32" t="s">
        <v>357</v>
      </c>
      <c r="L608" s="33" t="s">
        <v>420</v>
      </c>
      <c r="M608" s="32" t="s">
        <v>421</v>
      </c>
      <c r="N608" s="34" t="s">
        <v>422</v>
      </c>
      <c r="O608" s="32" t="s">
        <v>2743</v>
      </c>
      <c r="P608" s="34">
        <v>100</v>
      </c>
      <c r="Q608" s="34" t="s">
        <v>2776</v>
      </c>
      <c r="R608" s="32" t="s">
        <v>2777</v>
      </c>
      <c r="S608" s="34" t="s">
        <v>2778</v>
      </c>
      <c r="T608" s="32" t="s">
        <v>2779</v>
      </c>
      <c r="U608" s="34">
        <v>10</v>
      </c>
      <c r="V608" s="36" t="s">
        <v>2727</v>
      </c>
      <c r="W608" s="36" t="s">
        <v>2728</v>
      </c>
      <c r="X608" s="33" t="s">
        <v>2729</v>
      </c>
      <c r="Y608" s="32" t="s">
        <v>2730</v>
      </c>
      <c r="Z608" s="34">
        <v>2022</v>
      </c>
      <c r="AA608" s="34">
        <v>2023</v>
      </c>
      <c r="AB608" s="34">
        <v>2</v>
      </c>
      <c r="AC608" s="34">
        <v>4</v>
      </c>
      <c r="AD608" s="34">
        <v>1702035</v>
      </c>
      <c r="AE608" s="32" t="s">
        <v>2780</v>
      </c>
      <c r="AF608" s="34">
        <v>170203500</v>
      </c>
      <c r="AG608" s="32" t="s">
        <v>2781</v>
      </c>
      <c r="AH608" s="34">
        <v>10</v>
      </c>
      <c r="AI608" s="33" t="s">
        <v>2782</v>
      </c>
      <c r="AJ608" s="32" t="s">
        <v>2783</v>
      </c>
      <c r="AK608" s="34" t="s">
        <v>89</v>
      </c>
      <c r="AL608" s="32" t="s">
        <v>166</v>
      </c>
      <c r="AM608" s="34">
        <v>124303</v>
      </c>
      <c r="AN608" s="32" t="s">
        <v>169</v>
      </c>
      <c r="AO608" s="32"/>
      <c r="AP608" s="32" t="s">
        <v>144</v>
      </c>
      <c r="AQ608" s="34" t="s">
        <v>2752</v>
      </c>
      <c r="AR608" s="32" t="s">
        <v>2753</v>
      </c>
      <c r="AS608" s="32" t="s">
        <v>2784</v>
      </c>
      <c r="AT608" s="28">
        <v>5000000</v>
      </c>
      <c r="AU608" s="1"/>
      <c r="AV608" s="29"/>
      <c r="AW608" s="30">
        <f>SUMIF('No tocar'!A:A,AS608,'No tocar'!B:B)</f>
        <v>5000000</v>
      </c>
      <c r="AX608" s="30">
        <f t="shared" si="0"/>
        <v>5000000</v>
      </c>
      <c r="AY608" s="30">
        <f>SUMIF('No tocar'!A:A,AS608,'No tocar'!D:D)</f>
        <v>0</v>
      </c>
      <c r="AZ608" s="30"/>
      <c r="BA608" s="30" t="str">
        <f t="shared" si="1"/>
        <v/>
      </c>
      <c r="BB608" s="31" t="str">
        <f t="shared" si="2"/>
        <v/>
      </c>
      <c r="BC608" s="29"/>
      <c r="BD608" s="29"/>
      <c r="BE608" s="29"/>
      <c r="BF608" s="29"/>
      <c r="BG608" s="29"/>
      <c r="BH608" s="29"/>
      <c r="BI608" s="29"/>
      <c r="BJ608" s="29"/>
      <c r="BK608" s="29"/>
      <c r="BL608" s="29"/>
      <c r="BM608" s="29"/>
      <c r="BN608" s="29"/>
      <c r="BO608" s="29"/>
      <c r="BP608" s="29"/>
      <c r="BQ608" s="29"/>
      <c r="BR608" s="29"/>
      <c r="BS608" s="29"/>
      <c r="BT608" s="29"/>
      <c r="BU608" s="29"/>
      <c r="BV608" s="29"/>
    </row>
    <row r="609" spans="1:74" ht="14.25" hidden="1" customHeight="1">
      <c r="A609" s="32" t="s">
        <v>2714</v>
      </c>
      <c r="B609" s="32" t="s">
        <v>2715</v>
      </c>
      <c r="C609" s="32" t="s">
        <v>1347</v>
      </c>
      <c r="D609" s="33">
        <v>17</v>
      </c>
      <c r="E609" s="32" t="s">
        <v>2716</v>
      </c>
      <c r="F609" s="34">
        <v>1702</v>
      </c>
      <c r="G609" s="32" t="s">
        <v>2717</v>
      </c>
      <c r="H609" s="34" t="s">
        <v>419</v>
      </c>
      <c r="I609" s="32" t="s">
        <v>2716</v>
      </c>
      <c r="J609" s="34">
        <v>3</v>
      </c>
      <c r="K609" s="32" t="s">
        <v>357</v>
      </c>
      <c r="L609" s="33" t="s">
        <v>420</v>
      </c>
      <c r="M609" s="32" t="s">
        <v>421</v>
      </c>
      <c r="N609" s="34" t="s">
        <v>422</v>
      </c>
      <c r="O609" s="32" t="s">
        <v>2743</v>
      </c>
      <c r="P609" s="34">
        <v>100</v>
      </c>
      <c r="Q609" s="34" t="s">
        <v>2776</v>
      </c>
      <c r="R609" s="32" t="s">
        <v>2777</v>
      </c>
      <c r="S609" s="34" t="s">
        <v>2778</v>
      </c>
      <c r="T609" s="32" t="s">
        <v>2779</v>
      </c>
      <c r="U609" s="34">
        <v>10</v>
      </c>
      <c r="V609" s="36" t="s">
        <v>2727</v>
      </c>
      <c r="W609" s="36" t="s">
        <v>2728</v>
      </c>
      <c r="X609" s="33" t="s">
        <v>2729</v>
      </c>
      <c r="Y609" s="32" t="s">
        <v>2730</v>
      </c>
      <c r="Z609" s="34">
        <v>2022</v>
      </c>
      <c r="AA609" s="34">
        <v>2023</v>
      </c>
      <c r="AB609" s="34">
        <v>2</v>
      </c>
      <c r="AC609" s="34">
        <v>4</v>
      </c>
      <c r="AD609" s="34">
        <v>1702035</v>
      </c>
      <c r="AE609" s="32" t="s">
        <v>2780</v>
      </c>
      <c r="AF609" s="34">
        <v>170203500</v>
      </c>
      <c r="AG609" s="32" t="s">
        <v>2781</v>
      </c>
      <c r="AH609" s="34">
        <v>10</v>
      </c>
      <c r="AI609" s="33" t="s">
        <v>2785</v>
      </c>
      <c r="AJ609" s="32" t="s">
        <v>2786</v>
      </c>
      <c r="AK609" s="34" t="s">
        <v>99</v>
      </c>
      <c r="AL609" s="32" t="s">
        <v>166</v>
      </c>
      <c r="AM609" s="34">
        <v>124303</v>
      </c>
      <c r="AN609" s="32" t="s">
        <v>169</v>
      </c>
      <c r="AO609" s="32"/>
      <c r="AP609" s="22" t="s">
        <v>92</v>
      </c>
      <c r="AQ609" s="34" t="s">
        <v>2752</v>
      </c>
      <c r="AR609" s="32" t="s">
        <v>2753</v>
      </c>
      <c r="AS609" s="32" t="s">
        <v>2787</v>
      </c>
      <c r="AT609" s="28">
        <v>0</v>
      </c>
      <c r="AU609" s="1"/>
      <c r="AV609" s="29"/>
      <c r="AW609" s="30">
        <f>SUMIF('No tocar'!A:A,AS609,'No tocar'!B:B)</f>
        <v>1800000</v>
      </c>
      <c r="AX609" s="30">
        <f t="shared" si="0"/>
        <v>0</v>
      </c>
      <c r="AY609" s="30">
        <f>SUMIF('No tocar'!A:A,AS609,'No tocar'!D:D)</f>
        <v>0</v>
      </c>
      <c r="AZ609" s="30"/>
      <c r="BA609" s="30" t="str">
        <f t="shared" si="1"/>
        <v/>
      </c>
      <c r="BB609" s="31" t="str">
        <f t="shared" si="2"/>
        <v/>
      </c>
      <c r="BC609" s="29"/>
      <c r="BD609" s="29"/>
      <c r="BE609" s="29"/>
      <c r="BF609" s="29"/>
      <c r="BG609" s="29"/>
      <c r="BH609" s="29"/>
      <c r="BI609" s="29"/>
      <c r="BJ609" s="29"/>
      <c r="BK609" s="29"/>
      <c r="BL609" s="29"/>
      <c r="BM609" s="29"/>
      <c r="BN609" s="29"/>
      <c r="BO609" s="29"/>
      <c r="BP609" s="29"/>
      <c r="BQ609" s="29"/>
      <c r="BR609" s="29"/>
      <c r="BS609" s="29"/>
      <c r="BT609" s="29"/>
      <c r="BU609" s="29"/>
      <c r="BV609" s="29"/>
    </row>
    <row r="610" spans="1:74" ht="14.25" hidden="1" customHeight="1">
      <c r="A610" s="32" t="s">
        <v>2714</v>
      </c>
      <c r="B610" s="32" t="s">
        <v>2715</v>
      </c>
      <c r="C610" s="32" t="s">
        <v>1347</v>
      </c>
      <c r="D610" s="33">
        <v>17</v>
      </c>
      <c r="E610" s="32" t="s">
        <v>2716</v>
      </c>
      <c r="F610" s="34">
        <v>1702</v>
      </c>
      <c r="G610" s="32" t="s">
        <v>2717</v>
      </c>
      <c r="H610" s="34" t="s">
        <v>419</v>
      </c>
      <c r="I610" s="32" t="s">
        <v>2716</v>
      </c>
      <c r="J610" s="34">
        <v>3</v>
      </c>
      <c r="K610" s="32" t="s">
        <v>357</v>
      </c>
      <c r="L610" s="33" t="s">
        <v>420</v>
      </c>
      <c r="M610" s="32" t="s">
        <v>421</v>
      </c>
      <c r="N610" s="34" t="s">
        <v>422</v>
      </c>
      <c r="O610" s="32" t="s">
        <v>2743</v>
      </c>
      <c r="P610" s="34">
        <v>100</v>
      </c>
      <c r="Q610" s="34" t="s">
        <v>2776</v>
      </c>
      <c r="R610" s="32" t="s">
        <v>2777</v>
      </c>
      <c r="S610" s="34" t="s">
        <v>2778</v>
      </c>
      <c r="T610" s="32" t="s">
        <v>2779</v>
      </c>
      <c r="U610" s="34">
        <v>10</v>
      </c>
      <c r="V610" s="36" t="s">
        <v>2727</v>
      </c>
      <c r="W610" s="36" t="s">
        <v>2728</v>
      </c>
      <c r="X610" s="33" t="s">
        <v>2729</v>
      </c>
      <c r="Y610" s="32" t="s">
        <v>2730</v>
      </c>
      <c r="Z610" s="34">
        <v>2022</v>
      </c>
      <c r="AA610" s="34">
        <v>2023</v>
      </c>
      <c r="AB610" s="34">
        <v>2</v>
      </c>
      <c r="AC610" s="34">
        <v>4</v>
      </c>
      <c r="AD610" s="34">
        <v>1702035</v>
      </c>
      <c r="AE610" s="32" t="s">
        <v>2780</v>
      </c>
      <c r="AF610" s="34">
        <v>170203500</v>
      </c>
      <c r="AG610" s="32" t="s">
        <v>2781</v>
      </c>
      <c r="AH610" s="34">
        <v>10</v>
      </c>
      <c r="AI610" s="33" t="s">
        <v>2785</v>
      </c>
      <c r="AJ610" s="32" t="s">
        <v>2786</v>
      </c>
      <c r="AK610" s="34" t="s">
        <v>99</v>
      </c>
      <c r="AL610" s="32" t="s">
        <v>166</v>
      </c>
      <c r="AM610" s="34">
        <v>133803</v>
      </c>
      <c r="AN610" s="32" t="s">
        <v>167</v>
      </c>
      <c r="AO610" s="32"/>
      <c r="AP610" s="22" t="s">
        <v>92</v>
      </c>
      <c r="AQ610" s="34" t="s">
        <v>2752</v>
      </c>
      <c r="AR610" s="32" t="s">
        <v>2753</v>
      </c>
      <c r="AS610" s="32" t="s">
        <v>2788</v>
      </c>
      <c r="AT610" s="28">
        <v>8200000</v>
      </c>
      <c r="AU610" s="1"/>
      <c r="AV610" s="29"/>
      <c r="AW610" s="30">
        <f>SUMIF('No tocar'!A:A,AS610,'No tocar'!B:B)</f>
        <v>0</v>
      </c>
      <c r="AX610" s="30">
        <f t="shared" si="0"/>
        <v>8200000</v>
      </c>
      <c r="AY610" s="30">
        <f>SUMIF('No tocar'!A:A,AS610,'No tocar'!D:D)</f>
        <v>0</v>
      </c>
      <c r="AZ610" s="30"/>
      <c r="BA610" s="30" t="str">
        <f t="shared" si="1"/>
        <v/>
      </c>
      <c r="BB610" s="31" t="str">
        <f t="shared" si="2"/>
        <v/>
      </c>
      <c r="BC610" s="29"/>
      <c r="BD610" s="29"/>
      <c r="BE610" s="29"/>
      <c r="BF610" s="29"/>
      <c r="BG610" s="29"/>
      <c r="BH610" s="29"/>
      <c r="BI610" s="29"/>
      <c r="BJ610" s="29"/>
      <c r="BK610" s="29"/>
      <c r="BL610" s="29"/>
      <c r="BM610" s="29"/>
      <c r="BN610" s="29"/>
      <c r="BO610" s="29"/>
      <c r="BP610" s="29"/>
      <c r="BQ610" s="29"/>
      <c r="BR610" s="29"/>
      <c r="BS610" s="29"/>
      <c r="BT610" s="29"/>
      <c r="BU610" s="29"/>
      <c r="BV610" s="29"/>
    </row>
    <row r="611" spans="1:74" ht="14.25" hidden="1" customHeight="1">
      <c r="A611" s="32" t="s">
        <v>2714</v>
      </c>
      <c r="B611" s="32" t="s">
        <v>2715</v>
      </c>
      <c r="C611" s="32" t="s">
        <v>1347</v>
      </c>
      <c r="D611" s="33">
        <v>17</v>
      </c>
      <c r="E611" s="32" t="s">
        <v>2716</v>
      </c>
      <c r="F611" s="34">
        <v>1702</v>
      </c>
      <c r="G611" s="32" t="s">
        <v>2717</v>
      </c>
      <c r="H611" s="34" t="s">
        <v>419</v>
      </c>
      <c r="I611" s="32" t="s">
        <v>2716</v>
      </c>
      <c r="J611" s="34">
        <v>3</v>
      </c>
      <c r="K611" s="32" t="s">
        <v>357</v>
      </c>
      <c r="L611" s="33" t="s">
        <v>2718</v>
      </c>
      <c r="M611" s="32" t="s">
        <v>2719</v>
      </c>
      <c r="N611" s="34" t="s">
        <v>2720</v>
      </c>
      <c r="O611" s="32" t="s">
        <v>2721</v>
      </c>
      <c r="P611" s="34" t="s">
        <v>2722</v>
      </c>
      <c r="Q611" s="34" t="s">
        <v>2789</v>
      </c>
      <c r="R611" s="32" t="s">
        <v>2790</v>
      </c>
      <c r="S611" s="34" t="s">
        <v>2791</v>
      </c>
      <c r="T611" s="32" t="s">
        <v>2792</v>
      </c>
      <c r="U611" s="34">
        <v>48</v>
      </c>
      <c r="V611" s="36" t="s">
        <v>2727</v>
      </c>
      <c r="W611" s="36" t="s">
        <v>2728</v>
      </c>
      <c r="X611" s="33" t="s">
        <v>2729</v>
      </c>
      <c r="Y611" s="32" t="s">
        <v>2730</v>
      </c>
      <c r="Z611" s="34">
        <v>2022</v>
      </c>
      <c r="AA611" s="34">
        <v>2023</v>
      </c>
      <c r="AB611" s="34">
        <v>2</v>
      </c>
      <c r="AC611" s="34">
        <v>5</v>
      </c>
      <c r="AD611" s="34">
        <v>1702038</v>
      </c>
      <c r="AE611" s="32" t="s">
        <v>2793</v>
      </c>
      <c r="AF611" s="34">
        <v>170203800</v>
      </c>
      <c r="AG611" s="32" t="s">
        <v>2794</v>
      </c>
      <c r="AH611" s="34">
        <v>48</v>
      </c>
      <c r="AI611" s="33" t="s">
        <v>2795</v>
      </c>
      <c r="AJ611" s="32" t="s">
        <v>2796</v>
      </c>
      <c r="AK611" s="34" t="s">
        <v>89</v>
      </c>
      <c r="AL611" s="32" t="s">
        <v>166</v>
      </c>
      <c r="AM611" s="34">
        <v>124303</v>
      </c>
      <c r="AN611" s="32" t="s">
        <v>169</v>
      </c>
      <c r="AO611" s="32"/>
      <c r="AP611" s="22" t="s">
        <v>92</v>
      </c>
      <c r="AQ611" s="34" t="s">
        <v>2752</v>
      </c>
      <c r="AR611" s="32" t="s">
        <v>2753</v>
      </c>
      <c r="AS611" s="32" t="s">
        <v>2797</v>
      </c>
      <c r="AT611" s="28">
        <v>88800000</v>
      </c>
      <c r="AU611" s="1"/>
      <c r="AV611" s="29"/>
      <c r="AW611" s="30">
        <f>SUMIF('No tocar'!A:A,AS611,'No tocar'!B:B)</f>
        <v>64400000</v>
      </c>
      <c r="AX611" s="30">
        <f t="shared" si="0"/>
        <v>88800000</v>
      </c>
      <c r="AY611" s="30">
        <f>SUMIF('No tocar'!A:A,AS611,'No tocar'!D:D)</f>
        <v>78800000</v>
      </c>
      <c r="AZ611" s="30"/>
      <c r="BA611" s="30" t="str">
        <f t="shared" si="1"/>
        <v/>
      </c>
      <c r="BB611" s="31" t="str">
        <f t="shared" si="2"/>
        <v/>
      </c>
      <c r="BC611" s="29"/>
      <c r="BD611" s="29"/>
      <c r="BE611" s="29"/>
      <c r="BF611" s="29"/>
      <c r="BG611" s="29"/>
      <c r="BH611" s="29"/>
      <c r="BI611" s="29"/>
      <c r="BJ611" s="29"/>
      <c r="BK611" s="29"/>
      <c r="BL611" s="29"/>
      <c r="BM611" s="29"/>
      <c r="BN611" s="29"/>
      <c r="BO611" s="29"/>
      <c r="BP611" s="29"/>
      <c r="BQ611" s="29"/>
      <c r="BR611" s="29"/>
      <c r="BS611" s="29"/>
      <c r="BT611" s="29"/>
      <c r="BU611" s="29"/>
      <c r="BV611" s="29"/>
    </row>
    <row r="612" spans="1:74" ht="14.25" hidden="1" customHeight="1">
      <c r="A612" s="32" t="s">
        <v>2714</v>
      </c>
      <c r="B612" s="32" t="s">
        <v>2715</v>
      </c>
      <c r="C612" s="32" t="s">
        <v>1347</v>
      </c>
      <c r="D612" s="33">
        <v>17</v>
      </c>
      <c r="E612" s="32" t="s">
        <v>2716</v>
      </c>
      <c r="F612" s="34">
        <v>1702</v>
      </c>
      <c r="G612" s="32" t="s">
        <v>2717</v>
      </c>
      <c r="H612" s="34" t="s">
        <v>419</v>
      </c>
      <c r="I612" s="32" t="s">
        <v>2716</v>
      </c>
      <c r="J612" s="34">
        <v>3</v>
      </c>
      <c r="K612" s="32" t="s">
        <v>357</v>
      </c>
      <c r="L612" s="33" t="s">
        <v>2718</v>
      </c>
      <c r="M612" s="32" t="s">
        <v>2719</v>
      </c>
      <c r="N612" s="34" t="s">
        <v>2720</v>
      </c>
      <c r="O612" s="32" t="s">
        <v>2721</v>
      </c>
      <c r="P612" s="34" t="s">
        <v>2722</v>
      </c>
      <c r="Q612" s="34" t="s">
        <v>2789</v>
      </c>
      <c r="R612" s="32" t="s">
        <v>2790</v>
      </c>
      <c r="S612" s="34" t="s">
        <v>2791</v>
      </c>
      <c r="T612" s="32" t="s">
        <v>2792</v>
      </c>
      <c r="U612" s="34">
        <v>48</v>
      </c>
      <c r="V612" s="36" t="s">
        <v>2727</v>
      </c>
      <c r="W612" s="36" t="s">
        <v>2728</v>
      </c>
      <c r="X612" s="33" t="s">
        <v>2729</v>
      </c>
      <c r="Y612" s="32" t="s">
        <v>2730</v>
      </c>
      <c r="Z612" s="34">
        <v>2022</v>
      </c>
      <c r="AA612" s="34">
        <v>2023</v>
      </c>
      <c r="AB612" s="34">
        <v>2</v>
      </c>
      <c r="AC612" s="34">
        <v>5</v>
      </c>
      <c r="AD612" s="34">
        <v>1702038</v>
      </c>
      <c r="AE612" s="32" t="s">
        <v>2793</v>
      </c>
      <c r="AF612" s="34">
        <v>170203800</v>
      </c>
      <c r="AG612" s="32" t="s">
        <v>2794</v>
      </c>
      <c r="AH612" s="34">
        <v>48</v>
      </c>
      <c r="AI612" s="33" t="s">
        <v>2795</v>
      </c>
      <c r="AJ612" s="32" t="s">
        <v>2796</v>
      </c>
      <c r="AK612" s="34" t="s">
        <v>89</v>
      </c>
      <c r="AL612" s="32" t="s">
        <v>90</v>
      </c>
      <c r="AM612" s="34">
        <v>131111</v>
      </c>
      <c r="AN612" s="32" t="s">
        <v>252</v>
      </c>
      <c r="AO612" s="32"/>
      <c r="AP612" s="22" t="s">
        <v>92</v>
      </c>
      <c r="AQ612" s="34" t="s">
        <v>2752</v>
      </c>
      <c r="AR612" s="32" t="s">
        <v>2753</v>
      </c>
      <c r="AS612" s="32" t="s">
        <v>2798</v>
      </c>
      <c r="AT612" s="28">
        <v>7200000</v>
      </c>
      <c r="AU612" s="1"/>
      <c r="AV612" s="29"/>
      <c r="AW612" s="30">
        <f>SUMIF('No tocar'!A:A,AS612,'No tocar'!B:B)</f>
        <v>0</v>
      </c>
      <c r="AX612" s="30">
        <f t="shared" si="0"/>
        <v>7200000</v>
      </c>
      <c r="AY612" s="30">
        <f>SUMIF('No tocar'!A:A,AS612,'No tocar'!D:D)</f>
        <v>0</v>
      </c>
      <c r="AZ612" s="30"/>
      <c r="BA612" s="30" t="str">
        <f t="shared" si="1"/>
        <v/>
      </c>
      <c r="BB612" s="31" t="str">
        <f t="shared" si="2"/>
        <v/>
      </c>
      <c r="BC612" s="29"/>
      <c r="BD612" s="29"/>
      <c r="BE612" s="29"/>
      <c r="BF612" s="29"/>
      <c r="BG612" s="29"/>
      <c r="BH612" s="29"/>
      <c r="BI612" s="29"/>
      <c r="BJ612" s="29"/>
      <c r="BK612" s="29"/>
      <c r="BL612" s="29"/>
      <c r="BM612" s="29"/>
      <c r="BN612" s="29"/>
      <c r="BO612" s="29"/>
      <c r="BP612" s="29"/>
      <c r="BQ612" s="29"/>
      <c r="BR612" s="29"/>
      <c r="BS612" s="29"/>
      <c r="BT612" s="29"/>
      <c r="BU612" s="29"/>
      <c r="BV612" s="29"/>
    </row>
    <row r="613" spans="1:74" ht="14.25" hidden="1" customHeight="1">
      <c r="A613" s="32" t="s">
        <v>2714</v>
      </c>
      <c r="B613" s="32" t="s">
        <v>2715</v>
      </c>
      <c r="C613" s="32" t="s">
        <v>1347</v>
      </c>
      <c r="D613" s="33">
        <v>17</v>
      </c>
      <c r="E613" s="32" t="s">
        <v>2716</v>
      </c>
      <c r="F613" s="34">
        <v>1702</v>
      </c>
      <c r="G613" s="32" t="s">
        <v>2717</v>
      </c>
      <c r="H613" s="34" t="s">
        <v>419</v>
      </c>
      <c r="I613" s="32" t="s">
        <v>2716</v>
      </c>
      <c r="J613" s="34">
        <v>3</v>
      </c>
      <c r="K613" s="32" t="s">
        <v>357</v>
      </c>
      <c r="L613" s="33" t="s">
        <v>2718</v>
      </c>
      <c r="M613" s="32" t="s">
        <v>2719</v>
      </c>
      <c r="N613" s="34" t="s">
        <v>2720</v>
      </c>
      <c r="O613" s="32" t="s">
        <v>2721</v>
      </c>
      <c r="P613" s="34" t="s">
        <v>2722</v>
      </c>
      <c r="Q613" s="34" t="s">
        <v>2789</v>
      </c>
      <c r="R613" s="32" t="s">
        <v>2790</v>
      </c>
      <c r="S613" s="34" t="s">
        <v>2791</v>
      </c>
      <c r="T613" s="32" t="s">
        <v>2792</v>
      </c>
      <c r="U613" s="34">
        <v>48</v>
      </c>
      <c r="V613" s="36" t="s">
        <v>2727</v>
      </c>
      <c r="W613" s="36" t="s">
        <v>2728</v>
      </c>
      <c r="X613" s="33" t="s">
        <v>2729</v>
      </c>
      <c r="Y613" s="32" t="s">
        <v>2730</v>
      </c>
      <c r="Z613" s="34">
        <v>2022</v>
      </c>
      <c r="AA613" s="34">
        <v>2023</v>
      </c>
      <c r="AB613" s="34">
        <v>2</v>
      </c>
      <c r="AC613" s="34">
        <v>5</v>
      </c>
      <c r="AD613" s="34">
        <v>1702038</v>
      </c>
      <c r="AE613" s="32" t="s">
        <v>2793</v>
      </c>
      <c r="AF613" s="34">
        <v>170203800</v>
      </c>
      <c r="AG613" s="32" t="s">
        <v>2794</v>
      </c>
      <c r="AH613" s="34">
        <v>48</v>
      </c>
      <c r="AI613" s="33" t="s">
        <v>2799</v>
      </c>
      <c r="AJ613" s="32" t="s">
        <v>2800</v>
      </c>
      <c r="AK613" s="34" t="s">
        <v>99</v>
      </c>
      <c r="AL613" s="32" t="s">
        <v>166</v>
      </c>
      <c r="AM613" s="34">
        <v>124303</v>
      </c>
      <c r="AN613" s="32" t="s">
        <v>169</v>
      </c>
      <c r="AO613" s="32"/>
      <c r="AP613" s="32" t="s">
        <v>144</v>
      </c>
      <c r="AQ613" s="34" t="s">
        <v>2752</v>
      </c>
      <c r="AR613" s="32" t="s">
        <v>2753</v>
      </c>
      <c r="AS613" s="32" t="s">
        <v>2801</v>
      </c>
      <c r="AT613" s="28">
        <v>20000000</v>
      </c>
      <c r="AU613" s="1"/>
      <c r="AV613" s="29"/>
      <c r="AW613" s="30">
        <f>SUMIF('No tocar'!A:A,AS613,'No tocar'!B:B)</f>
        <v>20000000</v>
      </c>
      <c r="AX613" s="30">
        <f t="shared" si="0"/>
        <v>20000000</v>
      </c>
      <c r="AY613" s="30">
        <f>SUMIF('No tocar'!A:A,AS613,'No tocar'!D:D)</f>
        <v>18330760</v>
      </c>
      <c r="AZ613" s="30"/>
      <c r="BA613" s="30" t="str">
        <f t="shared" si="1"/>
        <v/>
      </c>
      <c r="BB613" s="31" t="str">
        <f t="shared" si="2"/>
        <v/>
      </c>
      <c r="BC613" s="29"/>
      <c r="BD613" s="29"/>
      <c r="BE613" s="29"/>
      <c r="BF613" s="29"/>
      <c r="BG613" s="29"/>
      <c r="BH613" s="29"/>
      <c r="BI613" s="29"/>
      <c r="BJ613" s="29"/>
      <c r="BK613" s="29"/>
      <c r="BL613" s="29"/>
      <c r="BM613" s="29"/>
      <c r="BN613" s="29"/>
      <c r="BO613" s="29"/>
      <c r="BP613" s="29"/>
      <c r="BQ613" s="29"/>
      <c r="BR613" s="29"/>
      <c r="BS613" s="29"/>
      <c r="BT613" s="29"/>
      <c r="BU613" s="29"/>
      <c r="BV613" s="29"/>
    </row>
    <row r="614" spans="1:74" ht="14.25" hidden="1" customHeight="1">
      <c r="A614" s="32" t="s">
        <v>2714</v>
      </c>
      <c r="B614" s="32" t="s">
        <v>2715</v>
      </c>
      <c r="C614" s="32" t="s">
        <v>1347</v>
      </c>
      <c r="D614" s="33">
        <v>17</v>
      </c>
      <c r="E614" s="32" t="s">
        <v>2716</v>
      </c>
      <c r="F614" s="34">
        <v>1702</v>
      </c>
      <c r="G614" s="32" t="s">
        <v>2717</v>
      </c>
      <c r="H614" s="34" t="s">
        <v>419</v>
      </c>
      <c r="I614" s="32" t="s">
        <v>2716</v>
      </c>
      <c r="J614" s="34">
        <v>3</v>
      </c>
      <c r="K614" s="32" t="s">
        <v>357</v>
      </c>
      <c r="L614" s="33" t="s">
        <v>2718</v>
      </c>
      <c r="M614" s="32" t="s">
        <v>2719</v>
      </c>
      <c r="N614" s="34" t="s">
        <v>2720</v>
      </c>
      <c r="O614" s="32" t="s">
        <v>2721</v>
      </c>
      <c r="P614" s="34" t="s">
        <v>2722</v>
      </c>
      <c r="Q614" s="34" t="s">
        <v>2789</v>
      </c>
      <c r="R614" s="32" t="s">
        <v>2790</v>
      </c>
      <c r="S614" s="34" t="s">
        <v>2791</v>
      </c>
      <c r="T614" s="32" t="s">
        <v>2792</v>
      </c>
      <c r="U614" s="34">
        <v>48</v>
      </c>
      <c r="V614" s="36" t="s">
        <v>2727</v>
      </c>
      <c r="W614" s="36" t="s">
        <v>2728</v>
      </c>
      <c r="X614" s="33" t="s">
        <v>2729</v>
      </c>
      <c r="Y614" s="32" t="s">
        <v>2730</v>
      </c>
      <c r="Z614" s="34">
        <v>2022</v>
      </c>
      <c r="AA614" s="34">
        <v>2023</v>
      </c>
      <c r="AB614" s="34">
        <v>2</v>
      </c>
      <c r="AC614" s="34">
        <v>5</v>
      </c>
      <c r="AD614" s="34">
        <v>1702038</v>
      </c>
      <c r="AE614" s="32" t="s">
        <v>2793</v>
      </c>
      <c r="AF614" s="34">
        <v>170203800</v>
      </c>
      <c r="AG614" s="32" t="s">
        <v>2794</v>
      </c>
      <c r="AH614" s="34">
        <v>48</v>
      </c>
      <c r="AI614" s="33" t="s">
        <v>2799</v>
      </c>
      <c r="AJ614" s="32" t="s">
        <v>2800</v>
      </c>
      <c r="AK614" s="34" t="s">
        <v>99</v>
      </c>
      <c r="AL614" s="32" t="s">
        <v>90</v>
      </c>
      <c r="AM614" s="34">
        <v>131111</v>
      </c>
      <c r="AN614" s="32" t="s">
        <v>252</v>
      </c>
      <c r="AO614" s="32"/>
      <c r="AP614" s="32" t="s">
        <v>144</v>
      </c>
      <c r="AQ614" s="34" t="s">
        <v>2752</v>
      </c>
      <c r="AR614" s="32" t="s">
        <v>2753</v>
      </c>
      <c r="AS614" s="32" t="s">
        <v>2802</v>
      </c>
      <c r="AT614" s="28">
        <v>8000000</v>
      </c>
      <c r="AU614" s="1"/>
      <c r="AV614" s="29"/>
      <c r="AW614" s="30">
        <f>SUMIF('No tocar'!A:A,AS614,'No tocar'!B:B)</f>
        <v>0</v>
      </c>
      <c r="AX614" s="30">
        <f t="shared" si="0"/>
        <v>8000000</v>
      </c>
      <c r="AY614" s="30">
        <f>SUMIF('No tocar'!A:A,AS614,'No tocar'!D:D)</f>
        <v>0</v>
      </c>
      <c r="AZ614" s="30"/>
      <c r="BA614" s="30" t="str">
        <f t="shared" si="1"/>
        <v/>
      </c>
      <c r="BB614" s="31" t="str">
        <f t="shared" si="2"/>
        <v/>
      </c>
      <c r="BC614" s="29"/>
      <c r="BD614" s="29"/>
      <c r="BE614" s="29"/>
      <c r="BF614" s="29"/>
      <c r="BG614" s="29"/>
      <c r="BH614" s="29"/>
      <c r="BI614" s="29"/>
      <c r="BJ614" s="29"/>
      <c r="BK614" s="29"/>
      <c r="BL614" s="29"/>
      <c r="BM614" s="29"/>
      <c r="BN614" s="29"/>
      <c r="BO614" s="29"/>
      <c r="BP614" s="29"/>
      <c r="BQ614" s="29"/>
      <c r="BR614" s="29"/>
      <c r="BS614" s="29"/>
      <c r="BT614" s="29"/>
      <c r="BU614" s="29"/>
      <c r="BV614" s="29"/>
    </row>
    <row r="615" spans="1:74" ht="14.25" hidden="1" customHeight="1">
      <c r="A615" s="32" t="s">
        <v>2714</v>
      </c>
      <c r="B615" s="32" t="s">
        <v>2715</v>
      </c>
      <c r="C615" s="32" t="s">
        <v>1347</v>
      </c>
      <c r="D615" s="33">
        <v>17</v>
      </c>
      <c r="E615" s="32" t="s">
        <v>2716</v>
      </c>
      <c r="F615" s="34">
        <v>1702</v>
      </c>
      <c r="G615" s="32" t="s">
        <v>2717</v>
      </c>
      <c r="H615" s="34" t="s">
        <v>419</v>
      </c>
      <c r="I615" s="32" t="s">
        <v>2716</v>
      </c>
      <c r="J615" s="34">
        <v>3</v>
      </c>
      <c r="K615" s="32" t="s">
        <v>357</v>
      </c>
      <c r="L615" s="33" t="s">
        <v>2718</v>
      </c>
      <c r="M615" s="32" t="s">
        <v>2719</v>
      </c>
      <c r="N615" s="34" t="s">
        <v>2720</v>
      </c>
      <c r="O615" s="32" t="s">
        <v>2721</v>
      </c>
      <c r="P615" s="34" t="s">
        <v>2722</v>
      </c>
      <c r="Q615" s="34" t="s">
        <v>2789</v>
      </c>
      <c r="R615" s="32" t="s">
        <v>2790</v>
      </c>
      <c r="S615" s="34" t="s">
        <v>2791</v>
      </c>
      <c r="T615" s="32" t="s">
        <v>2792</v>
      </c>
      <c r="U615" s="34">
        <v>48</v>
      </c>
      <c r="V615" s="36" t="s">
        <v>2727</v>
      </c>
      <c r="W615" s="36" t="s">
        <v>2728</v>
      </c>
      <c r="X615" s="33" t="s">
        <v>2729</v>
      </c>
      <c r="Y615" s="32" t="s">
        <v>2730</v>
      </c>
      <c r="Z615" s="34">
        <v>2022</v>
      </c>
      <c r="AA615" s="34">
        <v>2023</v>
      </c>
      <c r="AB615" s="34">
        <v>2</v>
      </c>
      <c r="AC615" s="34">
        <v>5</v>
      </c>
      <c r="AD615" s="34">
        <v>1702038</v>
      </c>
      <c r="AE615" s="32" t="s">
        <v>2793</v>
      </c>
      <c r="AF615" s="34">
        <v>170203800</v>
      </c>
      <c r="AG615" s="32" t="s">
        <v>2794</v>
      </c>
      <c r="AH615" s="34">
        <v>48</v>
      </c>
      <c r="AI615" s="33" t="s">
        <v>2803</v>
      </c>
      <c r="AJ615" s="32" t="s">
        <v>2804</v>
      </c>
      <c r="AK615" s="34" t="s">
        <v>99</v>
      </c>
      <c r="AL615" s="32" t="s">
        <v>166</v>
      </c>
      <c r="AM615" s="34">
        <v>124303</v>
      </c>
      <c r="AN615" s="32" t="s">
        <v>169</v>
      </c>
      <c r="AO615" s="32"/>
      <c r="AP615" s="32" t="s">
        <v>144</v>
      </c>
      <c r="AQ615" s="34" t="s">
        <v>2740</v>
      </c>
      <c r="AR615" s="32" t="s">
        <v>2741</v>
      </c>
      <c r="AS615" s="32" t="s">
        <v>2805</v>
      </c>
      <c r="AT615" s="28">
        <v>45000000</v>
      </c>
      <c r="AU615" s="1"/>
      <c r="AV615" s="29"/>
      <c r="AW615" s="30">
        <f>SUMIF('No tocar'!A:A,AS615,'No tocar'!B:B)</f>
        <v>0</v>
      </c>
      <c r="AX615" s="30">
        <f t="shared" si="0"/>
        <v>45000000</v>
      </c>
      <c r="AY615" s="30">
        <f>SUMIF('No tocar'!A:A,AS615,'No tocar'!D:D)</f>
        <v>0</v>
      </c>
      <c r="AZ615" s="30"/>
      <c r="BA615" s="30" t="str">
        <f t="shared" si="1"/>
        <v/>
      </c>
      <c r="BB615" s="31" t="str">
        <f t="shared" si="2"/>
        <v/>
      </c>
      <c r="BC615" s="29"/>
      <c r="BD615" s="29"/>
      <c r="BE615" s="29"/>
      <c r="BF615" s="29"/>
      <c r="BG615" s="29"/>
      <c r="BH615" s="29"/>
      <c r="BI615" s="29"/>
      <c r="BJ615" s="29"/>
      <c r="BK615" s="29"/>
      <c r="BL615" s="29"/>
      <c r="BM615" s="29"/>
      <c r="BN615" s="29"/>
      <c r="BO615" s="29"/>
      <c r="BP615" s="29"/>
      <c r="BQ615" s="29"/>
      <c r="BR615" s="29"/>
      <c r="BS615" s="29"/>
      <c r="BT615" s="29"/>
      <c r="BU615" s="29"/>
      <c r="BV615" s="29"/>
    </row>
    <row r="616" spans="1:74" ht="14.25" customHeight="1">
      <c r="A616" s="32" t="s">
        <v>2714</v>
      </c>
      <c r="B616" s="32" t="s">
        <v>2715</v>
      </c>
      <c r="C616" s="32" t="s">
        <v>1347</v>
      </c>
      <c r="D616" s="33">
        <v>45</v>
      </c>
      <c r="E616" s="32" t="s">
        <v>70</v>
      </c>
      <c r="F616" s="34">
        <v>4502</v>
      </c>
      <c r="G616" s="32" t="s">
        <v>1629</v>
      </c>
      <c r="H616" s="34" t="s">
        <v>1304</v>
      </c>
      <c r="I616" s="32" t="s">
        <v>2806</v>
      </c>
      <c r="J616" s="34">
        <v>2</v>
      </c>
      <c r="K616" s="32" t="s">
        <v>318</v>
      </c>
      <c r="L616" s="33" t="s">
        <v>2807</v>
      </c>
      <c r="M616" s="32" t="s">
        <v>2808</v>
      </c>
      <c r="N616" s="34" t="s">
        <v>2809</v>
      </c>
      <c r="O616" s="32" t="s">
        <v>2810</v>
      </c>
      <c r="P616" s="34">
        <v>60</v>
      </c>
      <c r="Q616" s="34" t="s">
        <v>2811</v>
      </c>
      <c r="R616" s="32" t="s">
        <v>2812</v>
      </c>
      <c r="S616" s="34" t="s">
        <v>2813</v>
      </c>
      <c r="T616" s="32" t="s">
        <v>2814</v>
      </c>
      <c r="U616" s="34" t="s">
        <v>2815</v>
      </c>
      <c r="V616" s="36" t="s">
        <v>2816</v>
      </c>
      <c r="W616" s="36" t="s">
        <v>2817</v>
      </c>
      <c r="X616" s="33" t="s">
        <v>2818</v>
      </c>
      <c r="Y616" s="32" t="s">
        <v>2819</v>
      </c>
      <c r="Z616" s="34">
        <v>2023</v>
      </c>
      <c r="AA616" s="34">
        <v>2023</v>
      </c>
      <c r="AB616" s="34">
        <v>1</v>
      </c>
      <c r="AC616" s="34">
        <v>1</v>
      </c>
      <c r="AD616" s="34">
        <v>4502038</v>
      </c>
      <c r="AE616" s="32" t="s">
        <v>2820</v>
      </c>
      <c r="AF616" s="34">
        <v>450203800</v>
      </c>
      <c r="AG616" s="32" t="s">
        <v>1645</v>
      </c>
      <c r="AH616" s="34" t="s">
        <v>2815</v>
      </c>
      <c r="AI616" s="33" t="s">
        <v>444</v>
      </c>
      <c r="AJ616" s="32" t="s">
        <v>2821</v>
      </c>
      <c r="AK616" s="34" t="s">
        <v>89</v>
      </c>
      <c r="AL616" s="32" t="s">
        <v>166</v>
      </c>
      <c r="AM616" s="34">
        <v>124303</v>
      </c>
      <c r="AN616" s="32" t="s">
        <v>169</v>
      </c>
      <c r="AO616" s="32"/>
      <c r="AP616" s="22" t="s">
        <v>92</v>
      </c>
      <c r="AQ616" s="34" t="s">
        <v>1668</v>
      </c>
      <c r="AR616" s="32" t="s">
        <v>1669</v>
      </c>
      <c r="AS616" s="32" t="s">
        <v>2822</v>
      </c>
      <c r="AT616" s="28">
        <v>3500000</v>
      </c>
      <c r="AU616" s="1"/>
      <c r="AV616" s="29"/>
      <c r="AW616" s="30">
        <f>SUMIF('No tocar'!A:A,AS616,'No tocar'!B:B)</f>
        <v>9920000</v>
      </c>
      <c r="AX616" s="30">
        <f t="shared" si="0"/>
        <v>3500000</v>
      </c>
      <c r="AY616" s="30">
        <f>SUMIF('No tocar'!A:A,AS616,'No tocar'!D:D)</f>
        <v>3500000</v>
      </c>
      <c r="AZ616" s="30"/>
      <c r="BA616" s="30" t="str">
        <f t="shared" si="1"/>
        <v/>
      </c>
      <c r="BB616" s="31" t="str">
        <f t="shared" si="2"/>
        <v/>
      </c>
      <c r="BC616" s="29"/>
      <c r="BD616" s="29"/>
      <c r="BE616" s="29"/>
      <c r="BF616" s="29"/>
      <c r="BG616" s="29"/>
      <c r="BH616" s="29"/>
      <c r="BI616" s="29"/>
      <c r="BJ616" s="29"/>
      <c r="BK616" s="29"/>
      <c r="BL616" s="29"/>
      <c r="BM616" s="29"/>
      <c r="BN616" s="29"/>
      <c r="BO616" s="29"/>
      <c r="BP616" s="29"/>
      <c r="BQ616" s="29"/>
      <c r="BR616" s="29"/>
      <c r="BS616" s="29"/>
      <c r="BT616" s="29"/>
      <c r="BU616" s="29"/>
      <c r="BV616" s="29"/>
    </row>
    <row r="617" spans="1:74" ht="14.25" customHeight="1">
      <c r="A617" s="32" t="s">
        <v>2714</v>
      </c>
      <c r="B617" s="32" t="s">
        <v>2715</v>
      </c>
      <c r="C617" s="32" t="s">
        <v>1347</v>
      </c>
      <c r="D617" s="33">
        <v>45</v>
      </c>
      <c r="E617" s="32" t="s">
        <v>70</v>
      </c>
      <c r="F617" s="34">
        <v>4502</v>
      </c>
      <c r="G617" s="32" t="s">
        <v>1629</v>
      </c>
      <c r="H617" s="34" t="s">
        <v>1304</v>
      </c>
      <c r="I617" s="32" t="s">
        <v>2806</v>
      </c>
      <c r="J617" s="34">
        <v>2</v>
      </c>
      <c r="K617" s="32" t="s">
        <v>318</v>
      </c>
      <c r="L617" s="33" t="s">
        <v>2807</v>
      </c>
      <c r="M617" s="32" t="s">
        <v>2808</v>
      </c>
      <c r="N617" s="34" t="s">
        <v>2809</v>
      </c>
      <c r="O617" s="32" t="s">
        <v>2810</v>
      </c>
      <c r="P617" s="34">
        <v>60</v>
      </c>
      <c r="Q617" s="34" t="s">
        <v>2811</v>
      </c>
      <c r="R617" s="32" t="s">
        <v>2812</v>
      </c>
      <c r="S617" s="34" t="s">
        <v>2813</v>
      </c>
      <c r="T617" s="32" t="s">
        <v>2814</v>
      </c>
      <c r="U617" s="34" t="s">
        <v>2815</v>
      </c>
      <c r="V617" s="36" t="s">
        <v>2816</v>
      </c>
      <c r="W617" s="36" t="s">
        <v>2817</v>
      </c>
      <c r="X617" s="33" t="s">
        <v>2818</v>
      </c>
      <c r="Y617" s="32" t="s">
        <v>2819</v>
      </c>
      <c r="Z617" s="34">
        <v>2023</v>
      </c>
      <c r="AA617" s="34">
        <v>2023</v>
      </c>
      <c r="AB617" s="34">
        <v>1</v>
      </c>
      <c r="AC617" s="34">
        <v>1</v>
      </c>
      <c r="AD617" s="34">
        <v>4502038</v>
      </c>
      <c r="AE617" s="32" t="s">
        <v>2820</v>
      </c>
      <c r="AF617" s="34">
        <v>450203800</v>
      </c>
      <c r="AG617" s="32" t="s">
        <v>1645</v>
      </c>
      <c r="AH617" s="34" t="s">
        <v>2815</v>
      </c>
      <c r="AI617" s="33" t="s">
        <v>429</v>
      </c>
      <c r="AJ617" s="32" t="s">
        <v>2823</v>
      </c>
      <c r="AK617" s="34" t="s">
        <v>99</v>
      </c>
      <c r="AL617" s="32" t="s">
        <v>166</v>
      </c>
      <c r="AM617" s="34">
        <v>124303</v>
      </c>
      <c r="AN617" s="32" t="s">
        <v>169</v>
      </c>
      <c r="AO617" s="32"/>
      <c r="AP617" s="22" t="s">
        <v>92</v>
      </c>
      <c r="AQ617" s="34" t="s">
        <v>2752</v>
      </c>
      <c r="AR617" s="32" t="s">
        <v>2753</v>
      </c>
      <c r="AS617" s="32" t="s">
        <v>2824</v>
      </c>
      <c r="AT617" s="28">
        <v>9500000</v>
      </c>
      <c r="AU617" s="1"/>
      <c r="AV617" s="29"/>
      <c r="AW617" s="30">
        <f>SUMIF('No tocar'!A:A,AS617,'No tocar'!B:B)</f>
        <v>9920000</v>
      </c>
      <c r="AX617" s="30">
        <f t="shared" si="0"/>
        <v>9500000</v>
      </c>
      <c r="AY617" s="30">
        <f>SUMIF('No tocar'!A:A,AS617,'No tocar'!D:D)</f>
        <v>9500000</v>
      </c>
      <c r="AZ617" s="30"/>
      <c r="BA617" s="30" t="str">
        <f t="shared" si="1"/>
        <v/>
      </c>
      <c r="BB617" s="31" t="str">
        <f t="shared" si="2"/>
        <v/>
      </c>
      <c r="BC617" s="29"/>
      <c r="BD617" s="29"/>
      <c r="BE617" s="29"/>
      <c r="BF617" s="29"/>
      <c r="BG617" s="29"/>
      <c r="BH617" s="29"/>
      <c r="BI617" s="29"/>
      <c r="BJ617" s="29"/>
      <c r="BK617" s="29"/>
      <c r="BL617" s="29"/>
      <c r="BM617" s="29"/>
      <c r="BN617" s="29"/>
      <c r="BO617" s="29"/>
      <c r="BP617" s="29"/>
      <c r="BQ617" s="29"/>
      <c r="BR617" s="29"/>
      <c r="BS617" s="29"/>
      <c r="BT617" s="29"/>
      <c r="BU617" s="29"/>
      <c r="BV617" s="29"/>
    </row>
    <row r="618" spans="1:74" ht="14.25" customHeight="1">
      <c r="A618" s="32" t="s">
        <v>2714</v>
      </c>
      <c r="B618" s="32" t="s">
        <v>2715</v>
      </c>
      <c r="C618" s="32" t="s">
        <v>1347</v>
      </c>
      <c r="D618" s="33">
        <v>45</v>
      </c>
      <c r="E618" s="32" t="s">
        <v>70</v>
      </c>
      <c r="F618" s="34">
        <v>4502</v>
      </c>
      <c r="G618" s="32" t="s">
        <v>1629</v>
      </c>
      <c r="H618" s="34" t="s">
        <v>1304</v>
      </c>
      <c r="I618" s="32" t="s">
        <v>2806</v>
      </c>
      <c r="J618" s="34">
        <v>2</v>
      </c>
      <c r="K618" s="32" t="s">
        <v>318</v>
      </c>
      <c r="L618" s="33" t="s">
        <v>2807</v>
      </c>
      <c r="M618" s="32" t="s">
        <v>2808</v>
      </c>
      <c r="N618" s="34" t="s">
        <v>2809</v>
      </c>
      <c r="O618" s="32" t="s">
        <v>2810</v>
      </c>
      <c r="P618" s="34">
        <v>60</v>
      </c>
      <c r="Q618" s="34" t="s">
        <v>2811</v>
      </c>
      <c r="R618" s="32" t="s">
        <v>2812</v>
      </c>
      <c r="S618" s="34" t="s">
        <v>2813</v>
      </c>
      <c r="T618" s="32" t="s">
        <v>2814</v>
      </c>
      <c r="U618" s="34" t="s">
        <v>2815</v>
      </c>
      <c r="V618" s="36" t="s">
        <v>2816</v>
      </c>
      <c r="W618" s="36" t="s">
        <v>2817</v>
      </c>
      <c r="X618" s="33" t="s">
        <v>2818</v>
      </c>
      <c r="Y618" s="32" t="s">
        <v>2819</v>
      </c>
      <c r="Z618" s="34">
        <v>2023</v>
      </c>
      <c r="AA618" s="34">
        <v>2023</v>
      </c>
      <c r="AB618" s="34">
        <v>1</v>
      </c>
      <c r="AC618" s="34">
        <v>1</v>
      </c>
      <c r="AD618" s="34">
        <v>4502038</v>
      </c>
      <c r="AE618" s="32" t="s">
        <v>2820</v>
      </c>
      <c r="AF618" s="34">
        <v>450203800</v>
      </c>
      <c r="AG618" s="32" t="s">
        <v>1645</v>
      </c>
      <c r="AH618" s="34" t="s">
        <v>2815</v>
      </c>
      <c r="AI618" s="33" t="s">
        <v>429</v>
      </c>
      <c r="AJ618" s="32" t="s">
        <v>2823</v>
      </c>
      <c r="AK618" s="34" t="s">
        <v>99</v>
      </c>
      <c r="AL618" s="32" t="s">
        <v>90</v>
      </c>
      <c r="AM618" s="34">
        <v>131111</v>
      </c>
      <c r="AN618" s="32" t="s">
        <v>252</v>
      </c>
      <c r="AO618" s="32"/>
      <c r="AP618" s="22" t="s">
        <v>92</v>
      </c>
      <c r="AQ618" s="34" t="s">
        <v>2752</v>
      </c>
      <c r="AR618" s="32" t="s">
        <v>2753</v>
      </c>
      <c r="AS618" s="32" t="s">
        <v>2825</v>
      </c>
      <c r="AT618" s="28">
        <v>1800000</v>
      </c>
      <c r="AU618" s="1"/>
      <c r="AV618" s="29"/>
      <c r="AW618" s="30">
        <f>SUMIF('No tocar'!A:A,AS618,'No tocar'!B:B)</f>
        <v>0</v>
      </c>
      <c r="AX618" s="30">
        <f t="shared" si="0"/>
        <v>1800000</v>
      </c>
      <c r="AY618" s="30">
        <f>SUMIF('No tocar'!A:A,AS618,'No tocar'!D:D)</f>
        <v>0</v>
      </c>
      <c r="AZ618" s="30"/>
      <c r="BA618" s="30" t="str">
        <f t="shared" si="1"/>
        <v/>
      </c>
      <c r="BB618" s="31" t="str">
        <f t="shared" si="2"/>
        <v/>
      </c>
      <c r="BC618" s="29"/>
      <c r="BD618" s="29"/>
      <c r="BE618" s="29"/>
      <c r="BF618" s="29"/>
      <c r="BG618" s="29"/>
      <c r="BH618" s="29"/>
      <c r="BI618" s="29"/>
      <c r="BJ618" s="29"/>
      <c r="BK618" s="29"/>
      <c r="BL618" s="29"/>
      <c r="BM618" s="29"/>
      <c r="BN618" s="29"/>
      <c r="BO618" s="29"/>
      <c r="BP618" s="29"/>
      <c r="BQ618" s="29"/>
      <c r="BR618" s="29"/>
      <c r="BS618" s="29"/>
      <c r="BT618" s="29"/>
      <c r="BU618" s="29"/>
      <c r="BV618" s="29"/>
    </row>
    <row r="619" spans="1:74" ht="14.25" customHeight="1">
      <c r="A619" s="32" t="s">
        <v>2714</v>
      </c>
      <c r="B619" s="32" t="s">
        <v>2715</v>
      </c>
      <c r="C619" s="32" t="s">
        <v>1347</v>
      </c>
      <c r="D619" s="33">
        <v>45</v>
      </c>
      <c r="E619" s="32" t="s">
        <v>70</v>
      </c>
      <c r="F619" s="34">
        <v>4502</v>
      </c>
      <c r="G619" s="32" t="s">
        <v>1629</v>
      </c>
      <c r="H619" s="34" t="s">
        <v>1304</v>
      </c>
      <c r="I619" s="32" t="s">
        <v>2806</v>
      </c>
      <c r="J619" s="34">
        <v>2</v>
      </c>
      <c r="K619" s="32" t="s">
        <v>318</v>
      </c>
      <c r="L619" s="33" t="s">
        <v>2807</v>
      </c>
      <c r="M619" s="32" t="s">
        <v>2808</v>
      </c>
      <c r="N619" s="34" t="s">
        <v>2809</v>
      </c>
      <c r="O619" s="32" t="s">
        <v>2810</v>
      </c>
      <c r="P619" s="34">
        <v>60</v>
      </c>
      <c r="Q619" s="34" t="s">
        <v>2811</v>
      </c>
      <c r="R619" s="32" t="s">
        <v>2812</v>
      </c>
      <c r="S619" s="34" t="s">
        <v>2813</v>
      </c>
      <c r="T619" s="32" t="s">
        <v>2814</v>
      </c>
      <c r="U619" s="34" t="s">
        <v>2815</v>
      </c>
      <c r="V619" s="36" t="s">
        <v>2816</v>
      </c>
      <c r="W619" s="36" t="s">
        <v>2817</v>
      </c>
      <c r="X619" s="33" t="s">
        <v>2818</v>
      </c>
      <c r="Y619" s="32" t="s">
        <v>2819</v>
      </c>
      <c r="Z619" s="34">
        <v>2023</v>
      </c>
      <c r="AA619" s="34">
        <v>2023</v>
      </c>
      <c r="AB619" s="34">
        <v>1</v>
      </c>
      <c r="AC619" s="34">
        <v>1</v>
      </c>
      <c r="AD619" s="34">
        <v>4502038</v>
      </c>
      <c r="AE619" s="32" t="s">
        <v>2820</v>
      </c>
      <c r="AF619" s="34">
        <v>450203800</v>
      </c>
      <c r="AG619" s="32" t="s">
        <v>1645</v>
      </c>
      <c r="AH619" s="34" t="s">
        <v>2815</v>
      </c>
      <c r="AI619" s="33" t="s">
        <v>2750</v>
      </c>
      <c r="AJ619" s="32" t="s">
        <v>2826</v>
      </c>
      <c r="AK619" s="34" t="s">
        <v>99</v>
      </c>
      <c r="AL619" s="32" t="s">
        <v>166</v>
      </c>
      <c r="AM619" s="34">
        <v>124303</v>
      </c>
      <c r="AN619" s="32" t="s">
        <v>169</v>
      </c>
      <c r="AO619" s="32"/>
      <c r="AP619" s="22" t="s">
        <v>92</v>
      </c>
      <c r="AQ619" s="34" t="s">
        <v>346</v>
      </c>
      <c r="AR619" s="32" t="s">
        <v>347</v>
      </c>
      <c r="AS619" s="32" t="s">
        <v>2827</v>
      </c>
      <c r="AT619" s="28">
        <v>9500000</v>
      </c>
      <c r="AU619" s="1"/>
      <c r="AV619" s="29"/>
      <c r="AW619" s="30">
        <f>SUMIF('No tocar'!A:A,AS619,'No tocar'!B:B)</f>
        <v>9920000</v>
      </c>
      <c r="AX619" s="30">
        <f t="shared" si="0"/>
        <v>9500000</v>
      </c>
      <c r="AY619" s="30">
        <f>SUMIF('No tocar'!A:A,AS619,'No tocar'!D:D)</f>
        <v>9500000</v>
      </c>
      <c r="AZ619" s="30"/>
      <c r="BA619" s="30" t="str">
        <f t="shared" si="1"/>
        <v/>
      </c>
      <c r="BB619" s="31" t="str">
        <f t="shared" si="2"/>
        <v/>
      </c>
      <c r="BC619" s="29"/>
      <c r="BD619" s="29"/>
      <c r="BE619" s="29"/>
      <c r="BF619" s="29"/>
      <c r="BG619" s="29"/>
      <c r="BH619" s="29"/>
      <c r="BI619" s="29"/>
      <c r="BJ619" s="29"/>
      <c r="BK619" s="29"/>
      <c r="BL619" s="29"/>
      <c r="BM619" s="29"/>
      <c r="BN619" s="29"/>
      <c r="BO619" s="29"/>
      <c r="BP619" s="29"/>
      <c r="BQ619" s="29"/>
      <c r="BR619" s="29"/>
      <c r="BS619" s="29"/>
      <c r="BT619" s="29"/>
      <c r="BU619" s="29"/>
      <c r="BV619" s="29"/>
    </row>
    <row r="620" spans="1:74" ht="14.25" customHeight="1">
      <c r="A620" s="32" t="s">
        <v>2714</v>
      </c>
      <c r="B620" s="32" t="s">
        <v>2715</v>
      </c>
      <c r="C620" s="32" t="s">
        <v>1347</v>
      </c>
      <c r="D620" s="33">
        <v>45</v>
      </c>
      <c r="E620" s="32" t="s">
        <v>70</v>
      </c>
      <c r="F620" s="34">
        <v>4502</v>
      </c>
      <c r="G620" s="32" t="s">
        <v>1629</v>
      </c>
      <c r="H620" s="34" t="s">
        <v>1304</v>
      </c>
      <c r="I620" s="32" t="s">
        <v>2806</v>
      </c>
      <c r="J620" s="34">
        <v>2</v>
      </c>
      <c r="K620" s="32" t="s">
        <v>318</v>
      </c>
      <c r="L620" s="33" t="s">
        <v>2807</v>
      </c>
      <c r="M620" s="32" t="s">
        <v>2808</v>
      </c>
      <c r="N620" s="34" t="s">
        <v>2809</v>
      </c>
      <c r="O620" s="32" t="s">
        <v>2810</v>
      </c>
      <c r="P620" s="34">
        <v>60</v>
      </c>
      <c r="Q620" s="34" t="s">
        <v>2811</v>
      </c>
      <c r="R620" s="32" t="s">
        <v>2812</v>
      </c>
      <c r="S620" s="34" t="s">
        <v>2813</v>
      </c>
      <c r="T620" s="32" t="s">
        <v>2814</v>
      </c>
      <c r="U620" s="34" t="s">
        <v>2815</v>
      </c>
      <c r="V620" s="36" t="s">
        <v>2816</v>
      </c>
      <c r="W620" s="36" t="s">
        <v>2817</v>
      </c>
      <c r="X620" s="33" t="s">
        <v>2818</v>
      </c>
      <c r="Y620" s="32" t="s">
        <v>2819</v>
      </c>
      <c r="Z620" s="34">
        <v>2023</v>
      </c>
      <c r="AA620" s="34">
        <v>2023</v>
      </c>
      <c r="AB620" s="34">
        <v>1</v>
      </c>
      <c r="AC620" s="34">
        <v>1</v>
      </c>
      <c r="AD620" s="34">
        <v>4502038</v>
      </c>
      <c r="AE620" s="32" t="s">
        <v>2820</v>
      </c>
      <c r="AF620" s="34">
        <v>450203800</v>
      </c>
      <c r="AG620" s="32" t="s">
        <v>1645</v>
      </c>
      <c r="AH620" s="34" t="s">
        <v>2815</v>
      </c>
      <c r="AI620" s="33" t="s">
        <v>2750</v>
      </c>
      <c r="AJ620" s="32" t="s">
        <v>2826</v>
      </c>
      <c r="AK620" s="34" t="s">
        <v>99</v>
      </c>
      <c r="AL620" s="32" t="s">
        <v>90</v>
      </c>
      <c r="AM620" s="34">
        <v>131111</v>
      </c>
      <c r="AN620" s="32" t="s">
        <v>252</v>
      </c>
      <c r="AO620" s="32"/>
      <c r="AP620" s="22" t="s">
        <v>92</v>
      </c>
      <c r="AQ620" s="34" t="s">
        <v>346</v>
      </c>
      <c r="AR620" s="32" t="s">
        <v>347</v>
      </c>
      <c r="AS620" s="32" t="s">
        <v>2828</v>
      </c>
      <c r="AT620" s="28">
        <v>10894416</v>
      </c>
      <c r="AU620" s="1"/>
      <c r="AV620" s="29"/>
      <c r="AW620" s="30">
        <f>SUMIF('No tocar'!A:A,AS620,'No tocar'!B:B)</f>
        <v>0</v>
      </c>
      <c r="AX620" s="30">
        <f t="shared" si="0"/>
        <v>10894416</v>
      </c>
      <c r="AY620" s="30">
        <f>SUMIF('No tocar'!A:A,AS620,'No tocar'!D:D)</f>
        <v>0</v>
      </c>
      <c r="AZ620" s="30"/>
      <c r="BA620" s="30" t="str">
        <f t="shared" si="1"/>
        <v/>
      </c>
      <c r="BB620" s="31" t="str">
        <f t="shared" si="2"/>
        <v/>
      </c>
      <c r="BC620" s="29"/>
      <c r="BD620" s="29"/>
      <c r="BE620" s="29"/>
      <c r="BF620" s="29"/>
      <c r="BG620" s="29"/>
      <c r="BH620" s="29"/>
      <c r="BI620" s="29"/>
      <c r="BJ620" s="29"/>
      <c r="BK620" s="29"/>
      <c r="BL620" s="29"/>
      <c r="BM620" s="29"/>
      <c r="BN620" s="29"/>
      <c r="BO620" s="29"/>
      <c r="BP620" s="29"/>
      <c r="BQ620" s="29"/>
      <c r="BR620" s="29"/>
      <c r="BS620" s="29"/>
      <c r="BT620" s="29"/>
      <c r="BU620" s="29"/>
      <c r="BV620" s="29"/>
    </row>
    <row r="621" spans="1:74" ht="14.25" customHeight="1">
      <c r="A621" s="32" t="s">
        <v>2714</v>
      </c>
      <c r="B621" s="32" t="s">
        <v>2715</v>
      </c>
      <c r="C621" s="32" t="s">
        <v>1347</v>
      </c>
      <c r="D621" s="33">
        <v>45</v>
      </c>
      <c r="E621" s="32" t="s">
        <v>70</v>
      </c>
      <c r="F621" s="34">
        <v>4502</v>
      </c>
      <c r="G621" s="32" t="s">
        <v>1629</v>
      </c>
      <c r="H621" s="34" t="s">
        <v>1304</v>
      </c>
      <c r="I621" s="32" t="s">
        <v>2806</v>
      </c>
      <c r="J621" s="34">
        <v>2</v>
      </c>
      <c r="K621" s="32" t="s">
        <v>318</v>
      </c>
      <c r="L621" s="33" t="s">
        <v>2807</v>
      </c>
      <c r="M621" s="32" t="s">
        <v>2808</v>
      </c>
      <c r="N621" s="34" t="s">
        <v>2809</v>
      </c>
      <c r="O621" s="32" t="s">
        <v>2810</v>
      </c>
      <c r="P621" s="34">
        <v>60</v>
      </c>
      <c r="Q621" s="34" t="s">
        <v>2811</v>
      </c>
      <c r="R621" s="32" t="s">
        <v>2812</v>
      </c>
      <c r="S621" s="34" t="s">
        <v>2813</v>
      </c>
      <c r="T621" s="32" t="s">
        <v>2814</v>
      </c>
      <c r="U621" s="34" t="s">
        <v>2815</v>
      </c>
      <c r="V621" s="36" t="s">
        <v>2816</v>
      </c>
      <c r="W621" s="36" t="s">
        <v>2817</v>
      </c>
      <c r="X621" s="33" t="s">
        <v>2818</v>
      </c>
      <c r="Y621" s="32" t="s">
        <v>2819</v>
      </c>
      <c r="Z621" s="34">
        <v>2023</v>
      </c>
      <c r="AA621" s="34">
        <v>2023</v>
      </c>
      <c r="AB621" s="34">
        <v>1</v>
      </c>
      <c r="AC621" s="34">
        <v>1</v>
      </c>
      <c r="AD621" s="34">
        <v>4502038</v>
      </c>
      <c r="AE621" s="32" t="s">
        <v>2820</v>
      </c>
      <c r="AF621" s="34">
        <v>450203800</v>
      </c>
      <c r="AG621" s="32" t="s">
        <v>1645</v>
      </c>
      <c r="AH621" s="34" t="s">
        <v>2815</v>
      </c>
      <c r="AI621" s="33" t="s">
        <v>2750</v>
      </c>
      <c r="AJ621" s="32" t="s">
        <v>2826</v>
      </c>
      <c r="AK621" s="34" t="s">
        <v>99</v>
      </c>
      <c r="AL621" s="32" t="s">
        <v>166</v>
      </c>
      <c r="AM621" s="34">
        <v>133803</v>
      </c>
      <c r="AN621" s="32" t="s">
        <v>167</v>
      </c>
      <c r="AO621" s="32"/>
      <c r="AP621" s="22" t="s">
        <v>92</v>
      </c>
      <c r="AQ621" s="34" t="s">
        <v>346</v>
      </c>
      <c r="AR621" s="32" t="s">
        <v>347</v>
      </c>
      <c r="AS621" s="32" t="s">
        <v>2829</v>
      </c>
      <c r="AT621" s="28">
        <v>1410000</v>
      </c>
      <c r="AU621" s="1"/>
      <c r="AV621" s="29"/>
      <c r="AW621" s="30">
        <f>SUMIF('No tocar'!A:A,AS621,'No tocar'!B:B)</f>
        <v>0</v>
      </c>
      <c r="AX621" s="30">
        <f t="shared" si="0"/>
        <v>1410000</v>
      </c>
      <c r="AY621" s="30">
        <f>SUMIF('No tocar'!A:A,AS621,'No tocar'!D:D)</f>
        <v>0</v>
      </c>
      <c r="AZ621" s="30"/>
      <c r="BA621" s="30" t="str">
        <f t="shared" si="1"/>
        <v/>
      </c>
      <c r="BB621" s="31" t="str">
        <f t="shared" si="2"/>
        <v/>
      </c>
      <c r="BC621" s="29"/>
      <c r="BD621" s="29"/>
      <c r="BE621" s="29"/>
      <c r="BF621" s="29"/>
      <c r="BG621" s="29"/>
      <c r="BH621" s="29"/>
      <c r="BI621" s="29"/>
      <c r="BJ621" s="29"/>
      <c r="BK621" s="29"/>
      <c r="BL621" s="29"/>
      <c r="BM621" s="29"/>
      <c r="BN621" s="29"/>
      <c r="BO621" s="29"/>
      <c r="BP621" s="29"/>
      <c r="BQ621" s="29"/>
      <c r="BR621" s="29"/>
      <c r="BS621" s="29"/>
      <c r="BT621" s="29"/>
      <c r="BU621" s="29"/>
      <c r="BV621" s="29"/>
    </row>
    <row r="622" spans="1:74" ht="14.25" customHeight="1">
      <c r="A622" s="32" t="s">
        <v>2714</v>
      </c>
      <c r="B622" s="32" t="s">
        <v>2715</v>
      </c>
      <c r="C622" s="32" t="s">
        <v>1347</v>
      </c>
      <c r="D622" s="33">
        <v>45</v>
      </c>
      <c r="E622" s="32" t="s">
        <v>70</v>
      </c>
      <c r="F622" s="34">
        <v>4502</v>
      </c>
      <c r="G622" s="32" t="s">
        <v>1629</v>
      </c>
      <c r="H622" s="34" t="s">
        <v>1304</v>
      </c>
      <c r="I622" s="32" t="s">
        <v>2806</v>
      </c>
      <c r="J622" s="34">
        <v>2</v>
      </c>
      <c r="K622" s="32" t="s">
        <v>318</v>
      </c>
      <c r="L622" s="33" t="s">
        <v>2807</v>
      </c>
      <c r="M622" s="32" t="s">
        <v>2808</v>
      </c>
      <c r="N622" s="34" t="s">
        <v>2809</v>
      </c>
      <c r="O622" s="32" t="s">
        <v>2810</v>
      </c>
      <c r="P622" s="34">
        <v>60</v>
      </c>
      <c r="Q622" s="34" t="s">
        <v>2811</v>
      </c>
      <c r="R622" s="32" t="s">
        <v>2812</v>
      </c>
      <c r="S622" s="34" t="s">
        <v>2813</v>
      </c>
      <c r="T622" s="32" t="s">
        <v>2814</v>
      </c>
      <c r="U622" s="34" t="s">
        <v>2815</v>
      </c>
      <c r="V622" s="36" t="s">
        <v>2816</v>
      </c>
      <c r="W622" s="36" t="s">
        <v>2817</v>
      </c>
      <c r="X622" s="33" t="s">
        <v>2818</v>
      </c>
      <c r="Y622" s="32" t="s">
        <v>2819</v>
      </c>
      <c r="Z622" s="34">
        <v>2023</v>
      </c>
      <c r="AA622" s="34">
        <v>2023</v>
      </c>
      <c r="AB622" s="34">
        <v>1</v>
      </c>
      <c r="AC622" s="34">
        <v>1</v>
      </c>
      <c r="AD622" s="34">
        <v>4502038</v>
      </c>
      <c r="AE622" s="32" t="s">
        <v>2820</v>
      </c>
      <c r="AF622" s="34">
        <v>450203800</v>
      </c>
      <c r="AG622" s="32" t="s">
        <v>1645</v>
      </c>
      <c r="AH622" s="34" t="s">
        <v>2815</v>
      </c>
      <c r="AI622" s="33" t="s">
        <v>1962</v>
      </c>
      <c r="AJ622" s="32" t="s">
        <v>2830</v>
      </c>
      <c r="AK622" s="34" t="s">
        <v>99</v>
      </c>
      <c r="AL622" s="32" t="s">
        <v>166</v>
      </c>
      <c r="AM622" s="34">
        <v>124303</v>
      </c>
      <c r="AN622" s="32" t="s">
        <v>169</v>
      </c>
      <c r="AO622" s="32"/>
      <c r="AP622" s="22" t="s">
        <v>92</v>
      </c>
      <c r="AQ622" s="34" t="s">
        <v>346</v>
      </c>
      <c r="AR622" s="32" t="s">
        <v>347</v>
      </c>
      <c r="AS622" s="32" t="s">
        <v>2831</v>
      </c>
      <c r="AT622" s="28">
        <v>10850000</v>
      </c>
      <c r="AU622" s="1"/>
      <c r="AV622" s="29"/>
      <c r="AW622" s="30">
        <f>SUMIF('No tocar'!A:A,AS622,'No tocar'!B:B)</f>
        <v>9920000</v>
      </c>
      <c r="AX622" s="30">
        <f t="shared" si="0"/>
        <v>10850000</v>
      </c>
      <c r="AY622" s="30">
        <f>SUMIF('No tocar'!A:A,AS622,'No tocar'!D:D)</f>
        <v>10850000</v>
      </c>
      <c r="AZ622" s="30"/>
      <c r="BA622" s="30" t="str">
        <f t="shared" si="1"/>
        <v/>
      </c>
      <c r="BB622" s="31" t="str">
        <f t="shared" si="2"/>
        <v/>
      </c>
      <c r="BC622" s="29"/>
      <c r="BD622" s="29"/>
      <c r="BE622" s="29"/>
      <c r="BF622" s="29"/>
      <c r="BG622" s="29"/>
      <c r="BH622" s="29"/>
      <c r="BI622" s="29"/>
      <c r="BJ622" s="29"/>
      <c r="BK622" s="29"/>
      <c r="BL622" s="29"/>
      <c r="BM622" s="29"/>
      <c r="BN622" s="29"/>
      <c r="BO622" s="29"/>
      <c r="BP622" s="29"/>
      <c r="BQ622" s="29"/>
      <c r="BR622" s="29"/>
      <c r="BS622" s="29"/>
      <c r="BT622" s="29"/>
      <c r="BU622" s="29"/>
      <c r="BV622" s="29"/>
    </row>
    <row r="623" spans="1:74" ht="14.25" customHeight="1">
      <c r="A623" s="32" t="s">
        <v>2714</v>
      </c>
      <c r="B623" s="32" t="s">
        <v>2715</v>
      </c>
      <c r="C623" s="32" t="s">
        <v>1347</v>
      </c>
      <c r="D623" s="33">
        <v>45</v>
      </c>
      <c r="E623" s="32" t="s">
        <v>70</v>
      </c>
      <c r="F623" s="34">
        <v>4502</v>
      </c>
      <c r="G623" s="32" t="s">
        <v>1629</v>
      </c>
      <c r="H623" s="34" t="s">
        <v>1304</v>
      </c>
      <c r="I623" s="32" t="s">
        <v>2806</v>
      </c>
      <c r="J623" s="34">
        <v>2</v>
      </c>
      <c r="K623" s="32" t="s">
        <v>318</v>
      </c>
      <c r="L623" s="33" t="s">
        <v>2807</v>
      </c>
      <c r="M623" s="32" t="s">
        <v>2808</v>
      </c>
      <c r="N623" s="34" t="s">
        <v>2809</v>
      </c>
      <c r="O623" s="32" t="s">
        <v>2810</v>
      </c>
      <c r="P623" s="34">
        <v>60</v>
      </c>
      <c r="Q623" s="34" t="s">
        <v>2811</v>
      </c>
      <c r="R623" s="32" t="s">
        <v>2812</v>
      </c>
      <c r="S623" s="34" t="s">
        <v>2813</v>
      </c>
      <c r="T623" s="32" t="s">
        <v>2814</v>
      </c>
      <c r="U623" s="34" t="s">
        <v>2815</v>
      </c>
      <c r="V623" s="36" t="s">
        <v>2816</v>
      </c>
      <c r="W623" s="36" t="s">
        <v>2817</v>
      </c>
      <c r="X623" s="33" t="s">
        <v>2818</v>
      </c>
      <c r="Y623" s="32" t="s">
        <v>2819</v>
      </c>
      <c r="Z623" s="34">
        <v>2023</v>
      </c>
      <c r="AA623" s="34">
        <v>2023</v>
      </c>
      <c r="AB623" s="34">
        <v>1</v>
      </c>
      <c r="AC623" s="34">
        <v>1</v>
      </c>
      <c r="AD623" s="34">
        <v>4502038</v>
      </c>
      <c r="AE623" s="32" t="s">
        <v>2820</v>
      </c>
      <c r="AF623" s="34">
        <v>450203800</v>
      </c>
      <c r="AG623" s="32" t="s">
        <v>1645</v>
      </c>
      <c r="AH623" s="34" t="s">
        <v>2815</v>
      </c>
      <c r="AI623" s="33" t="s">
        <v>1962</v>
      </c>
      <c r="AJ623" s="32" t="s">
        <v>2830</v>
      </c>
      <c r="AK623" s="34" t="s">
        <v>99</v>
      </c>
      <c r="AL623" s="32" t="s">
        <v>166</v>
      </c>
      <c r="AM623" s="34">
        <v>133803</v>
      </c>
      <c r="AN623" s="32" t="s">
        <v>167</v>
      </c>
      <c r="AO623" s="32"/>
      <c r="AP623" s="22" t="s">
        <v>92</v>
      </c>
      <c r="AQ623" s="34" t="s">
        <v>346</v>
      </c>
      <c r="AR623" s="32" t="s">
        <v>347</v>
      </c>
      <c r="AS623" s="32" t="s">
        <v>2832</v>
      </c>
      <c r="AT623" s="28">
        <v>3600000</v>
      </c>
      <c r="AU623" s="1"/>
      <c r="AV623" s="29"/>
      <c r="AW623" s="30">
        <f>SUMIF('No tocar'!A:A,AS623,'No tocar'!B:B)</f>
        <v>0</v>
      </c>
      <c r="AX623" s="30">
        <f t="shared" si="0"/>
        <v>3600000</v>
      </c>
      <c r="AY623" s="30">
        <f>SUMIF('No tocar'!A:A,AS623,'No tocar'!D:D)</f>
        <v>0</v>
      </c>
      <c r="AZ623" s="30"/>
      <c r="BA623" s="30" t="str">
        <f t="shared" si="1"/>
        <v/>
      </c>
      <c r="BB623" s="31" t="str">
        <f t="shared" si="2"/>
        <v/>
      </c>
      <c r="BC623" s="29"/>
      <c r="BD623" s="29"/>
      <c r="BE623" s="29"/>
      <c r="BF623" s="29"/>
      <c r="BG623" s="29"/>
      <c r="BH623" s="29"/>
      <c r="BI623" s="29"/>
      <c r="BJ623" s="29"/>
      <c r="BK623" s="29"/>
      <c r="BL623" s="29"/>
      <c r="BM623" s="29"/>
      <c r="BN623" s="29"/>
      <c r="BO623" s="29"/>
      <c r="BP623" s="29"/>
      <c r="BQ623" s="29"/>
      <c r="BR623" s="29"/>
      <c r="BS623" s="29"/>
      <c r="BT623" s="29"/>
      <c r="BU623" s="29"/>
      <c r="BV623" s="29"/>
    </row>
    <row r="624" spans="1:74" ht="14.25" customHeight="1">
      <c r="A624" s="32" t="s">
        <v>2714</v>
      </c>
      <c r="B624" s="32" t="s">
        <v>2715</v>
      </c>
      <c r="C624" s="32" t="s">
        <v>1347</v>
      </c>
      <c r="D624" s="33">
        <v>45</v>
      </c>
      <c r="E624" s="32" t="s">
        <v>70</v>
      </c>
      <c r="F624" s="34">
        <v>4502</v>
      </c>
      <c r="G624" s="32" t="s">
        <v>1629</v>
      </c>
      <c r="H624" s="34" t="s">
        <v>1304</v>
      </c>
      <c r="I624" s="32" t="s">
        <v>2806</v>
      </c>
      <c r="J624" s="34">
        <v>2</v>
      </c>
      <c r="K624" s="32" t="s">
        <v>318</v>
      </c>
      <c r="L624" s="33" t="s">
        <v>2807</v>
      </c>
      <c r="M624" s="32" t="s">
        <v>2808</v>
      </c>
      <c r="N624" s="34" t="s">
        <v>2809</v>
      </c>
      <c r="O624" s="32" t="s">
        <v>2810</v>
      </c>
      <c r="P624" s="34">
        <v>60</v>
      </c>
      <c r="Q624" s="34" t="s">
        <v>2811</v>
      </c>
      <c r="R624" s="32" t="s">
        <v>2812</v>
      </c>
      <c r="S624" s="34" t="s">
        <v>2813</v>
      </c>
      <c r="T624" s="32" t="s">
        <v>2814</v>
      </c>
      <c r="U624" s="34" t="s">
        <v>2815</v>
      </c>
      <c r="V624" s="36" t="s">
        <v>2816</v>
      </c>
      <c r="W624" s="36" t="s">
        <v>2817</v>
      </c>
      <c r="X624" s="33" t="s">
        <v>2818</v>
      </c>
      <c r="Y624" s="32" t="s">
        <v>2819</v>
      </c>
      <c r="Z624" s="34">
        <v>2023</v>
      </c>
      <c r="AA624" s="34">
        <v>2023</v>
      </c>
      <c r="AB624" s="34">
        <v>1</v>
      </c>
      <c r="AC624" s="34">
        <v>1</v>
      </c>
      <c r="AD624" s="34">
        <v>4502038</v>
      </c>
      <c r="AE624" s="32" t="s">
        <v>2820</v>
      </c>
      <c r="AF624" s="34">
        <v>450203800</v>
      </c>
      <c r="AG624" s="32" t="s">
        <v>1645</v>
      </c>
      <c r="AH624" s="34" t="s">
        <v>2815</v>
      </c>
      <c r="AI624" s="33" t="s">
        <v>2761</v>
      </c>
      <c r="AJ624" s="32" t="s">
        <v>2833</v>
      </c>
      <c r="AK624" s="34" t="s">
        <v>99</v>
      </c>
      <c r="AL624" s="32" t="s">
        <v>166</v>
      </c>
      <c r="AM624" s="34">
        <v>124303</v>
      </c>
      <c r="AN624" s="32" t="s">
        <v>169</v>
      </c>
      <c r="AO624" s="32"/>
      <c r="AP624" s="22" t="s">
        <v>92</v>
      </c>
      <c r="AQ624" s="34" t="s">
        <v>346</v>
      </c>
      <c r="AR624" s="32" t="s">
        <v>347</v>
      </c>
      <c r="AS624" s="32" t="s">
        <v>2834</v>
      </c>
      <c r="AT624" s="28">
        <v>10850000</v>
      </c>
      <c r="AU624" s="1"/>
      <c r="AV624" s="29"/>
      <c r="AW624" s="30">
        <f>SUMIF('No tocar'!A:A,AS624,'No tocar'!B:B)</f>
        <v>9920000</v>
      </c>
      <c r="AX624" s="30">
        <f t="shared" si="0"/>
        <v>10850000</v>
      </c>
      <c r="AY624" s="30">
        <f>SUMIF('No tocar'!A:A,AS624,'No tocar'!D:D)</f>
        <v>10850000</v>
      </c>
      <c r="AZ624" s="30"/>
      <c r="BA624" s="30" t="str">
        <f t="shared" si="1"/>
        <v/>
      </c>
      <c r="BB624" s="31" t="str">
        <f t="shared" si="2"/>
        <v/>
      </c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9"/>
      <c r="BT624" s="29"/>
      <c r="BU624" s="29"/>
      <c r="BV624" s="29"/>
    </row>
    <row r="625" spans="1:74" ht="14.25" customHeight="1">
      <c r="A625" s="32" t="s">
        <v>2714</v>
      </c>
      <c r="B625" s="32" t="s">
        <v>2715</v>
      </c>
      <c r="C625" s="32" t="s">
        <v>1347</v>
      </c>
      <c r="D625" s="33">
        <v>45</v>
      </c>
      <c r="E625" s="32" t="s">
        <v>70</v>
      </c>
      <c r="F625" s="34">
        <v>4502</v>
      </c>
      <c r="G625" s="32" t="s">
        <v>1629</v>
      </c>
      <c r="H625" s="34" t="s">
        <v>1304</v>
      </c>
      <c r="I625" s="32" t="s">
        <v>2806</v>
      </c>
      <c r="J625" s="34">
        <v>2</v>
      </c>
      <c r="K625" s="32" t="s">
        <v>318</v>
      </c>
      <c r="L625" s="33" t="s">
        <v>2807</v>
      </c>
      <c r="M625" s="32" t="s">
        <v>2808</v>
      </c>
      <c r="N625" s="34" t="s">
        <v>2809</v>
      </c>
      <c r="O625" s="32" t="s">
        <v>2810</v>
      </c>
      <c r="P625" s="34">
        <v>60</v>
      </c>
      <c r="Q625" s="34" t="s">
        <v>2811</v>
      </c>
      <c r="R625" s="32" t="s">
        <v>2812</v>
      </c>
      <c r="S625" s="34" t="s">
        <v>2813</v>
      </c>
      <c r="T625" s="32" t="s">
        <v>2814</v>
      </c>
      <c r="U625" s="34" t="s">
        <v>2815</v>
      </c>
      <c r="V625" s="36" t="s">
        <v>2816</v>
      </c>
      <c r="W625" s="36" t="s">
        <v>2817</v>
      </c>
      <c r="X625" s="33" t="s">
        <v>2818</v>
      </c>
      <c r="Y625" s="32" t="s">
        <v>2819</v>
      </c>
      <c r="Z625" s="34">
        <v>2023</v>
      </c>
      <c r="AA625" s="34">
        <v>2023</v>
      </c>
      <c r="AB625" s="34">
        <v>1</v>
      </c>
      <c r="AC625" s="34">
        <v>1</v>
      </c>
      <c r="AD625" s="34">
        <v>4502038</v>
      </c>
      <c r="AE625" s="32" t="s">
        <v>2820</v>
      </c>
      <c r="AF625" s="34">
        <v>450203800</v>
      </c>
      <c r="AG625" s="32" t="s">
        <v>1645</v>
      </c>
      <c r="AH625" s="34" t="s">
        <v>2815</v>
      </c>
      <c r="AI625" s="33" t="s">
        <v>2761</v>
      </c>
      <c r="AJ625" s="32" t="s">
        <v>2833</v>
      </c>
      <c r="AK625" s="34" t="s">
        <v>99</v>
      </c>
      <c r="AL625" s="32" t="s">
        <v>166</v>
      </c>
      <c r="AM625" s="34">
        <v>133803</v>
      </c>
      <c r="AN625" s="32" t="s">
        <v>167</v>
      </c>
      <c r="AO625" s="32"/>
      <c r="AP625" s="22" t="s">
        <v>92</v>
      </c>
      <c r="AQ625" s="34" t="s">
        <v>346</v>
      </c>
      <c r="AR625" s="32" t="s">
        <v>347</v>
      </c>
      <c r="AS625" s="32" t="s">
        <v>2835</v>
      </c>
      <c r="AT625" s="28">
        <v>2400000</v>
      </c>
      <c r="AU625" s="1"/>
      <c r="AV625" s="29"/>
      <c r="AW625" s="30">
        <f>SUMIF('No tocar'!A:A,AS625,'No tocar'!B:B)</f>
        <v>0</v>
      </c>
      <c r="AX625" s="30">
        <f t="shared" si="0"/>
        <v>2400000</v>
      </c>
      <c r="AY625" s="30">
        <f>SUMIF('No tocar'!A:A,AS625,'No tocar'!D:D)</f>
        <v>0</v>
      </c>
      <c r="AZ625" s="30"/>
      <c r="BA625" s="30" t="str">
        <f t="shared" si="1"/>
        <v/>
      </c>
      <c r="BB625" s="31" t="str">
        <f t="shared" si="2"/>
        <v/>
      </c>
      <c r="BC625" s="29"/>
      <c r="BD625" s="29"/>
      <c r="BE625" s="29"/>
      <c r="BF625" s="29"/>
      <c r="BG625" s="29"/>
      <c r="BH625" s="29"/>
      <c r="BI625" s="29"/>
      <c r="BJ625" s="29"/>
      <c r="BK625" s="29"/>
      <c r="BL625" s="29"/>
      <c r="BM625" s="29"/>
      <c r="BN625" s="29"/>
      <c r="BO625" s="29"/>
      <c r="BP625" s="29"/>
      <c r="BQ625" s="29"/>
      <c r="BR625" s="29"/>
      <c r="BS625" s="29"/>
      <c r="BT625" s="29"/>
      <c r="BU625" s="29"/>
      <c r="BV625" s="29"/>
    </row>
    <row r="626" spans="1:74" ht="14.25" hidden="1" customHeight="1">
      <c r="A626" s="22" t="s">
        <v>2836</v>
      </c>
      <c r="B626" s="22" t="s">
        <v>2837</v>
      </c>
      <c r="C626" s="22" t="s">
        <v>68</v>
      </c>
      <c r="D626" s="23" t="s">
        <v>69</v>
      </c>
      <c r="E626" s="22" t="s">
        <v>916</v>
      </c>
      <c r="F626" s="24">
        <v>4599</v>
      </c>
      <c r="G626" s="22" t="s">
        <v>71</v>
      </c>
      <c r="H626" s="24" t="s">
        <v>72</v>
      </c>
      <c r="I626" s="22" t="s">
        <v>73</v>
      </c>
      <c r="J626" s="24">
        <v>1</v>
      </c>
      <c r="K626" s="22" t="s">
        <v>74</v>
      </c>
      <c r="L626" s="23" t="s">
        <v>2838</v>
      </c>
      <c r="M626" s="22" t="s">
        <v>2839</v>
      </c>
      <c r="N626" s="24" t="s">
        <v>2840</v>
      </c>
      <c r="O626" s="22" t="s">
        <v>2841</v>
      </c>
      <c r="P626" s="24" t="s">
        <v>1588</v>
      </c>
      <c r="Q626" s="24" t="s">
        <v>2842</v>
      </c>
      <c r="R626" s="22" t="s">
        <v>2843</v>
      </c>
      <c r="S626" s="24" t="s">
        <v>2844</v>
      </c>
      <c r="T626" s="22" t="s">
        <v>2845</v>
      </c>
      <c r="U626" s="24">
        <v>100</v>
      </c>
      <c r="V626" s="27" t="s">
        <v>2846</v>
      </c>
      <c r="W626" s="27" t="s">
        <v>2847</v>
      </c>
      <c r="X626" s="23" t="s">
        <v>2848</v>
      </c>
      <c r="Y626" s="22" t="s">
        <v>2849</v>
      </c>
      <c r="Z626" s="24">
        <v>2022</v>
      </c>
      <c r="AA626" s="24">
        <v>2023</v>
      </c>
      <c r="AB626" s="25">
        <v>2</v>
      </c>
      <c r="AC626" s="24">
        <v>1</v>
      </c>
      <c r="AD626" s="24">
        <v>4599019</v>
      </c>
      <c r="AE626" s="22" t="s">
        <v>135</v>
      </c>
      <c r="AF626" s="24">
        <v>459901901</v>
      </c>
      <c r="AG626" s="22" t="s">
        <v>2850</v>
      </c>
      <c r="AH626" s="24">
        <v>1</v>
      </c>
      <c r="AI626" s="24">
        <v>1</v>
      </c>
      <c r="AJ626" s="22" t="s">
        <v>2851</v>
      </c>
      <c r="AK626" s="24" t="s">
        <v>89</v>
      </c>
      <c r="AL626" s="22" t="s">
        <v>90</v>
      </c>
      <c r="AM626" s="24">
        <v>121000</v>
      </c>
      <c r="AN626" s="22" t="s">
        <v>91</v>
      </c>
      <c r="AO626" s="22"/>
      <c r="AP626" s="22" t="s">
        <v>92</v>
      </c>
      <c r="AQ626" s="24" t="s">
        <v>1650</v>
      </c>
      <c r="AR626" s="22" t="s">
        <v>1651</v>
      </c>
      <c r="AS626" s="22" t="s">
        <v>2852</v>
      </c>
      <c r="AT626" s="28">
        <v>1100000</v>
      </c>
      <c r="AU626" s="1"/>
      <c r="AV626" s="29"/>
      <c r="AW626" s="30">
        <f>SUMIF('No tocar'!A:A,AS626,'No tocar'!B:B)</f>
        <v>30000000</v>
      </c>
      <c r="AX626" s="30">
        <f t="shared" si="0"/>
        <v>1100000</v>
      </c>
      <c r="AY626" s="30">
        <f>SUMIF('No tocar'!A:A,AS626,'No tocar'!D:D)</f>
        <v>0</v>
      </c>
      <c r="AZ626" s="30"/>
      <c r="BA626" s="30" t="str">
        <f t="shared" si="1"/>
        <v/>
      </c>
      <c r="BB626" s="31" t="str">
        <f t="shared" si="2"/>
        <v/>
      </c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9"/>
      <c r="BT626" s="29"/>
      <c r="BU626" s="29"/>
      <c r="BV626" s="29"/>
    </row>
    <row r="627" spans="1:74" ht="14.25" hidden="1" customHeight="1">
      <c r="A627" s="22" t="s">
        <v>2836</v>
      </c>
      <c r="B627" s="22" t="s">
        <v>2837</v>
      </c>
      <c r="C627" s="22" t="s">
        <v>68</v>
      </c>
      <c r="D627" s="23">
        <v>45</v>
      </c>
      <c r="E627" s="22" t="s">
        <v>916</v>
      </c>
      <c r="F627" s="24">
        <v>4599</v>
      </c>
      <c r="G627" s="22" t="s">
        <v>71</v>
      </c>
      <c r="H627" s="24" t="s">
        <v>72</v>
      </c>
      <c r="I627" s="22" t="s">
        <v>73</v>
      </c>
      <c r="J627" s="24">
        <v>1</v>
      </c>
      <c r="K627" s="22" t="s">
        <v>74</v>
      </c>
      <c r="L627" s="23" t="s">
        <v>2838</v>
      </c>
      <c r="M627" s="22" t="s">
        <v>2839</v>
      </c>
      <c r="N627" s="24" t="s">
        <v>2840</v>
      </c>
      <c r="O627" s="22" t="s">
        <v>2841</v>
      </c>
      <c r="P627" s="24" t="s">
        <v>1588</v>
      </c>
      <c r="Q627" s="24" t="s">
        <v>2842</v>
      </c>
      <c r="R627" s="22" t="s">
        <v>2843</v>
      </c>
      <c r="S627" s="24" t="s">
        <v>2844</v>
      </c>
      <c r="T627" s="22" t="s">
        <v>2845</v>
      </c>
      <c r="U627" s="24">
        <v>100</v>
      </c>
      <c r="V627" s="27" t="s">
        <v>2846</v>
      </c>
      <c r="W627" s="27" t="s">
        <v>2847</v>
      </c>
      <c r="X627" s="23" t="s">
        <v>2848</v>
      </c>
      <c r="Y627" s="22" t="s">
        <v>2849</v>
      </c>
      <c r="Z627" s="24">
        <v>2022</v>
      </c>
      <c r="AA627" s="24">
        <v>2023</v>
      </c>
      <c r="AB627" s="25">
        <v>2</v>
      </c>
      <c r="AC627" s="24">
        <v>1</v>
      </c>
      <c r="AD627" s="24">
        <v>4599019</v>
      </c>
      <c r="AE627" s="22" t="s">
        <v>135</v>
      </c>
      <c r="AF627" s="24">
        <v>459901901</v>
      </c>
      <c r="AG627" s="22" t="s">
        <v>2850</v>
      </c>
      <c r="AH627" s="24">
        <v>1</v>
      </c>
      <c r="AI627" s="24">
        <v>2</v>
      </c>
      <c r="AJ627" s="22" t="s">
        <v>2853</v>
      </c>
      <c r="AK627" s="24" t="s">
        <v>99</v>
      </c>
      <c r="AL627" s="22" t="s">
        <v>90</v>
      </c>
      <c r="AM627" s="24">
        <v>121000</v>
      </c>
      <c r="AN627" s="22" t="s">
        <v>91</v>
      </c>
      <c r="AO627" s="22"/>
      <c r="AP627" s="32" t="s">
        <v>153</v>
      </c>
      <c r="AQ627" s="24" t="s">
        <v>2024</v>
      </c>
      <c r="AR627" s="22" t="s">
        <v>2025</v>
      </c>
      <c r="AS627" s="22" t="s">
        <v>2854</v>
      </c>
      <c r="AT627" s="28">
        <v>119850000</v>
      </c>
      <c r="AU627" s="1"/>
      <c r="AV627" s="29"/>
      <c r="AW627" s="30">
        <f>SUMIF('No tocar'!A:A,AS627,'No tocar'!B:B)</f>
        <v>68400000</v>
      </c>
      <c r="AX627" s="30">
        <f t="shared" si="0"/>
        <v>119850000</v>
      </c>
      <c r="AY627" s="30">
        <f>SUMIF('No tocar'!A:A,AS627,'No tocar'!D:D)</f>
        <v>82525000</v>
      </c>
      <c r="AZ627" s="30"/>
      <c r="BA627" s="30" t="str">
        <f t="shared" si="1"/>
        <v/>
      </c>
      <c r="BB627" s="31" t="str">
        <f t="shared" si="2"/>
        <v/>
      </c>
      <c r="BC627" s="29"/>
      <c r="BD627" s="29"/>
      <c r="BE627" s="29"/>
      <c r="BF627" s="29"/>
      <c r="BG627" s="29"/>
      <c r="BH627" s="29"/>
      <c r="BI627" s="29"/>
      <c r="BJ627" s="29"/>
      <c r="BK627" s="29"/>
      <c r="BL627" s="29"/>
      <c r="BM627" s="29"/>
      <c r="BN627" s="29"/>
      <c r="BO627" s="29"/>
      <c r="BP627" s="29"/>
      <c r="BQ627" s="29"/>
      <c r="BR627" s="29"/>
      <c r="BS627" s="29"/>
      <c r="BT627" s="29"/>
      <c r="BU627" s="29"/>
      <c r="BV627" s="29"/>
    </row>
    <row r="628" spans="1:74" ht="14.25" hidden="1" customHeight="1">
      <c r="A628" s="22" t="s">
        <v>2836</v>
      </c>
      <c r="B628" s="22" t="s">
        <v>2837</v>
      </c>
      <c r="C628" s="22" t="s">
        <v>68</v>
      </c>
      <c r="D628" s="23">
        <v>45</v>
      </c>
      <c r="E628" s="22" t="s">
        <v>916</v>
      </c>
      <c r="F628" s="24">
        <v>4599</v>
      </c>
      <c r="G628" s="22" t="s">
        <v>71</v>
      </c>
      <c r="H628" s="24" t="s">
        <v>72</v>
      </c>
      <c r="I628" s="22" t="s">
        <v>73</v>
      </c>
      <c r="J628" s="24">
        <v>1</v>
      </c>
      <c r="K628" s="22" t="s">
        <v>74</v>
      </c>
      <c r="L628" s="23" t="s">
        <v>2838</v>
      </c>
      <c r="M628" s="22" t="s">
        <v>2839</v>
      </c>
      <c r="N628" s="24" t="s">
        <v>2840</v>
      </c>
      <c r="O628" s="22" t="s">
        <v>2841</v>
      </c>
      <c r="P628" s="24" t="s">
        <v>1588</v>
      </c>
      <c r="Q628" s="24" t="s">
        <v>2842</v>
      </c>
      <c r="R628" s="22" t="s">
        <v>2843</v>
      </c>
      <c r="S628" s="24" t="s">
        <v>2844</v>
      </c>
      <c r="T628" s="22" t="s">
        <v>2845</v>
      </c>
      <c r="U628" s="24">
        <v>100</v>
      </c>
      <c r="V628" s="27" t="s">
        <v>2846</v>
      </c>
      <c r="W628" s="27" t="s">
        <v>2847</v>
      </c>
      <c r="X628" s="23" t="s">
        <v>2848</v>
      </c>
      <c r="Y628" s="22" t="s">
        <v>2849</v>
      </c>
      <c r="Z628" s="24">
        <v>2022</v>
      </c>
      <c r="AA628" s="24">
        <v>2023</v>
      </c>
      <c r="AB628" s="25">
        <v>2</v>
      </c>
      <c r="AC628" s="24">
        <v>1</v>
      </c>
      <c r="AD628" s="24">
        <v>4599019</v>
      </c>
      <c r="AE628" s="22" t="s">
        <v>135</v>
      </c>
      <c r="AF628" s="24">
        <v>459901901</v>
      </c>
      <c r="AG628" s="22" t="s">
        <v>2850</v>
      </c>
      <c r="AH628" s="24">
        <v>1</v>
      </c>
      <c r="AI628" s="24">
        <v>2</v>
      </c>
      <c r="AJ628" s="22" t="s">
        <v>2853</v>
      </c>
      <c r="AK628" s="24" t="s">
        <v>99</v>
      </c>
      <c r="AL628" s="22" t="s">
        <v>90</v>
      </c>
      <c r="AM628" s="24">
        <v>1331102</v>
      </c>
      <c r="AN628" s="22" t="s">
        <v>96</v>
      </c>
      <c r="AO628" s="22"/>
      <c r="AP628" s="32" t="s">
        <v>153</v>
      </c>
      <c r="AQ628" s="24" t="s">
        <v>2024</v>
      </c>
      <c r="AR628" s="22" t="s">
        <v>2025</v>
      </c>
      <c r="AS628" s="22" t="s">
        <v>2855</v>
      </c>
      <c r="AT628" s="28">
        <v>885746.32</v>
      </c>
      <c r="AU628" s="1"/>
      <c r="AV628" s="29"/>
      <c r="AW628" s="30">
        <f>SUMIF('No tocar'!A:A,AS628,'No tocar'!B:B)</f>
        <v>0</v>
      </c>
      <c r="AX628" s="30">
        <f t="shared" si="0"/>
        <v>885746.32</v>
      </c>
      <c r="AY628" s="30">
        <f>SUMIF('No tocar'!A:A,AS628,'No tocar'!D:D)</f>
        <v>0</v>
      </c>
      <c r="AZ628" s="30"/>
      <c r="BA628" s="30" t="str">
        <f t="shared" si="1"/>
        <v/>
      </c>
      <c r="BB628" s="31" t="str">
        <f t="shared" si="2"/>
        <v/>
      </c>
      <c r="BC628" s="29"/>
      <c r="BD628" s="29"/>
      <c r="BE628" s="29"/>
      <c r="BF628" s="29"/>
      <c r="BG628" s="29"/>
      <c r="BH628" s="29"/>
      <c r="BI628" s="29"/>
      <c r="BJ628" s="29"/>
      <c r="BK628" s="29"/>
      <c r="BL628" s="29"/>
      <c r="BM628" s="29"/>
      <c r="BN628" s="29"/>
      <c r="BO628" s="29"/>
      <c r="BP628" s="29"/>
      <c r="BQ628" s="29"/>
      <c r="BR628" s="29"/>
      <c r="BS628" s="29"/>
      <c r="BT628" s="29"/>
      <c r="BU628" s="29"/>
      <c r="BV628" s="29"/>
    </row>
    <row r="629" spans="1:74" ht="14.25" hidden="1" customHeight="1">
      <c r="A629" s="22" t="s">
        <v>2836</v>
      </c>
      <c r="B629" s="22" t="s">
        <v>2837</v>
      </c>
      <c r="C629" s="22" t="s">
        <v>68</v>
      </c>
      <c r="D629" s="23">
        <v>45</v>
      </c>
      <c r="E629" s="22" t="s">
        <v>916</v>
      </c>
      <c r="F629" s="24">
        <v>4599</v>
      </c>
      <c r="G629" s="22" t="s">
        <v>71</v>
      </c>
      <c r="H629" s="24" t="s">
        <v>72</v>
      </c>
      <c r="I629" s="22" t="s">
        <v>73</v>
      </c>
      <c r="J629" s="24">
        <v>1</v>
      </c>
      <c r="K629" s="22" t="s">
        <v>74</v>
      </c>
      <c r="L629" s="23" t="s">
        <v>2838</v>
      </c>
      <c r="M629" s="22" t="s">
        <v>2839</v>
      </c>
      <c r="N629" s="24" t="s">
        <v>2840</v>
      </c>
      <c r="O629" s="22" t="s">
        <v>2841</v>
      </c>
      <c r="P629" s="24" t="s">
        <v>1588</v>
      </c>
      <c r="Q629" s="24" t="s">
        <v>2842</v>
      </c>
      <c r="R629" s="22" t="s">
        <v>2843</v>
      </c>
      <c r="S629" s="24" t="s">
        <v>2844</v>
      </c>
      <c r="T629" s="22" t="s">
        <v>2845</v>
      </c>
      <c r="U629" s="24">
        <v>100</v>
      </c>
      <c r="V629" s="27" t="s">
        <v>2846</v>
      </c>
      <c r="W629" s="27" t="s">
        <v>2847</v>
      </c>
      <c r="X629" s="23" t="s">
        <v>2848</v>
      </c>
      <c r="Y629" s="22" t="s">
        <v>2849</v>
      </c>
      <c r="Z629" s="24">
        <v>2022</v>
      </c>
      <c r="AA629" s="24">
        <v>2023</v>
      </c>
      <c r="AB629" s="25">
        <v>2</v>
      </c>
      <c r="AC629" s="24">
        <v>1</v>
      </c>
      <c r="AD629" s="24">
        <v>4599019</v>
      </c>
      <c r="AE629" s="22" t="s">
        <v>135</v>
      </c>
      <c r="AF629" s="24">
        <v>459901901</v>
      </c>
      <c r="AG629" s="22" t="s">
        <v>2850</v>
      </c>
      <c r="AH629" s="24">
        <v>1</v>
      </c>
      <c r="AI629" s="24">
        <v>3</v>
      </c>
      <c r="AJ629" s="22" t="s">
        <v>2856</v>
      </c>
      <c r="AK629" s="24" t="s">
        <v>99</v>
      </c>
      <c r="AL629" s="22" t="s">
        <v>90</v>
      </c>
      <c r="AM629" s="24">
        <v>121000</v>
      </c>
      <c r="AN629" s="22" t="s">
        <v>91</v>
      </c>
      <c r="AO629" s="22"/>
      <c r="AP629" s="22" t="s">
        <v>176</v>
      </c>
      <c r="AQ629" s="24"/>
      <c r="AR629" s="22"/>
      <c r="AS629" s="22" t="s">
        <v>2857</v>
      </c>
      <c r="AT629" s="28">
        <v>20000000</v>
      </c>
      <c r="AU629" s="1"/>
      <c r="AV629" s="29"/>
      <c r="AW629" s="30">
        <f>SUMIF('No tocar'!A:A,AS629,'No tocar'!B:B)</f>
        <v>20000000</v>
      </c>
      <c r="AX629" s="30">
        <f t="shared" si="0"/>
        <v>20000000</v>
      </c>
      <c r="AY629" s="30">
        <f>SUMIF('No tocar'!A:A,AS629,'No tocar'!D:D)</f>
        <v>0</v>
      </c>
      <c r="AZ629" s="30"/>
      <c r="BA629" s="30" t="str">
        <f t="shared" si="1"/>
        <v/>
      </c>
      <c r="BB629" s="31" t="str">
        <f t="shared" si="2"/>
        <v/>
      </c>
      <c r="BC629" s="29"/>
      <c r="BD629" s="29"/>
      <c r="BE629" s="29"/>
      <c r="BF629" s="29"/>
      <c r="BG629" s="29"/>
      <c r="BH629" s="29"/>
      <c r="BI629" s="29"/>
      <c r="BJ629" s="29"/>
      <c r="BK629" s="29"/>
      <c r="BL629" s="29"/>
      <c r="BM629" s="29"/>
      <c r="BN629" s="29"/>
      <c r="BO629" s="29"/>
      <c r="BP629" s="29"/>
      <c r="BQ629" s="29"/>
      <c r="BR629" s="29"/>
      <c r="BS629" s="29"/>
      <c r="BT629" s="29"/>
      <c r="BU629" s="29"/>
      <c r="BV629" s="29"/>
    </row>
    <row r="630" spans="1:74" ht="14.25" hidden="1" customHeight="1">
      <c r="A630" s="22" t="s">
        <v>2836</v>
      </c>
      <c r="B630" s="22" t="s">
        <v>2837</v>
      </c>
      <c r="C630" s="22" t="s">
        <v>68</v>
      </c>
      <c r="D630" s="23">
        <v>45</v>
      </c>
      <c r="E630" s="22" t="s">
        <v>916</v>
      </c>
      <c r="F630" s="24">
        <v>4599</v>
      </c>
      <c r="G630" s="22" t="s">
        <v>71</v>
      </c>
      <c r="H630" s="24" t="s">
        <v>72</v>
      </c>
      <c r="I630" s="22" t="s">
        <v>73</v>
      </c>
      <c r="J630" s="24">
        <v>1</v>
      </c>
      <c r="K630" s="22" t="s">
        <v>74</v>
      </c>
      <c r="L630" s="23" t="s">
        <v>2838</v>
      </c>
      <c r="M630" s="22" t="s">
        <v>2839</v>
      </c>
      <c r="N630" s="24" t="s">
        <v>2840</v>
      </c>
      <c r="O630" s="22" t="s">
        <v>2841</v>
      </c>
      <c r="P630" s="24" t="s">
        <v>1588</v>
      </c>
      <c r="Q630" s="24" t="s">
        <v>2842</v>
      </c>
      <c r="R630" s="22" t="s">
        <v>2843</v>
      </c>
      <c r="S630" s="24" t="s">
        <v>2844</v>
      </c>
      <c r="T630" s="22" t="s">
        <v>2845</v>
      </c>
      <c r="U630" s="24">
        <v>100</v>
      </c>
      <c r="V630" s="27" t="s">
        <v>2846</v>
      </c>
      <c r="W630" s="27" t="s">
        <v>2847</v>
      </c>
      <c r="X630" s="23" t="s">
        <v>2848</v>
      </c>
      <c r="Y630" s="22" t="s">
        <v>2849</v>
      </c>
      <c r="Z630" s="24">
        <v>2022</v>
      </c>
      <c r="AA630" s="24">
        <v>2023</v>
      </c>
      <c r="AB630" s="25">
        <v>2</v>
      </c>
      <c r="AC630" s="24">
        <v>1</v>
      </c>
      <c r="AD630" s="24">
        <v>4599019</v>
      </c>
      <c r="AE630" s="22" t="s">
        <v>135</v>
      </c>
      <c r="AF630" s="24">
        <v>459901901</v>
      </c>
      <c r="AG630" s="22" t="s">
        <v>2850</v>
      </c>
      <c r="AH630" s="24">
        <v>1</v>
      </c>
      <c r="AI630" s="24">
        <v>4</v>
      </c>
      <c r="AJ630" s="22" t="s">
        <v>2858</v>
      </c>
      <c r="AK630" s="24" t="s">
        <v>99</v>
      </c>
      <c r="AL630" s="22" t="s">
        <v>90</v>
      </c>
      <c r="AM630" s="24">
        <v>121000</v>
      </c>
      <c r="AN630" s="22" t="s">
        <v>91</v>
      </c>
      <c r="AO630" s="22"/>
      <c r="AP630" s="22" t="s">
        <v>105</v>
      </c>
      <c r="AQ630" s="24" t="s">
        <v>1668</v>
      </c>
      <c r="AR630" s="22" t="s">
        <v>1669</v>
      </c>
      <c r="AS630" s="22" t="s">
        <v>2859</v>
      </c>
      <c r="AT630" s="28">
        <v>20000000</v>
      </c>
      <c r="AU630" s="1"/>
      <c r="AV630" s="29"/>
      <c r="AW630" s="30">
        <f>SUMIF('No tocar'!A:A,AS630,'No tocar'!B:B)</f>
        <v>20000000</v>
      </c>
      <c r="AX630" s="30">
        <f t="shared" si="0"/>
        <v>20000000</v>
      </c>
      <c r="AY630" s="30">
        <f>SUMIF('No tocar'!A:A,AS630,'No tocar'!D:D)</f>
        <v>0</v>
      </c>
      <c r="AZ630" s="30"/>
      <c r="BA630" s="30" t="str">
        <f t="shared" si="1"/>
        <v/>
      </c>
      <c r="BB630" s="31" t="str">
        <f t="shared" si="2"/>
        <v/>
      </c>
      <c r="BC630" s="29"/>
      <c r="BD630" s="29"/>
      <c r="BE630" s="29"/>
      <c r="BF630" s="29"/>
      <c r="BG630" s="29"/>
      <c r="BH630" s="29"/>
      <c r="BI630" s="29"/>
      <c r="BJ630" s="29"/>
      <c r="BK630" s="29"/>
      <c r="BL630" s="29"/>
      <c r="BM630" s="29"/>
      <c r="BN630" s="29"/>
      <c r="BO630" s="29"/>
      <c r="BP630" s="29"/>
      <c r="BQ630" s="29"/>
      <c r="BR630" s="29"/>
      <c r="BS630" s="29"/>
      <c r="BT630" s="29"/>
      <c r="BU630" s="29"/>
      <c r="BV630" s="29"/>
    </row>
    <row r="631" spans="1:74" ht="14.25" hidden="1" customHeight="1">
      <c r="A631" s="22" t="s">
        <v>2836</v>
      </c>
      <c r="B631" s="22" t="s">
        <v>2837</v>
      </c>
      <c r="C631" s="22" t="s">
        <v>68</v>
      </c>
      <c r="D631" s="23">
        <v>45</v>
      </c>
      <c r="E631" s="22" t="s">
        <v>916</v>
      </c>
      <c r="F631" s="24">
        <v>4599</v>
      </c>
      <c r="G631" s="22" t="s">
        <v>71</v>
      </c>
      <c r="H631" s="24" t="s">
        <v>72</v>
      </c>
      <c r="I631" s="22" t="s">
        <v>73</v>
      </c>
      <c r="J631" s="24">
        <v>1</v>
      </c>
      <c r="K631" s="22" t="s">
        <v>74</v>
      </c>
      <c r="L631" s="23" t="s">
        <v>2838</v>
      </c>
      <c r="M631" s="22" t="s">
        <v>2839</v>
      </c>
      <c r="N631" s="24" t="s">
        <v>2840</v>
      </c>
      <c r="O631" s="22" t="s">
        <v>2841</v>
      </c>
      <c r="P631" s="24" t="s">
        <v>1588</v>
      </c>
      <c r="Q631" s="24" t="s">
        <v>2842</v>
      </c>
      <c r="R631" s="22" t="s">
        <v>2843</v>
      </c>
      <c r="S631" s="24" t="s">
        <v>2844</v>
      </c>
      <c r="T631" s="22" t="s">
        <v>2845</v>
      </c>
      <c r="U631" s="24">
        <v>100</v>
      </c>
      <c r="V631" s="27" t="s">
        <v>2846</v>
      </c>
      <c r="W631" s="27" t="s">
        <v>2847</v>
      </c>
      <c r="X631" s="23" t="s">
        <v>2848</v>
      </c>
      <c r="Y631" s="22" t="s">
        <v>2849</v>
      </c>
      <c r="Z631" s="24">
        <v>2022</v>
      </c>
      <c r="AA631" s="24">
        <v>2023</v>
      </c>
      <c r="AB631" s="25">
        <v>2</v>
      </c>
      <c r="AC631" s="24">
        <v>1</v>
      </c>
      <c r="AD631" s="24">
        <v>4599019</v>
      </c>
      <c r="AE631" s="22" t="s">
        <v>135</v>
      </c>
      <c r="AF631" s="24">
        <v>459901901</v>
      </c>
      <c r="AG631" s="22" t="s">
        <v>2850</v>
      </c>
      <c r="AH631" s="24">
        <v>1</v>
      </c>
      <c r="AI631" s="24">
        <v>5</v>
      </c>
      <c r="AJ631" s="22" t="s">
        <v>2860</v>
      </c>
      <c r="AK631" s="24" t="s">
        <v>89</v>
      </c>
      <c r="AL631" s="22" t="s">
        <v>90</v>
      </c>
      <c r="AM631" s="24">
        <v>121000</v>
      </c>
      <c r="AN631" s="22" t="s">
        <v>91</v>
      </c>
      <c r="AO631" s="22"/>
      <c r="AP631" s="32" t="s">
        <v>153</v>
      </c>
      <c r="AQ631" s="24" t="s">
        <v>1650</v>
      </c>
      <c r="AR631" s="22" t="s">
        <v>1651</v>
      </c>
      <c r="AS631" s="22" t="s">
        <v>2861</v>
      </c>
      <c r="AT631" s="28">
        <v>56700000</v>
      </c>
      <c r="AU631" s="1"/>
      <c r="AV631" s="29"/>
      <c r="AW631" s="30">
        <f>SUMIF('No tocar'!A:A,AS631,'No tocar'!B:B)</f>
        <v>19200000</v>
      </c>
      <c r="AX631" s="30">
        <f t="shared" si="0"/>
        <v>56700000</v>
      </c>
      <c r="AY631" s="30">
        <f>SUMIF('No tocar'!A:A,AS631,'No tocar'!D:D)</f>
        <v>39500000</v>
      </c>
      <c r="AZ631" s="30"/>
      <c r="BA631" s="30" t="str">
        <f t="shared" si="1"/>
        <v/>
      </c>
      <c r="BB631" s="31" t="str">
        <f t="shared" si="2"/>
        <v/>
      </c>
      <c r="BC631" s="29"/>
      <c r="BD631" s="29"/>
      <c r="BE631" s="29"/>
      <c r="BF631" s="29"/>
      <c r="BG631" s="29"/>
      <c r="BH631" s="29"/>
      <c r="BI631" s="29"/>
      <c r="BJ631" s="29"/>
      <c r="BK631" s="29"/>
      <c r="BL631" s="29"/>
      <c r="BM631" s="29"/>
      <c r="BN631" s="29"/>
      <c r="BO631" s="29"/>
      <c r="BP631" s="29"/>
      <c r="BQ631" s="29"/>
      <c r="BR631" s="29"/>
      <c r="BS631" s="29"/>
      <c r="BT631" s="29"/>
      <c r="BU631" s="29"/>
      <c r="BV631" s="29"/>
    </row>
    <row r="632" spans="1:74" ht="14.25" hidden="1" customHeight="1">
      <c r="A632" s="22" t="s">
        <v>2836</v>
      </c>
      <c r="B632" s="22" t="s">
        <v>2837</v>
      </c>
      <c r="C632" s="22" t="s">
        <v>68</v>
      </c>
      <c r="D632" s="23">
        <v>45</v>
      </c>
      <c r="E632" s="22" t="s">
        <v>916</v>
      </c>
      <c r="F632" s="24">
        <v>4599</v>
      </c>
      <c r="G632" s="22" t="s">
        <v>71</v>
      </c>
      <c r="H632" s="24" t="s">
        <v>72</v>
      </c>
      <c r="I632" s="22" t="s">
        <v>73</v>
      </c>
      <c r="J632" s="24">
        <v>1</v>
      </c>
      <c r="K632" s="22" t="s">
        <v>74</v>
      </c>
      <c r="L632" s="23" t="s">
        <v>2838</v>
      </c>
      <c r="M632" s="22" t="s">
        <v>2839</v>
      </c>
      <c r="N632" s="24" t="s">
        <v>2862</v>
      </c>
      <c r="O632" s="22" t="s">
        <v>2863</v>
      </c>
      <c r="P632" s="24">
        <v>560507</v>
      </c>
      <c r="Q632" s="24" t="s">
        <v>2864</v>
      </c>
      <c r="R632" s="22" t="s">
        <v>2865</v>
      </c>
      <c r="S632" s="24" t="s">
        <v>2866</v>
      </c>
      <c r="T632" s="22" t="s">
        <v>2867</v>
      </c>
      <c r="U632" s="24">
        <v>90</v>
      </c>
      <c r="V632" s="27" t="s">
        <v>2846</v>
      </c>
      <c r="W632" s="27" t="s">
        <v>2847</v>
      </c>
      <c r="X632" s="23" t="s">
        <v>2848</v>
      </c>
      <c r="Y632" s="22" t="s">
        <v>2849</v>
      </c>
      <c r="Z632" s="24">
        <v>2022</v>
      </c>
      <c r="AA632" s="24">
        <v>2023</v>
      </c>
      <c r="AB632" s="25">
        <v>2</v>
      </c>
      <c r="AC632" s="24">
        <v>2</v>
      </c>
      <c r="AD632" s="24">
        <v>4599002</v>
      </c>
      <c r="AE632" s="22" t="s">
        <v>2868</v>
      </c>
      <c r="AF632" s="24">
        <v>459900200</v>
      </c>
      <c r="AG632" s="22" t="s">
        <v>2869</v>
      </c>
      <c r="AH632" s="24">
        <v>100</v>
      </c>
      <c r="AI632" s="24">
        <v>6</v>
      </c>
      <c r="AJ632" s="22" t="s">
        <v>2870</v>
      </c>
      <c r="AK632" s="24" t="s">
        <v>99</v>
      </c>
      <c r="AL632" s="22" t="s">
        <v>90</v>
      </c>
      <c r="AM632" s="24">
        <v>121000</v>
      </c>
      <c r="AN632" s="22" t="s">
        <v>91</v>
      </c>
      <c r="AO632" s="22"/>
      <c r="AP632" s="22" t="s">
        <v>92</v>
      </c>
      <c r="AQ632" s="24" t="s">
        <v>1650</v>
      </c>
      <c r="AR632" s="22" t="s">
        <v>1651</v>
      </c>
      <c r="AS632" s="22" t="s">
        <v>2871</v>
      </c>
      <c r="AT632" s="28">
        <v>96000000</v>
      </c>
      <c r="AU632" s="1"/>
      <c r="AV632" s="29"/>
      <c r="AW632" s="30">
        <f>SUMIF('No tocar'!A:A,AS632,'No tocar'!B:B)</f>
        <v>66000000</v>
      </c>
      <c r="AX632" s="30">
        <f t="shared" si="0"/>
        <v>96000000</v>
      </c>
      <c r="AY632" s="30">
        <f>SUMIF('No tocar'!A:A,AS632,'No tocar'!D:D)</f>
        <v>64800000</v>
      </c>
      <c r="AZ632" s="30"/>
      <c r="BA632" s="30" t="str">
        <f t="shared" si="1"/>
        <v/>
      </c>
      <c r="BB632" s="31" t="str">
        <f t="shared" si="2"/>
        <v/>
      </c>
      <c r="BC632" s="29"/>
      <c r="BD632" s="29"/>
      <c r="BE632" s="29"/>
      <c r="BF632" s="29"/>
      <c r="BG632" s="29"/>
      <c r="BH632" s="29"/>
      <c r="BI632" s="29"/>
      <c r="BJ632" s="29"/>
      <c r="BK632" s="29"/>
      <c r="BL632" s="29"/>
      <c r="BM632" s="29"/>
      <c r="BN632" s="29"/>
      <c r="BO632" s="29"/>
      <c r="BP632" s="29"/>
      <c r="BQ632" s="29"/>
      <c r="BR632" s="29"/>
      <c r="BS632" s="29"/>
      <c r="BT632" s="29"/>
      <c r="BU632" s="29"/>
      <c r="BV632" s="29"/>
    </row>
    <row r="633" spans="1:74" ht="14.25" hidden="1" customHeight="1">
      <c r="A633" s="22" t="s">
        <v>2836</v>
      </c>
      <c r="B633" s="22" t="s">
        <v>2837</v>
      </c>
      <c r="C633" s="22" t="s">
        <v>68</v>
      </c>
      <c r="D633" s="23">
        <v>45</v>
      </c>
      <c r="E633" s="22" t="s">
        <v>916</v>
      </c>
      <c r="F633" s="24">
        <v>4599</v>
      </c>
      <c r="G633" s="22" t="s">
        <v>71</v>
      </c>
      <c r="H633" s="24" t="s">
        <v>72</v>
      </c>
      <c r="I633" s="22" t="s">
        <v>73</v>
      </c>
      <c r="J633" s="24">
        <v>1</v>
      </c>
      <c r="K633" s="22" t="s">
        <v>74</v>
      </c>
      <c r="L633" s="23" t="s">
        <v>2838</v>
      </c>
      <c r="M633" s="22" t="s">
        <v>2839</v>
      </c>
      <c r="N633" s="24" t="s">
        <v>2862</v>
      </c>
      <c r="O633" s="22" t="s">
        <v>2863</v>
      </c>
      <c r="P633" s="24">
        <v>560507</v>
      </c>
      <c r="Q633" s="24" t="s">
        <v>2864</v>
      </c>
      <c r="R633" s="22" t="s">
        <v>2865</v>
      </c>
      <c r="S633" s="24" t="s">
        <v>2866</v>
      </c>
      <c r="T633" s="22" t="s">
        <v>2867</v>
      </c>
      <c r="U633" s="24">
        <v>90</v>
      </c>
      <c r="V633" s="27" t="s">
        <v>2846</v>
      </c>
      <c r="W633" s="27" t="s">
        <v>2847</v>
      </c>
      <c r="X633" s="23" t="s">
        <v>2848</v>
      </c>
      <c r="Y633" s="22" t="s">
        <v>2849</v>
      </c>
      <c r="Z633" s="24">
        <v>2022</v>
      </c>
      <c r="AA633" s="24">
        <v>2023</v>
      </c>
      <c r="AB633" s="25">
        <v>2</v>
      </c>
      <c r="AC633" s="24">
        <v>2</v>
      </c>
      <c r="AD633" s="24">
        <v>4599002</v>
      </c>
      <c r="AE633" s="22" t="s">
        <v>2868</v>
      </c>
      <c r="AF633" s="24">
        <v>459900200</v>
      </c>
      <c r="AG633" s="22" t="s">
        <v>2869</v>
      </c>
      <c r="AH633" s="24">
        <v>100</v>
      </c>
      <c r="AI633" s="24">
        <v>6</v>
      </c>
      <c r="AJ633" s="22" t="s">
        <v>2870</v>
      </c>
      <c r="AK633" s="24" t="s">
        <v>99</v>
      </c>
      <c r="AL633" s="22" t="s">
        <v>90</v>
      </c>
      <c r="AM633" s="24">
        <v>121000</v>
      </c>
      <c r="AN633" s="22" t="s">
        <v>91</v>
      </c>
      <c r="AO633" s="22"/>
      <c r="AP633" s="22" t="s">
        <v>92</v>
      </c>
      <c r="AQ633" s="24" t="s">
        <v>1650</v>
      </c>
      <c r="AR633" s="22" t="s">
        <v>1651</v>
      </c>
      <c r="AS633" s="22" t="s">
        <v>2872</v>
      </c>
      <c r="AT633" s="28">
        <v>70000000</v>
      </c>
      <c r="AU633" s="1"/>
      <c r="AV633" s="29"/>
      <c r="AW633" s="30">
        <f>SUMIF('No tocar'!A:A,AS633,'No tocar'!B:B)</f>
        <v>0</v>
      </c>
      <c r="AX633" s="30">
        <f t="shared" si="0"/>
        <v>70000000</v>
      </c>
      <c r="AY633" s="30">
        <f>SUMIF('No tocar'!A:A,AS633,'No tocar'!D:D)</f>
        <v>8700000</v>
      </c>
      <c r="AZ633" s="30"/>
      <c r="BA633" s="30" t="str">
        <f t="shared" si="1"/>
        <v/>
      </c>
      <c r="BB633" s="31" t="str">
        <f t="shared" si="2"/>
        <v/>
      </c>
      <c r="BC633" s="29"/>
      <c r="BD633" s="29"/>
      <c r="BE633" s="29"/>
      <c r="BF633" s="29"/>
      <c r="BG633" s="29"/>
      <c r="BH633" s="29"/>
      <c r="BI633" s="29"/>
      <c r="BJ633" s="29"/>
      <c r="BK633" s="29"/>
      <c r="BL633" s="29"/>
      <c r="BM633" s="29"/>
      <c r="BN633" s="29"/>
      <c r="BO633" s="29"/>
      <c r="BP633" s="29"/>
      <c r="BQ633" s="29"/>
      <c r="BR633" s="29"/>
      <c r="BS633" s="29"/>
      <c r="BT633" s="29"/>
      <c r="BU633" s="29"/>
      <c r="BV633" s="29"/>
    </row>
    <row r="634" spans="1:74" ht="14.25" hidden="1" customHeight="1">
      <c r="A634" s="22" t="s">
        <v>2836</v>
      </c>
      <c r="B634" s="22" t="s">
        <v>2837</v>
      </c>
      <c r="C634" s="22" t="s">
        <v>68</v>
      </c>
      <c r="D634" s="23">
        <v>45</v>
      </c>
      <c r="E634" s="22" t="s">
        <v>916</v>
      </c>
      <c r="F634" s="24">
        <v>4599</v>
      </c>
      <c r="G634" s="22" t="s">
        <v>71</v>
      </c>
      <c r="H634" s="24" t="s">
        <v>72</v>
      </c>
      <c r="I634" s="22" t="s">
        <v>73</v>
      </c>
      <c r="J634" s="24">
        <v>1</v>
      </c>
      <c r="K634" s="22" t="s">
        <v>74</v>
      </c>
      <c r="L634" s="23" t="s">
        <v>2838</v>
      </c>
      <c r="M634" s="22" t="s">
        <v>2839</v>
      </c>
      <c r="N634" s="24" t="s">
        <v>2862</v>
      </c>
      <c r="O634" s="22" t="s">
        <v>2863</v>
      </c>
      <c r="P634" s="24">
        <v>560507</v>
      </c>
      <c r="Q634" s="24" t="s">
        <v>2864</v>
      </c>
      <c r="R634" s="22" t="s">
        <v>2865</v>
      </c>
      <c r="S634" s="24" t="s">
        <v>2866</v>
      </c>
      <c r="T634" s="22" t="s">
        <v>2867</v>
      </c>
      <c r="U634" s="24">
        <v>90</v>
      </c>
      <c r="V634" s="27" t="s">
        <v>2846</v>
      </c>
      <c r="W634" s="27" t="s">
        <v>2847</v>
      </c>
      <c r="X634" s="23" t="s">
        <v>2848</v>
      </c>
      <c r="Y634" s="22" t="s">
        <v>2849</v>
      </c>
      <c r="Z634" s="24">
        <v>2022</v>
      </c>
      <c r="AA634" s="24">
        <v>2023</v>
      </c>
      <c r="AB634" s="25">
        <v>2</v>
      </c>
      <c r="AC634" s="24">
        <v>2</v>
      </c>
      <c r="AD634" s="24">
        <v>4599002</v>
      </c>
      <c r="AE634" s="22" t="s">
        <v>2868</v>
      </c>
      <c r="AF634" s="24">
        <v>459900200</v>
      </c>
      <c r="AG634" s="22" t="s">
        <v>2869</v>
      </c>
      <c r="AH634" s="24">
        <v>100</v>
      </c>
      <c r="AI634" s="24">
        <v>6</v>
      </c>
      <c r="AJ634" s="22" t="s">
        <v>2870</v>
      </c>
      <c r="AK634" s="24" t="s">
        <v>99</v>
      </c>
      <c r="AL634" s="22" t="s">
        <v>90</v>
      </c>
      <c r="AM634" s="24">
        <v>1331102</v>
      </c>
      <c r="AN634" s="22" t="s">
        <v>96</v>
      </c>
      <c r="AO634" s="22"/>
      <c r="AP634" s="22" t="s">
        <v>92</v>
      </c>
      <c r="AQ634" s="24" t="s">
        <v>1650</v>
      </c>
      <c r="AR634" s="22" t="s">
        <v>1651</v>
      </c>
      <c r="AS634" s="22" t="s">
        <v>2873</v>
      </c>
      <c r="AT634" s="28">
        <v>84800000</v>
      </c>
      <c r="AU634" s="1"/>
      <c r="AV634" s="29"/>
      <c r="AW634" s="30">
        <f>SUMIF('No tocar'!A:A,AS634,'No tocar'!B:B)</f>
        <v>0</v>
      </c>
      <c r="AX634" s="30">
        <f t="shared" si="0"/>
        <v>84800000</v>
      </c>
      <c r="AY634" s="30">
        <f>SUMIF('No tocar'!A:A,AS634,'No tocar'!D:D)</f>
        <v>72000000</v>
      </c>
      <c r="AZ634" s="30"/>
      <c r="BA634" s="30" t="str">
        <f t="shared" si="1"/>
        <v/>
      </c>
      <c r="BB634" s="31" t="str">
        <f t="shared" si="2"/>
        <v/>
      </c>
      <c r="BC634" s="29"/>
      <c r="BD634" s="29"/>
      <c r="BE634" s="29"/>
      <c r="BF634" s="29"/>
      <c r="BG634" s="29"/>
      <c r="BH634" s="29"/>
      <c r="BI634" s="29"/>
      <c r="BJ634" s="29"/>
      <c r="BK634" s="29"/>
      <c r="BL634" s="29"/>
      <c r="BM634" s="29"/>
      <c r="BN634" s="29"/>
      <c r="BO634" s="29"/>
      <c r="BP634" s="29"/>
      <c r="BQ634" s="29"/>
      <c r="BR634" s="29"/>
      <c r="BS634" s="29"/>
      <c r="BT634" s="29"/>
      <c r="BU634" s="29"/>
      <c r="BV634" s="29"/>
    </row>
    <row r="635" spans="1:74" ht="14.25" hidden="1" customHeight="1">
      <c r="A635" s="22" t="s">
        <v>2836</v>
      </c>
      <c r="B635" s="22" t="s">
        <v>2837</v>
      </c>
      <c r="C635" s="22" t="s">
        <v>68</v>
      </c>
      <c r="D635" s="23">
        <v>45</v>
      </c>
      <c r="E635" s="22" t="s">
        <v>916</v>
      </c>
      <c r="F635" s="24">
        <v>4599</v>
      </c>
      <c r="G635" s="22" t="s">
        <v>71</v>
      </c>
      <c r="H635" s="24" t="s">
        <v>72</v>
      </c>
      <c r="I635" s="22" t="s">
        <v>73</v>
      </c>
      <c r="J635" s="24">
        <v>1</v>
      </c>
      <c r="K635" s="22" t="s">
        <v>74</v>
      </c>
      <c r="L635" s="23" t="s">
        <v>2838</v>
      </c>
      <c r="M635" s="22" t="s">
        <v>2839</v>
      </c>
      <c r="N635" s="24" t="s">
        <v>2862</v>
      </c>
      <c r="O635" s="22" t="s">
        <v>2863</v>
      </c>
      <c r="P635" s="24">
        <v>560507</v>
      </c>
      <c r="Q635" s="24" t="s">
        <v>2864</v>
      </c>
      <c r="R635" s="22" t="s">
        <v>2865</v>
      </c>
      <c r="S635" s="24" t="s">
        <v>2866</v>
      </c>
      <c r="T635" s="22" t="s">
        <v>2867</v>
      </c>
      <c r="U635" s="24">
        <v>90</v>
      </c>
      <c r="V635" s="27" t="s">
        <v>2846</v>
      </c>
      <c r="W635" s="27" t="s">
        <v>2847</v>
      </c>
      <c r="X635" s="23" t="s">
        <v>2848</v>
      </c>
      <c r="Y635" s="22" t="s">
        <v>2849</v>
      </c>
      <c r="Z635" s="24">
        <v>2022</v>
      </c>
      <c r="AA635" s="24">
        <v>2023</v>
      </c>
      <c r="AB635" s="25">
        <v>2</v>
      </c>
      <c r="AC635" s="24">
        <v>2</v>
      </c>
      <c r="AD635" s="24">
        <v>4599002</v>
      </c>
      <c r="AE635" s="22" t="s">
        <v>2868</v>
      </c>
      <c r="AF635" s="24">
        <v>459900200</v>
      </c>
      <c r="AG635" s="22" t="s">
        <v>2869</v>
      </c>
      <c r="AH635" s="24">
        <v>100</v>
      </c>
      <c r="AI635" s="24">
        <v>7</v>
      </c>
      <c r="AJ635" s="22" t="s">
        <v>2874</v>
      </c>
      <c r="AK635" s="24" t="s">
        <v>99</v>
      </c>
      <c r="AL635" s="22" t="s">
        <v>90</v>
      </c>
      <c r="AM635" s="24">
        <v>121000</v>
      </c>
      <c r="AN635" s="22" t="s">
        <v>91</v>
      </c>
      <c r="AO635" s="22"/>
      <c r="AP635" s="22" t="s">
        <v>92</v>
      </c>
      <c r="AQ635" s="24" t="s">
        <v>1650</v>
      </c>
      <c r="AR635" s="22" t="s">
        <v>1651</v>
      </c>
      <c r="AS635" s="22" t="s">
        <v>2875</v>
      </c>
      <c r="AT635" s="28">
        <v>130000000</v>
      </c>
      <c r="AU635" s="1"/>
      <c r="AV635" s="29"/>
      <c r="AW635" s="30">
        <f>SUMIF('No tocar'!A:A,AS635,'No tocar'!B:B)</f>
        <v>99600000</v>
      </c>
      <c r="AX635" s="30">
        <f t="shared" si="0"/>
        <v>130000000</v>
      </c>
      <c r="AY635" s="30">
        <f>SUMIF('No tocar'!A:A,AS635,'No tocar'!D:D)</f>
        <v>42900000</v>
      </c>
      <c r="AZ635" s="30"/>
      <c r="BA635" s="30" t="str">
        <f t="shared" si="1"/>
        <v/>
      </c>
      <c r="BB635" s="31" t="str">
        <f t="shared" si="2"/>
        <v/>
      </c>
      <c r="BC635" s="29"/>
      <c r="BD635" s="29"/>
      <c r="BE635" s="29"/>
      <c r="BF635" s="29"/>
      <c r="BG635" s="29"/>
      <c r="BH635" s="29"/>
      <c r="BI635" s="29"/>
      <c r="BJ635" s="29"/>
      <c r="BK635" s="29"/>
      <c r="BL635" s="29"/>
      <c r="BM635" s="29"/>
      <c r="BN635" s="29"/>
      <c r="BO635" s="29"/>
      <c r="BP635" s="29"/>
      <c r="BQ635" s="29"/>
      <c r="BR635" s="29"/>
      <c r="BS635" s="29"/>
      <c r="BT635" s="29"/>
      <c r="BU635" s="29"/>
      <c r="BV635" s="29"/>
    </row>
    <row r="636" spans="1:74" ht="14.25" hidden="1" customHeight="1">
      <c r="A636" s="22" t="s">
        <v>2836</v>
      </c>
      <c r="B636" s="22" t="s">
        <v>2837</v>
      </c>
      <c r="C636" s="22" t="s">
        <v>68</v>
      </c>
      <c r="D636" s="23">
        <v>45</v>
      </c>
      <c r="E636" s="22" t="s">
        <v>916</v>
      </c>
      <c r="F636" s="24">
        <v>4599</v>
      </c>
      <c r="G636" s="22" t="s">
        <v>71</v>
      </c>
      <c r="H636" s="24" t="s">
        <v>72</v>
      </c>
      <c r="I636" s="22" t="s">
        <v>73</v>
      </c>
      <c r="J636" s="24">
        <v>1</v>
      </c>
      <c r="K636" s="22" t="s">
        <v>74</v>
      </c>
      <c r="L636" s="23" t="s">
        <v>2838</v>
      </c>
      <c r="M636" s="22" t="s">
        <v>2839</v>
      </c>
      <c r="N636" s="24" t="s">
        <v>2862</v>
      </c>
      <c r="O636" s="22" t="s">
        <v>2863</v>
      </c>
      <c r="P636" s="24">
        <v>560507</v>
      </c>
      <c r="Q636" s="24" t="s">
        <v>2864</v>
      </c>
      <c r="R636" s="22" t="s">
        <v>2865</v>
      </c>
      <c r="S636" s="24" t="s">
        <v>2866</v>
      </c>
      <c r="T636" s="22" t="s">
        <v>2867</v>
      </c>
      <c r="U636" s="24">
        <v>90</v>
      </c>
      <c r="V636" s="27" t="s">
        <v>2846</v>
      </c>
      <c r="W636" s="27" t="s">
        <v>2847</v>
      </c>
      <c r="X636" s="23" t="s">
        <v>2848</v>
      </c>
      <c r="Y636" s="22" t="s">
        <v>2849</v>
      </c>
      <c r="Z636" s="24">
        <v>2022</v>
      </c>
      <c r="AA636" s="24">
        <v>2023</v>
      </c>
      <c r="AB636" s="25">
        <v>2</v>
      </c>
      <c r="AC636" s="24">
        <v>2</v>
      </c>
      <c r="AD636" s="24">
        <v>4599002</v>
      </c>
      <c r="AE636" s="22" t="s">
        <v>2868</v>
      </c>
      <c r="AF636" s="24">
        <v>459900200</v>
      </c>
      <c r="AG636" s="22" t="s">
        <v>2869</v>
      </c>
      <c r="AH636" s="24">
        <v>100</v>
      </c>
      <c r="AI636" s="24">
        <v>7</v>
      </c>
      <c r="AJ636" s="22" t="s">
        <v>2874</v>
      </c>
      <c r="AK636" s="24" t="s">
        <v>99</v>
      </c>
      <c r="AL636" s="22" t="s">
        <v>90</v>
      </c>
      <c r="AM636" s="24">
        <v>1331102</v>
      </c>
      <c r="AN636" s="22" t="s">
        <v>96</v>
      </c>
      <c r="AO636" s="22"/>
      <c r="AP636" s="22" t="s">
        <v>92</v>
      </c>
      <c r="AQ636" s="24" t="s">
        <v>1650</v>
      </c>
      <c r="AR636" s="22" t="s">
        <v>1651</v>
      </c>
      <c r="AS636" s="22" t="s">
        <v>2876</v>
      </c>
      <c r="AT636" s="28">
        <v>114700000</v>
      </c>
      <c r="AU636" s="1"/>
      <c r="AV636" s="29"/>
      <c r="AW636" s="30">
        <f>SUMIF('No tocar'!A:A,AS636,'No tocar'!B:B)</f>
        <v>0</v>
      </c>
      <c r="AX636" s="30">
        <f t="shared" si="0"/>
        <v>114700000</v>
      </c>
      <c r="AY636" s="30">
        <f>SUMIF('No tocar'!A:A,AS636,'No tocar'!D:D)</f>
        <v>91200000</v>
      </c>
      <c r="AZ636" s="30"/>
      <c r="BA636" s="30" t="str">
        <f t="shared" si="1"/>
        <v/>
      </c>
      <c r="BB636" s="31" t="str">
        <f t="shared" si="2"/>
        <v/>
      </c>
      <c r="BC636" s="29"/>
      <c r="BD636" s="29"/>
      <c r="BE636" s="29"/>
      <c r="BF636" s="29"/>
      <c r="BG636" s="29"/>
      <c r="BH636" s="29"/>
      <c r="BI636" s="29"/>
      <c r="BJ636" s="29"/>
      <c r="BK636" s="29"/>
      <c r="BL636" s="29"/>
      <c r="BM636" s="29"/>
      <c r="BN636" s="29"/>
      <c r="BO636" s="29"/>
      <c r="BP636" s="29"/>
      <c r="BQ636" s="29"/>
      <c r="BR636" s="29"/>
      <c r="BS636" s="29"/>
      <c r="BT636" s="29"/>
      <c r="BU636" s="29"/>
      <c r="BV636" s="29"/>
    </row>
    <row r="637" spans="1:74" ht="14.25" hidden="1" customHeight="1">
      <c r="A637" s="22" t="s">
        <v>2836</v>
      </c>
      <c r="B637" s="22" t="s">
        <v>2837</v>
      </c>
      <c r="C637" s="22" t="s">
        <v>68</v>
      </c>
      <c r="D637" s="23">
        <v>45</v>
      </c>
      <c r="E637" s="22" t="s">
        <v>916</v>
      </c>
      <c r="F637" s="24">
        <v>4599</v>
      </c>
      <c r="G637" s="22" t="s">
        <v>71</v>
      </c>
      <c r="H637" s="24" t="s">
        <v>72</v>
      </c>
      <c r="I637" s="22" t="s">
        <v>73</v>
      </c>
      <c r="J637" s="24">
        <v>1</v>
      </c>
      <c r="K637" s="22" t="s">
        <v>74</v>
      </c>
      <c r="L637" s="23" t="s">
        <v>2838</v>
      </c>
      <c r="M637" s="22" t="s">
        <v>2839</v>
      </c>
      <c r="N637" s="24" t="s">
        <v>2862</v>
      </c>
      <c r="O637" s="22" t="s">
        <v>2863</v>
      </c>
      <c r="P637" s="24">
        <v>560507</v>
      </c>
      <c r="Q637" s="24" t="s">
        <v>2864</v>
      </c>
      <c r="R637" s="22" t="s">
        <v>2865</v>
      </c>
      <c r="S637" s="24" t="s">
        <v>2866</v>
      </c>
      <c r="T637" s="22" t="s">
        <v>2867</v>
      </c>
      <c r="U637" s="24">
        <v>90</v>
      </c>
      <c r="V637" s="27" t="s">
        <v>2846</v>
      </c>
      <c r="W637" s="27" t="s">
        <v>2847</v>
      </c>
      <c r="X637" s="23" t="s">
        <v>2848</v>
      </c>
      <c r="Y637" s="22" t="s">
        <v>2849</v>
      </c>
      <c r="Z637" s="24">
        <v>2022</v>
      </c>
      <c r="AA637" s="24">
        <v>2023</v>
      </c>
      <c r="AB637" s="25">
        <v>2</v>
      </c>
      <c r="AC637" s="24">
        <v>2</v>
      </c>
      <c r="AD637" s="24">
        <v>4599002</v>
      </c>
      <c r="AE637" s="22" t="s">
        <v>2868</v>
      </c>
      <c r="AF637" s="24">
        <v>459900200</v>
      </c>
      <c r="AG637" s="22" t="s">
        <v>2869</v>
      </c>
      <c r="AH637" s="24">
        <v>100</v>
      </c>
      <c r="AI637" s="24">
        <v>8</v>
      </c>
      <c r="AJ637" s="22" t="s">
        <v>2877</v>
      </c>
      <c r="AK637" s="24" t="s">
        <v>99</v>
      </c>
      <c r="AL637" s="22" t="s">
        <v>90</v>
      </c>
      <c r="AM637" s="24">
        <v>121000</v>
      </c>
      <c r="AN637" s="22" t="s">
        <v>91</v>
      </c>
      <c r="AO637" s="22"/>
      <c r="AP637" s="32" t="s">
        <v>153</v>
      </c>
      <c r="AQ637" s="24"/>
      <c r="AR637" s="22"/>
      <c r="AS637" s="22" t="s">
        <v>2878</v>
      </c>
      <c r="AT637" s="28">
        <v>150000000</v>
      </c>
      <c r="AU637" s="1"/>
      <c r="AV637" s="29"/>
      <c r="AW637" s="30">
        <f>SUMIF('No tocar'!A:A,AS637,'No tocar'!B:B)</f>
        <v>129600000</v>
      </c>
      <c r="AX637" s="30">
        <f t="shared" si="0"/>
        <v>150000000</v>
      </c>
      <c r="AY637" s="30">
        <f>SUMIF('No tocar'!A:A,AS637,'No tocar'!D:D)</f>
        <v>86000000</v>
      </c>
      <c r="AZ637" s="30"/>
      <c r="BA637" s="30" t="str">
        <f t="shared" si="1"/>
        <v/>
      </c>
      <c r="BB637" s="31" t="str">
        <f t="shared" si="2"/>
        <v/>
      </c>
      <c r="BC637" s="29"/>
      <c r="BD637" s="29"/>
      <c r="BE637" s="29"/>
      <c r="BF637" s="29"/>
      <c r="BG637" s="29"/>
      <c r="BH637" s="29"/>
      <c r="BI637" s="29"/>
      <c r="BJ637" s="29"/>
      <c r="BK637" s="29"/>
      <c r="BL637" s="29"/>
      <c r="BM637" s="29"/>
      <c r="BN637" s="29"/>
      <c r="BO637" s="29"/>
      <c r="BP637" s="29"/>
      <c r="BQ637" s="29"/>
      <c r="BR637" s="29"/>
      <c r="BS637" s="29"/>
      <c r="BT637" s="29"/>
      <c r="BU637" s="29"/>
      <c r="BV637" s="29"/>
    </row>
    <row r="638" spans="1:74" ht="14.25" hidden="1" customHeight="1">
      <c r="A638" s="22" t="s">
        <v>2836</v>
      </c>
      <c r="B638" s="22" t="s">
        <v>2837</v>
      </c>
      <c r="C638" s="22" t="s">
        <v>68</v>
      </c>
      <c r="D638" s="23">
        <v>45</v>
      </c>
      <c r="E638" s="22" t="s">
        <v>916</v>
      </c>
      <c r="F638" s="24">
        <v>4599</v>
      </c>
      <c r="G638" s="22" t="s">
        <v>71</v>
      </c>
      <c r="H638" s="24" t="s">
        <v>72</v>
      </c>
      <c r="I638" s="22" t="s">
        <v>73</v>
      </c>
      <c r="J638" s="24">
        <v>1</v>
      </c>
      <c r="K638" s="22" t="s">
        <v>74</v>
      </c>
      <c r="L638" s="23" t="s">
        <v>2838</v>
      </c>
      <c r="M638" s="22" t="s">
        <v>2839</v>
      </c>
      <c r="N638" s="24" t="s">
        <v>2879</v>
      </c>
      <c r="O638" s="22" t="s">
        <v>2880</v>
      </c>
      <c r="P638" s="24">
        <v>42</v>
      </c>
      <c r="Q638" s="24" t="s">
        <v>2864</v>
      </c>
      <c r="R638" s="22" t="s">
        <v>2865</v>
      </c>
      <c r="S638" s="24" t="s">
        <v>2881</v>
      </c>
      <c r="T638" s="22" t="s">
        <v>2882</v>
      </c>
      <c r="U638" s="24">
        <v>14564</v>
      </c>
      <c r="V638" s="27" t="s">
        <v>2846</v>
      </c>
      <c r="W638" s="27" t="s">
        <v>2847</v>
      </c>
      <c r="X638" s="23" t="s">
        <v>2848</v>
      </c>
      <c r="Y638" s="22" t="s">
        <v>2849</v>
      </c>
      <c r="Z638" s="24">
        <v>2022</v>
      </c>
      <c r="AA638" s="24">
        <v>2023</v>
      </c>
      <c r="AB638" s="25">
        <v>2</v>
      </c>
      <c r="AC638" s="24">
        <v>2</v>
      </c>
      <c r="AD638" s="24">
        <v>4599002</v>
      </c>
      <c r="AE638" s="22" t="s">
        <v>2868</v>
      </c>
      <c r="AF638" s="24">
        <v>459900200</v>
      </c>
      <c r="AG638" s="22" t="s">
        <v>2869</v>
      </c>
      <c r="AH638" s="24">
        <v>100</v>
      </c>
      <c r="AI638" s="24">
        <v>9</v>
      </c>
      <c r="AJ638" s="22" t="s">
        <v>2883</v>
      </c>
      <c r="AK638" s="24" t="s">
        <v>89</v>
      </c>
      <c r="AL638" s="22" t="s">
        <v>90</v>
      </c>
      <c r="AM638" s="24">
        <v>121000</v>
      </c>
      <c r="AN638" s="22" t="s">
        <v>91</v>
      </c>
      <c r="AO638" s="22"/>
      <c r="AP638" s="22" t="s">
        <v>92</v>
      </c>
      <c r="AQ638" s="24" t="s">
        <v>1650</v>
      </c>
      <c r="AR638" s="22" t="s">
        <v>1651</v>
      </c>
      <c r="AS638" s="22" t="s">
        <v>2884</v>
      </c>
      <c r="AT638" s="28">
        <v>208350000</v>
      </c>
      <c r="AU638" s="1"/>
      <c r="AV638" s="29"/>
      <c r="AW638" s="30">
        <f>SUMIF('No tocar'!A:A,AS638,'No tocar'!B:B)</f>
        <v>204000000</v>
      </c>
      <c r="AX638" s="30">
        <f t="shared" si="0"/>
        <v>208350000</v>
      </c>
      <c r="AY638" s="30">
        <f>SUMIF('No tocar'!A:A,AS638,'No tocar'!D:D)</f>
        <v>158300000</v>
      </c>
      <c r="AZ638" s="30"/>
      <c r="BA638" s="30" t="str">
        <f t="shared" si="1"/>
        <v/>
      </c>
      <c r="BB638" s="31" t="str">
        <f t="shared" si="2"/>
        <v/>
      </c>
      <c r="BC638" s="29"/>
      <c r="BD638" s="29"/>
      <c r="BE638" s="29"/>
      <c r="BF638" s="29"/>
      <c r="BG638" s="29"/>
      <c r="BH638" s="29"/>
      <c r="BI638" s="29"/>
      <c r="BJ638" s="29"/>
      <c r="BK638" s="29"/>
      <c r="BL638" s="29"/>
      <c r="BM638" s="29"/>
      <c r="BN638" s="29"/>
      <c r="BO638" s="29"/>
      <c r="BP638" s="29"/>
      <c r="BQ638" s="29"/>
      <c r="BR638" s="29"/>
      <c r="BS638" s="29"/>
      <c r="BT638" s="29"/>
      <c r="BU638" s="29"/>
      <c r="BV638" s="29"/>
    </row>
    <row r="639" spans="1:74" ht="14.25" hidden="1" customHeight="1">
      <c r="A639" s="22" t="s">
        <v>2836</v>
      </c>
      <c r="B639" s="22" t="s">
        <v>2837</v>
      </c>
      <c r="C639" s="22" t="s">
        <v>68</v>
      </c>
      <c r="D639" s="23">
        <v>45</v>
      </c>
      <c r="E639" s="22" t="s">
        <v>916</v>
      </c>
      <c r="F639" s="24">
        <v>4599</v>
      </c>
      <c r="G639" s="22" t="s">
        <v>71</v>
      </c>
      <c r="H639" s="24" t="s">
        <v>72</v>
      </c>
      <c r="I639" s="22" t="s">
        <v>73</v>
      </c>
      <c r="J639" s="24">
        <v>1</v>
      </c>
      <c r="K639" s="22" t="s">
        <v>74</v>
      </c>
      <c r="L639" s="23" t="s">
        <v>2838</v>
      </c>
      <c r="M639" s="22" t="s">
        <v>2839</v>
      </c>
      <c r="N639" s="24" t="s">
        <v>2879</v>
      </c>
      <c r="O639" s="22" t="s">
        <v>2880</v>
      </c>
      <c r="P639" s="24">
        <v>42</v>
      </c>
      <c r="Q639" s="24" t="s">
        <v>2864</v>
      </c>
      <c r="R639" s="22" t="s">
        <v>2865</v>
      </c>
      <c r="S639" s="24" t="s">
        <v>2881</v>
      </c>
      <c r="T639" s="22" t="s">
        <v>2882</v>
      </c>
      <c r="U639" s="24">
        <v>14564</v>
      </c>
      <c r="V639" s="27" t="s">
        <v>2846</v>
      </c>
      <c r="W639" s="27" t="s">
        <v>2847</v>
      </c>
      <c r="X639" s="23" t="s">
        <v>2848</v>
      </c>
      <c r="Y639" s="22" t="s">
        <v>2849</v>
      </c>
      <c r="Z639" s="24">
        <v>2022</v>
      </c>
      <c r="AA639" s="24">
        <v>2023</v>
      </c>
      <c r="AB639" s="25">
        <v>2</v>
      </c>
      <c r="AC639" s="24">
        <v>2</v>
      </c>
      <c r="AD639" s="24">
        <v>4599002</v>
      </c>
      <c r="AE639" s="22" t="s">
        <v>2868</v>
      </c>
      <c r="AF639" s="24">
        <v>459900200</v>
      </c>
      <c r="AG639" s="22" t="s">
        <v>2869</v>
      </c>
      <c r="AH639" s="24">
        <v>100</v>
      </c>
      <c r="AI639" s="24">
        <v>10</v>
      </c>
      <c r="AJ639" s="22" t="s">
        <v>2885</v>
      </c>
      <c r="AK639" s="24" t="s">
        <v>89</v>
      </c>
      <c r="AL639" s="22" t="s">
        <v>90</v>
      </c>
      <c r="AM639" s="24">
        <v>121000</v>
      </c>
      <c r="AN639" s="22" t="s">
        <v>91</v>
      </c>
      <c r="AO639" s="22"/>
      <c r="AP639" s="22" t="s">
        <v>2886</v>
      </c>
      <c r="AQ639" s="24" t="s">
        <v>2887</v>
      </c>
      <c r="AR639" s="22" t="s">
        <v>2888</v>
      </c>
      <c r="AS639" s="22" t="s">
        <v>2889</v>
      </c>
      <c r="AT639" s="28">
        <v>120000000</v>
      </c>
      <c r="AU639" s="31"/>
      <c r="AV639" s="29"/>
      <c r="AW639" s="30">
        <f>SUMIF('No tocar'!A:A,AS639,'No tocar'!B:B)</f>
        <v>120000000</v>
      </c>
      <c r="AX639" s="30">
        <f t="shared" si="0"/>
        <v>120000000</v>
      </c>
      <c r="AY639" s="30">
        <f>SUMIF('No tocar'!A:A,AS639,'No tocar'!D:D)</f>
        <v>16253000</v>
      </c>
      <c r="AZ639" s="30"/>
      <c r="BA639" s="30" t="str">
        <f t="shared" si="1"/>
        <v/>
      </c>
      <c r="BB639" s="31" t="str">
        <f t="shared" si="2"/>
        <v/>
      </c>
      <c r="BC639" s="29"/>
      <c r="BD639" s="29"/>
      <c r="BE639" s="29"/>
      <c r="BF639" s="29"/>
      <c r="BG639" s="29"/>
      <c r="BH639" s="29"/>
      <c r="BI639" s="29"/>
      <c r="BJ639" s="29"/>
      <c r="BK639" s="29"/>
      <c r="BL639" s="29"/>
      <c r="BM639" s="29"/>
      <c r="BN639" s="29"/>
      <c r="BO639" s="29"/>
      <c r="BP639" s="29"/>
      <c r="BQ639" s="29"/>
      <c r="BR639" s="29"/>
      <c r="BS639" s="29"/>
      <c r="BT639" s="29"/>
      <c r="BU639" s="29"/>
      <c r="BV639" s="29"/>
    </row>
    <row r="640" spans="1:74" ht="14.25" hidden="1" customHeight="1">
      <c r="A640" s="22" t="s">
        <v>2836</v>
      </c>
      <c r="B640" s="22" t="s">
        <v>2837</v>
      </c>
      <c r="C640" s="22" t="s">
        <v>68</v>
      </c>
      <c r="D640" s="23" t="s">
        <v>2890</v>
      </c>
      <c r="E640" s="22" t="s">
        <v>2891</v>
      </c>
      <c r="F640" s="24">
        <v>406</v>
      </c>
      <c r="G640" s="22" t="s">
        <v>2892</v>
      </c>
      <c r="H640" s="24" t="s">
        <v>72</v>
      </c>
      <c r="I640" s="22" t="s">
        <v>73</v>
      </c>
      <c r="J640" s="24">
        <v>1</v>
      </c>
      <c r="K640" s="22" t="s">
        <v>74</v>
      </c>
      <c r="L640" s="23" t="s">
        <v>2838</v>
      </c>
      <c r="M640" s="22" t="s">
        <v>2839</v>
      </c>
      <c r="N640" s="24" t="s">
        <v>2893</v>
      </c>
      <c r="O640" s="22" t="s">
        <v>2894</v>
      </c>
      <c r="P640" s="24" t="s">
        <v>2895</v>
      </c>
      <c r="Q640" s="24" t="s">
        <v>2896</v>
      </c>
      <c r="R640" s="22" t="s">
        <v>2897</v>
      </c>
      <c r="S640" s="24" t="s">
        <v>2898</v>
      </c>
      <c r="T640" s="22" t="s">
        <v>2899</v>
      </c>
      <c r="U640" s="24">
        <v>8720</v>
      </c>
      <c r="V640" s="27" t="s">
        <v>2900</v>
      </c>
      <c r="W640" s="27" t="s">
        <v>2901</v>
      </c>
      <c r="X640" s="23" t="s">
        <v>2902</v>
      </c>
      <c r="Y640" s="22" t="s">
        <v>2903</v>
      </c>
      <c r="Z640" s="24">
        <v>2022</v>
      </c>
      <c r="AA640" s="24">
        <v>2024</v>
      </c>
      <c r="AB640" s="25">
        <v>3</v>
      </c>
      <c r="AC640" s="24">
        <v>1</v>
      </c>
      <c r="AD640" s="24">
        <v>406003</v>
      </c>
      <c r="AE640" s="22" t="s">
        <v>2904</v>
      </c>
      <c r="AF640" s="24">
        <v>40600300</v>
      </c>
      <c r="AG640" s="22" t="s">
        <v>2905</v>
      </c>
      <c r="AH640" s="24">
        <v>8720</v>
      </c>
      <c r="AI640" s="24">
        <v>1</v>
      </c>
      <c r="AJ640" s="22" t="s">
        <v>2906</v>
      </c>
      <c r="AK640" s="24" t="s">
        <v>89</v>
      </c>
      <c r="AL640" s="22" t="s">
        <v>90</v>
      </c>
      <c r="AM640" s="24">
        <v>121000</v>
      </c>
      <c r="AN640" s="22" t="s">
        <v>91</v>
      </c>
      <c r="AO640" s="22"/>
      <c r="AP640" s="22" t="s">
        <v>92</v>
      </c>
      <c r="AQ640" s="24" t="s">
        <v>1650</v>
      </c>
      <c r="AR640" s="22" t="s">
        <v>1651</v>
      </c>
      <c r="AS640" s="22" t="s">
        <v>2907</v>
      </c>
      <c r="AT640" s="28">
        <v>478730000</v>
      </c>
      <c r="AU640" s="1"/>
      <c r="AV640" s="29"/>
      <c r="AW640" s="30">
        <f>SUMIF('No tocar'!A:A,AS640,'No tocar'!B:B)</f>
        <v>288000000</v>
      </c>
      <c r="AX640" s="30">
        <f t="shared" si="0"/>
        <v>478730000</v>
      </c>
      <c r="AY640" s="30">
        <f>SUMIF('No tocar'!A:A,AS640,'No tocar'!D:D)</f>
        <v>192930000</v>
      </c>
      <c r="AZ640" s="30"/>
      <c r="BA640" s="30" t="str">
        <f t="shared" si="1"/>
        <v/>
      </c>
      <c r="BB640" s="31" t="str">
        <f t="shared" si="2"/>
        <v/>
      </c>
      <c r="BC640" s="29"/>
      <c r="BD640" s="29"/>
      <c r="BE640" s="29"/>
      <c r="BF640" s="29"/>
      <c r="BG640" s="29"/>
      <c r="BH640" s="29"/>
      <c r="BI640" s="29"/>
      <c r="BJ640" s="29"/>
      <c r="BK640" s="29"/>
      <c r="BL640" s="29"/>
      <c r="BM640" s="29"/>
      <c r="BN640" s="29"/>
      <c r="BO640" s="29"/>
      <c r="BP640" s="29"/>
      <c r="BQ640" s="29"/>
      <c r="BR640" s="29"/>
      <c r="BS640" s="29"/>
      <c r="BT640" s="29"/>
      <c r="BU640" s="29"/>
      <c r="BV640" s="29"/>
    </row>
    <row r="641" spans="1:74" ht="14.25" hidden="1" customHeight="1">
      <c r="A641" s="22" t="s">
        <v>2836</v>
      </c>
      <c r="B641" s="22" t="s">
        <v>2837</v>
      </c>
      <c r="C641" s="22" t="s">
        <v>68</v>
      </c>
      <c r="D641" s="23" t="s">
        <v>2890</v>
      </c>
      <c r="E641" s="22" t="s">
        <v>2891</v>
      </c>
      <c r="F641" s="24">
        <v>406</v>
      </c>
      <c r="G641" s="22" t="s">
        <v>2892</v>
      </c>
      <c r="H641" s="24" t="s">
        <v>72</v>
      </c>
      <c r="I641" s="22" t="s">
        <v>73</v>
      </c>
      <c r="J641" s="24">
        <v>1</v>
      </c>
      <c r="K641" s="22" t="s">
        <v>74</v>
      </c>
      <c r="L641" s="23" t="s">
        <v>2838</v>
      </c>
      <c r="M641" s="22" t="s">
        <v>2839</v>
      </c>
      <c r="N641" s="24" t="s">
        <v>2893</v>
      </c>
      <c r="O641" s="22" t="s">
        <v>2894</v>
      </c>
      <c r="P641" s="24" t="s">
        <v>2895</v>
      </c>
      <c r="Q641" s="24" t="s">
        <v>2896</v>
      </c>
      <c r="R641" s="22" t="s">
        <v>2897</v>
      </c>
      <c r="S641" s="24" t="s">
        <v>2898</v>
      </c>
      <c r="T641" s="22" t="s">
        <v>2899</v>
      </c>
      <c r="U641" s="24">
        <v>8720</v>
      </c>
      <c r="V641" s="27" t="s">
        <v>2900</v>
      </c>
      <c r="W641" s="27" t="s">
        <v>2901</v>
      </c>
      <c r="X641" s="23" t="s">
        <v>2902</v>
      </c>
      <c r="Y641" s="22" t="s">
        <v>2903</v>
      </c>
      <c r="Z641" s="24">
        <v>2022</v>
      </c>
      <c r="AA641" s="24">
        <v>2024</v>
      </c>
      <c r="AB641" s="25">
        <v>3</v>
      </c>
      <c r="AC641" s="24">
        <v>1</v>
      </c>
      <c r="AD641" s="24">
        <v>406003</v>
      </c>
      <c r="AE641" s="22" t="s">
        <v>2904</v>
      </c>
      <c r="AF641" s="24">
        <v>40600300</v>
      </c>
      <c r="AG641" s="22" t="s">
        <v>2905</v>
      </c>
      <c r="AH641" s="24">
        <v>8720</v>
      </c>
      <c r="AI641" s="24">
        <v>2</v>
      </c>
      <c r="AJ641" s="22" t="s">
        <v>2908</v>
      </c>
      <c r="AK641" s="24" t="s">
        <v>89</v>
      </c>
      <c r="AL641" s="22" t="s">
        <v>90</v>
      </c>
      <c r="AM641" s="24">
        <v>121000</v>
      </c>
      <c r="AN641" s="22" t="s">
        <v>91</v>
      </c>
      <c r="AO641" s="22"/>
      <c r="AP641" s="22" t="s">
        <v>92</v>
      </c>
      <c r="AQ641" s="24" t="s">
        <v>1650</v>
      </c>
      <c r="AR641" s="22" t="s">
        <v>1651</v>
      </c>
      <c r="AS641" s="22" t="s">
        <v>2909</v>
      </c>
      <c r="AT641" s="28">
        <v>1248119800</v>
      </c>
      <c r="AU641" s="1"/>
      <c r="AV641" s="29"/>
      <c r="AW641" s="30">
        <f>SUMIF('No tocar'!A:A,AS641,'No tocar'!B:B)</f>
        <v>575200000</v>
      </c>
      <c r="AX641" s="30">
        <f t="shared" si="0"/>
        <v>1248119800</v>
      </c>
      <c r="AY641" s="30">
        <f>SUMIF('No tocar'!A:A,AS641,'No tocar'!D:D)</f>
        <v>1248119800</v>
      </c>
      <c r="AZ641" s="30"/>
      <c r="BA641" s="30" t="str">
        <f t="shared" si="1"/>
        <v/>
      </c>
      <c r="BB641" s="31" t="str">
        <f t="shared" si="2"/>
        <v/>
      </c>
      <c r="BC641" s="29"/>
      <c r="BD641" s="29"/>
      <c r="BE641" s="29"/>
      <c r="BF641" s="29"/>
      <c r="BG641" s="29"/>
      <c r="BH641" s="29"/>
      <c r="BI641" s="29"/>
      <c r="BJ641" s="29"/>
      <c r="BK641" s="29"/>
      <c r="BL641" s="29"/>
      <c r="BM641" s="29"/>
      <c r="BN641" s="29"/>
      <c r="BO641" s="29"/>
      <c r="BP641" s="29"/>
      <c r="BQ641" s="29"/>
      <c r="BR641" s="29"/>
      <c r="BS641" s="29"/>
      <c r="BT641" s="29"/>
      <c r="BU641" s="29"/>
      <c r="BV641" s="29"/>
    </row>
    <row r="642" spans="1:74" ht="14.25" hidden="1" customHeight="1">
      <c r="A642" s="22" t="s">
        <v>2836</v>
      </c>
      <c r="B642" s="22" t="s">
        <v>2837</v>
      </c>
      <c r="C642" s="22" t="s">
        <v>68</v>
      </c>
      <c r="D642" s="23" t="s">
        <v>2890</v>
      </c>
      <c r="E642" s="22" t="s">
        <v>2891</v>
      </c>
      <c r="F642" s="24">
        <v>406</v>
      </c>
      <c r="G642" s="22" t="s">
        <v>2892</v>
      </c>
      <c r="H642" s="24" t="s">
        <v>72</v>
      </c>
      <c r="I642" s="22" t="s">
        <v>73</v>
      </c>
      <c r="J642" s="24">
        <v>1</v>
      </c>
      <c r="K642" s="22" t="s">
        <v>74</v>
      </c>
      <c r="L642" s="23" t="s">
        <v>2838</v>
      </c>
      <c r="M642" s="22" t="s">
        <v>2839</v>
      </c>
      <c r="N642" s="24" t="s">
        <v>2893</v>
      </c>
      <c r="O642" s="22" t="s">
        <v>2894</v>
      </c>
      <c r="P642" s="24" t="s">
        <v>2895</v>
      </c>
      <c r="Q642" s="24" t="s">
        <v>2896</v>
      </c>
      <c r="R642" s="22" t="s">
        <v>2897</v>
      </c>
      <c r="S642" s="24" t="s">
        <v>2898</v>
      </c>
      <c r="T642" s="22" t="s">
        <v>2899</v>
      </c>
      <c r="U642" s="24">
        <v>8720</v>
      </c>
      <c r="V642" s="27" t="s">
        <v>2900</v>
      </c>
      <c r="W642" s="27" t="s">
        <v>2901</v>
      </c>
      <c r="X642" s="23" t="s">
        <v>2902</v>
      </c>
      <c r="Y642" s="22" t="s">
        <v>2903</v>
      </c>
      <c r="Z642" s="24">
        <v>2022</v>
      </c>
      <c r="AA642" s="24">
        <v>2024</v>
      </c>
      <c r="AB642" s="25">
        <v>3</v>
      </c>
      <c r="AC642" s="24">
        <v>1</v>
      </c>
      <c r="AD642" s="24">
        <v>406003</v>
      </c>
      <c r="AE642" s="22" t="s">
        <v>2904</v>
      </c>
      <c r="AF642" s="24">
        <v>40600300</v>
      </c>
      <c r="AG642" s="22" t="s">
        <v>2905</v>
      </c>
      <c r="AH642" s="24">
        <v>8720</v>
      </c>
      <c r="AI642" s="24">
        <v>3</v>
      </c>
      <c r="AJ642" s="22" t="s">
        <v>2910</v>
      </c>
      <c r="AK642" s="24" t="s">
        <v>99</v>
      </c>
      <c r="AL642" s="22" t="s">
        <v>90</v>
      </c>
      <c r="AM642" s="24">
        <v>121000</v>
      </c>
      <c r="AN642" s="22" t="s">
        <v>91</v>
      </c>
      <c r="AO642" s="22"/>
      <c r="AP642" s="32" t="s">
        <v>144</v>
      </c>
      <c r="AQ642" s="24"/>
      <c r="AR642" s="22"/>
      <c r="AS642" s="22" t="s">
        <v>2911</v>
      </c>
      <c r="AT642" s="28">
        <v>573080200</v>
      </c>
      <c r="AU642" s="1"/>
      <c r="AV642" s="29"/>
      <c r="AW642" s="30">
        <f>SUMIF('No tocar'!A:A,AS642,'No tocar'!B:B)</f>
        <v>246000000</v>
      </c>
      <c r="AX642" s="30">
        <f t="shared" si="0"/>
        <v>573080200</v>
      </c>
      <c r="AY642" s="30">
        <f>SUMIF('No tocar'!A:A,AS642,'No tocar'!D:D)</f>
        <v>573080200</v>
      </c>
      <c r="AZ642" s="30"/>
      <c r="BA642" s="30" t="str">
        <f t="shared" si="1"/>
        <v/>
      </c>
      <c r="BB642" s="31" t="str">
        <f t="shared" si="2"/>
        <v/>
      </c>
      <c r="BC642" s="29"/>
      <c r="BD642" s="29"/>
      <c r="BE642" s="29"/>
      <c r="BF642" s="29"/>
      <c r="BG642" s="29"/>
      <c r="BH642" s="29"/>
      <c r="BI642" s="29"/>
      <c r="BJ642" s="29"/>
      <c r="BK642" s="29"/>
      <c r="BL642" s="29"/>
      <c r="BM642" s="29"/>
      <c r="BN642" s="29"/>
      <c r="BO642" s="29"/>
      <c r="BP642" s="29"/>
      <c r="BQ642" s="29"/>
      <c r="BR642" s="29"/>
      <c r="BS642" s="29"/>
      <c r="BT642" s="29"/>
      <c r="BU642" s="29"/>
      <c r="BV642" s="29"/>
    </row>
    <row r="643" spans="1:74" ht="14.25" hidden="1" customHeight="1">
      <c r="A643" s="22" t="s">
        <v>2836</v>
      </c>
      <c r="B643" s="22" t="s">
        <v>2837</v>
      </c>
      <c r="C643" s="22" t="s">
        <v>68</v>
      </c>
      <c r="D643" s="23" t="s">
        <v>2890</v>
      </c>
      <c r="E643" s="22" t="s">
        <v>2891</v>
      </c>
      <c r="F643" s="24">
        <v>406</v>
      </c>
      <c r="G643" s="22" t="s">
        <v>2892</v>
      </c>
      <c r="H643" s="24" t="s">
        <v>72</v>
      </c>
      <c r="I643" s="22" t="s">
        <v>73</v>
      </c>
      <c r="J643" s="24">
        <v>1</v>
      </c>
      <c r="K643" s="22" t="s">
        <v>74</v>
      </c>
      <c r="L643" s="23" t="s">
        <v>2838</v>
      </c>
      <c r="M643" s="22" t="s">
        <v>2839</v>
      </c>
      <c r="N643" s="24" t="s">
        <v>2893</v>
      </c>
      <c r="O643" s="22" t="s">
        <v>2894</v>
      </c>
      <c r="P643" s="24" t="s">
        <v>2895</v>
      </c>
      <c r="Q643" s="24" t="s">
        <v>2896</v>
      </c>
      <c r="R643" s="22" t="s">
        <v>2897</v>
      </c>
      <c r="S643" s="24" t="s">
        <v>2898</v>
      </c>
      <c r="T643" s="22" t="s">
        <v>2899</v>
      </c>
      <c r="U643" s="24">
        <v>8720</v>
      </c>
      <c r="V643" s="27" t="s">
        <v>2900</v>
      </c>
      <c r="W643" s="27" t="s">
        <v>2901</v>
      </c>
      <c r="X643" s="23" t="s">
        <v>2902</v>
      </c>
      <c r="Y643" s="22" t="s">
        <v>2903</v>
      </c>
      <c r="Z643" s="24">
        <v>2022</v>
      </c>
      <c r="AA643" s="24">
        <v>2024</v>
      </c>
      <c r="AB643" s="25">
        <v>3</v>
      </c>
      <c r="AC643" s="24">
        <v>1</v>
      </c>
      <c r="AD643" s="24">
        <v>406003</v>
      </c>
      <c r="AE643" s="22" t="s">
        <v>2904</v>
      </c>
      <c r="AF643" s="24">
        <v>40600300</v>
      </c>
      <c r="AG643" s="22" t="s">
        <v>2905</v>
      </c>
      <c r="AH643" s="24">
        <v>8720</v>
      </c>
      <c r="AI643" s="24">
        <v>4</v>
      </c>
      <c r="AJ643" s="22" t="s">
        <v>2912</v>
      </c>
      <c r="AK643" s="24" t="s">
        <v>99</v>
      </c>
      <c r="AL643" s="22" t="s">
        <v>90</v>
      </c>
      <c r="AM643" s="24">
        <v>121000</v>
      </c>
      <c r="AN643" s="22" t="s">
        <v>91</v>
      </c>
      <c r="AO643" s="22"/>
      <c r="AP643" s="32" t="s">
        <v>153</v>
      </c>
      <c r="AQ643" s="24" t="s">
        <v>1650</v>
      </c>
      <c r="AR643" s="22" t="s">
        <v>1651</v>
      </c>
      <c r="AS643" s="22" t="s">
        <v>2913</v>
      </c>
      <c r="AT643" s="28">
        <v>679620977</v>
      </c>
      <c r="AU643" s="31"/>
      <c r="AV643" s="29"/>
      <c r="AW643" s="30">
        <f>SUMIF('No tocar'!A:A,AS643,'No tocar'!B:B)</f>
        <v>2075020977</v>
      </c>
      <c r="AX643" s="30">
        <f t="shared" si="0"/>
        <v>679620977</v>
      </c>
      <c r="AY643" s="30">
        <f>SUMIF('No tocar'!A:A,AS643,'No tocar'!D:D)</f>
        <v>483068318</v>
      </c>
      <c r="AZ643" s="30"/>
      <c r="BA643" s="30" t="str">
        <f t="shared" si="1"/>
        <v/>
      </c>
      <c r="BB643" s="31" t="str">
        <f t="shared" si="2"/>
        <v/>
      </c>
      <c r="BC643" s="29"/>
      <c r="BD643" s="29"/>
      <c r="BE643" s="29"/>
      <c r="BF643" s="29"/>
      <c r="BG643" s="29"/>
      <c r="BH643" s="29"/>
      <c r="BI643" s="29"/>
      <c r="BJ643" s="29"/>
      <c r="BK643" s="29"/>
      <c r="BL643" s="29"/>
      <c r="BM643" s="29"/>
      <c r="BN643" s="29"/>
      <c r="BO643" s="29"/>
      <c r="BP643" s="29"/>
      <c r="BQ643" s="29"/>
      <c r="BR643" s="29"/>
      <c r="BS643" s="29"/>
      <c r="BT643" s="29"/>
      <c r="BU643" s="29"/>
      <c r="BV643" s="29"/>
    </row>
    <row r="644" spans="1:74" ht="14.25" hidden="1" customHeight="1">
      <c r="A644" s="22" t="s">
        <v>2836</v>
      </c>
      <c r="B644" s="22" t="s">
        <v>2837</v>
      </c>
      <c r="C644" s="22" t="s">
        <v>68</v>
      </c>
      <c r="D644" s="23" t="s">
        <v>2890</v>
      </c>
      <c r="E644" s="22" t="s">
        <v>2891</v>
      </c>
      <c r="F644" s="24">
        <v>406</v>
      </c>
      <c r="G644" s="22" t="s">
        <v>2892</v>
      </c>
      <c r="H644" s="24" t="s">
        <v>72</v>
      </c>
      <c r="I644" s="22" t="s">
        <v>73</v>
      </c>
      <c r="J644" s="24">
        <v>1</v>
      </c>
      <c r="K644" s="22" t="s">
        <v>74</v>
      </c>
      <c r="L644" s="23" t="s">
        <v>2838</v>
      </c>
      <c r="M644" s="22" t="s">
        <v>2839</v>
      </c>
      <c r="N644" s="24" t="s">
        <v>2893</v>
      </c>
      <c r="O644" s="22" t="s">
        <v>2894</v>
      </c>
      <c r="P644" s="24" t="s">
        <v>2895</v>
      </c>
      <c r="Q644" s="24" t="s">
        <v>2896</v>
      </c>
      <c r="R644" s="22" t="s">
        <v>2897</v>
      </c>
      <c r="S644" s="24" t="s">
        <v>2898</v>
      </c>
      <c r="T644" s="22" t="s">
        <v>2899</v>
      </c>
      <c r="U644" s="24">
        <v>8720</v>
      </c>
      <c r="V644" s="27" t="s">
        <v>2900</v>
      </c>
      <c r="W644" s="27" t="s">
        <v>2901</v>
      </c>
      <c r="X644" s="23" t="s">
        <v>2902</v>
      </c>
      <c r="Y644" s="22" t="s">
        <v>2903</v>
      </c>
      <c r="Z644" s="24">
        <v>2022</v>
      </c>
      <c r="AA644" s="24">
        <v>2024</v>
      </c>
      <c r="AB644" s="25">
        <v>3</v>
      </c>
      <c r="AC644" s="24">
        <v>1</v>
      </c>
      <c r="AD644" s="24">
        <v>406003</v>
      </c>
      <c r="AE644" s="22" t="s">
        <v>2904</v>
      </c>
      <c r="AF644" s="24">
        <v>40600300</v>
      </c>
      <c r="AG644" s="22" t="s">
        <v>2905</v>
      </c>
      <c r="AH644" s="24">
        <v>8720</v>
      </c>
      <c r="AI644" s="24">
        <v>4</v>
      </c>
      <c r="AJ644" s="22" t="s">
        <v>2912</v>
      </c>
      <c r="AK644" s="24" t="s">
        <v>99</v>
      </c>
      <c r="AL644" s="22" t="s">
        <v>90</v>
      </c>
      <c r="AM644" s="24">
        <v>131111</v>
      </c>
      <c r="AN644" s="22" t="s">
        <v>252</v>
      </c>
      <c r="AO644" s="22"/>
      <c r="AP644" s="32" t="s">
        <v>153</v>
      </c>
      <c r="AQ644" s="24" t="s">
        <v>1650</v>
      </c>
      <c r="AR644" s="22" t="s">
        <v>1651</v>
      </c>
      <c r="AS644" s="22" t="s">
        <v>2914</v>
      </c>
      <c r="AT644" s="28">
        <v>606000000</v>
      </c>
      <c r="AU644" s="31"/>
      <c r="AV644" s="29"/>
      <c r="AW644" s="30">
        <f>SUMIF('No tocar'!A:A,AS644,'No tocar'!B:B)</f>
        <v>0</v>
      </c>
      <c r="AX644" s="30">
        <f t="shared" si="0"/>
        <v>606000000</v>
      </c>
      <c r="AY644" s="30">
        <f>SUMIF('No tocar'!A:A,AS644,'No tocar'!D:D)</f>
        <v>0</v>
      </c>
      <c r="AZ644" s="30"/>
      <c r="BA644" s="30" t="str">
        <f t="shared" si="1"/>
        <v/>
      </c>
      <c r="BB644" s="31" t="str">
        <f t="shared" si="2"/>
        <v/>
      </c>
      <c r="BC644" s="29"/>
      <c r="BD644" s="29"/>
      <c r="BE644" s="29"/>
      <c r="BF644" s="29"/>
      <c r="BG644" s="29"/>
      <c r="BH644" s="29"/>
      <c r="BI644" s="29"/>
      <c r="BJ644" s="29"/>
      <c r="BK644" s="29"/>
      <c r="BL644" s="29"/>
      <c r="BM644" s="29"/>
      <c r="BN644" s="29"/>
      <c r="BO644" s="29"/>
      <c r="BP644" s="29"/>
      <c r="BQ644" s="29"/>
      <c r="BR644" s="29"/>
      <c r="BS644" s="29"/>
      <c r="BT644" s="29"/>
      <c r="BU644" s="29"/>
      <c r="BV644" s="29"/>
    </row>
    <row r="645" spans="1:74" ht="14.25" hidden="1" customHeight="1">
      <c r="A645" s="22" t="s">
        <v>2836</v>
      </c>
      <c r="B645" s="22" t="s">
        <v>2837</v>
      </c>
      <c r="C645" s="22" t="s">
        <v>68</v>
      </c>
      <c r="D645" s="23" t="s">
        <v>2890</v>
      </c>
      <c r="E645" s="22" t="s">
        <v>2891</v>
      </c>
      <c r="F645" s="24">
        <v>406</v>
      </c>
      <c r="G645" s="22" t="s">
        <v>2892</v>
      </c>
      <c r="H645" s="24" t="s">
        <v>72</v>
      </c>
      <c r="I645" s="22" t="s">
        <v>73</v>
      </c>
      <c r="J645" s="24">
        <v>1</v>
      </c>
      <c r="K645" s="22" t="s">
        <v>74</v>
      </c>
      <c r="L645" s="23" t="s">
        <v>2838</v>
      </c>
      <c r="M645" s="22" t="s">
        <v>2839</v>
      </c>
      <c r="N645" s="24" t="s">
        <v>2893</v>
      </c>
      <c r="O645" s="22" t="s">
        <v>2894</v>
      </c>
      <c r="P645" s="24" t="s">
        <v>2895</v>
      </c>
      <c r="Q645" s="24" t="s">
        <v>2896</v>
      </c>
      <c r="R645" s="22" t="s">
        <v>2897</v>
      </c>
      <c r="S645" s="24" t="s">
        <v>2915</v>
      </c>
      <c r="T645" s="22" t="s">
        <v>2916</v>
      </c>
      <c r="U645" s="24">
        <v>59423</v>
      </c>
      <c r="V645" s="27" t="s">
        <v>2917</v>
      </c>
      <c r="W645" s="27" t="s">
        <v>2918</v>
      </c>
      <c r="X645" s="23" t="s">
        <v>2919</v>
      </c>
      <c r="Y645" s="22" t="s">
        <v>2920</v>
      </c>
      <c r="Z645" s="24">
        <v>2022</v>
      </c>
      <c r="AA645" s="24">
        <v>2023</v>
      </c>
      <c r="AB645" s="25">
        <v>2</v>
      </c>
      <c r="AC645" s="24">
        <v>1</v>
      </c>
      <c r="AD645" s="24">
        <v>406016</v>
      </c>
      <c r="AE645" s="22" t="s">
        <v>2921</v>
      </c>
      <c r="AF645" s="24">
        <v>40601600</v>
      </c>
      <c r="AG645" s="22" t="s">
        <v>2922</v>
      </c>
      <c r="AH645" s="24">
        <v>59423</v>
      </c>
      <c r="AI645" s="24">
        <v>1</v>
      </c>
      <c r="AJ645" s="22" t="s">
        <v>2923</v>
      </c>
      <c r="AK645" s="24" t="s">
        <v>99</v>
      </c>
      <c r="AL645" s="22" t="s">
        <v>90</v>
      </c>
      <c r="AM645" s="24">
        <v>121000</v>
      </c>
      <c r="AN645" s="22" t="s">
        <v>91</v>
      </c>
      <c r="AO645" s="22"/>
      <c r="AP645" s="22" t="s">
        <v>92</v>
      </c>
      <c r="AQ645" s="24" t="s">
        <v>1650</v>
      </c>
      <c r="AR645" s="22" t="s">
        <v>1651</v>
      </c>
      <c r="AS645" s="22" t="s">
        <v>2924</v>
      </c>
      <c r="AT645" s="28">
        <v>0</v>
      </c>
      <c r="AU645" s="1"/>
      <c r="AV645" s="29"/>
      <c r="AW645" s="30">
        <f>SUMIF('No tocar'!A:A,AS645,'No tocar'!B:B)</f>
        <v>30000000</v>
      </c>
      <c r="AX645" s="30">
        <f t="shared" si="0"/>
        <v>0</v>
      </c>
      <c r="AY645" s="30">
        <f>SUMIF('No tocar'!A:A,AS645,'No tocar'!D:D)</f>
        <v>0</v>
      </c>
      <c r="AZ645" s="30"/>
      <c r="BA645" s="30" t="str">
        <f t="shared" si="1"/>
        <v/>
      </c>
      <c r="BB645" s="31" t="str">
        <f t="shared" si="2"/>
        <v/>
      </c>
      <c r="BC645" s="29"/>
      <c r="BD645" s="29"/>
      <c r="BE645" s="29"/>
      <c r="BF645" s="29"/>
      <c r="BG645" s="29"/>
      <c r="BH645" s="29"/>
      <c r="BI645" s="29"/>
      <c r="BJ645" s="29"/>
      <c r="BK645" s="29"/>
      <c r="BL645" s="29"/>
      <c r="BM645" s="29"/>
      <c r="BN645" s="29"/>
      <c r="BO645" s="29"/>
      <c r="BP645" s="29"/>
      <c r="BQ645" s="29"/>
      <c r="BR645" s="29"/>
      <c r="BS645" s="29"/>
      <c r="BT645" s="29"/>
      <c r="BU645" s="29"/>
      <c r="BV645" s="29"/>
    </row>
    <row r="646" spans="1:74" ht="14.25" hidden="1" customHeight="1">
      <c r="A646" s="22" t="s">
        <v>2836</v>
      </c>
      <c r="B646" s="22" t="s">
        <v>2837</v>
      </c>
      <c r="C646" s="22" t="s">
        <v>68</v>
      </c>
      <c r="D646" s="23" t="s">
        <v>2890</v>
      </c>
      <c r="E646" s="22" t="s">
        <v>2891</v>
      </c>
      <c r="F646" s="24">
        <v>406</v>
      </c>
      <c r="G646" s="22" t="s">
        <v>2892</v>
      </c>
      <c r="H646" s="24" t="s">
        <v>72</v>
      </c>
      <c r="I646" s="22" t="s">
        <v>73</v>
      </c>
      <c r="J646" s="24">
        <v>1</v>
      </c>
      <c r="K646" s="22" t="s">
        <v>74</v>
      </c>
      <c r="L646" s="23" t="s">
        <v>2838</v>
      </c>
      <c r="M646" s="22" t="s">
        <v>2839</v>
      </c>
      <c r="N646" s="24" t="s">
        <v>2893</v>
      </c>
      <c r="O646" s="22" t="s">
        <v>2894</v>
      </c>
      <c r="P646" s="24" t="s">
        <v>2895</v>
      </c>
      <c r="Q646" s="24" t="s">
        <v>2896</v>
      </c>
      <c r="R646" s="22" t="s">
        <v>2897</v>
      </c>
      <c r="S646" s="24" t="s">
        <v>2915</v>
      </c>
      <c r="T646" s="22" t="s">
        <v>2916</v>
      </c>
      <c r="U646" s="24">
        <v>59423</v>
      </c>
      <c r="V646" s="27" t="s">
        <v>2917</v>
      </c>
      <c r="W646" s="27" t="s">
        <v>2918</v>
      </c>
      <c r="X646" s="23" t="s">
        <v>2919</v>
      </c>
      <c r="Y646" s="22" t="s">
        <v>2920</v>
      </c>
      <c r="Z646" s="24">
        <v>2022</v>
      </c>
      <c r="AA646" s="24">
        <v>2023</v>
      </c>
      <c r="AB646" s="25">
        <v>2</v>
      </c>
      <c r="AC646" s="24">
        <v>1</v>
      </c>
      <c r="AD646" s="24">
        <v>406016</v>
      </c>
      <c r="AE646" s="22" t="s">
        <v>2921</v>
      </c>
      <c r="AF646" s="24">
        <v>40601600</v>
      </c>
      <c r="AG646" s="22" t="s">
        <v>2922</v>
      </c>
      <c r="AH646" s="24">
        <v>59423</v>
      </c>
      <c r="AI646" s="24">
        <v>2</v>
      </c>
      <c r="AJ646" s="22" t="s">
        <v>2925</v>
      </c>
      <c r="AK646" s="24" t="s">
        <v>89</v>
      </c>
      <c r="AL646" s="22" t="s">
        <v>90</v>
      </c>
      <c r="AM646" s="24">
        <v>121000</v>
      </c>
      <c r="AN646" s="22" t="s">
        <v>91</v>
      </c>
      <c r="AO646" s="22"/>
      <c r="AP646" s="22" t="s">
        <v>92</v>
      </c>
      <c r="AQ646" s="24" t="s">
        <v>1650</v>
      </c>
      <c r="AR646" s="22" t="s">
        <v>1651</v>
      </c>
      <c r="AS646" s="22" t="s">
        <v>2926</v>
      </c>
      <c r="AT646" s="28">
        <v>0</v>
      </c>
      <c r="AU646" s="1"/>
      <c r="AV646" s="29"/>
      <c r="AW646" s="30">
        <f>SUMIF('No tocar'!A:A,AS646,'No tocar'!B:B)</f>
        <v>700000000</v>
      </c>
      <c r="AX646" s="30">
        <f t="shared" si="0"/>
        <v>0</v>
      </c>
      <c r="AY646" s="30">
        <f>SUMIF('No tocar'!A:A,AS646,'No tocar'!D:D)</f>
        <v>0</v>
      </c>
      <c r="AZ646" s="30"/>
      <c r="BA646" s="30" t="str">
        <f t="shared" si="1"/>
        <v/>
      </c>
      <c r="BB646" s="31" t="str">
        <f t="shared" si="2"/>
        <v/>
      </c>
      <c r="BC646" s="29"/>
      <c r="BD646" s="29"/>
      <c r="BE646" s="29"/>
      <c r="BF646" s="29"/>
      <c r="BG646" s="29"/>
      <c r="BH646" s="29"/>
      <c r="BI646" s="29"/>
      <c r="BJ646" s="29"/>
      <c r="BK646" s="29"/>
      <c r="BL646" s="29"/>
      <c r="BM646" s="29"/>
      <c r="BN646" s="29"/>
      <c r="BO646" s="29"/>
      <c r="BP646" s="29"/>
      <c r="BQ646" s="29"/>
      <c r="BR646" s="29"/>
      <c r="BS646" s="29"/>
      <c r="BT646" s="29"/>
      <c r="BU646" s="29"/>
      <c r="BV646" s="29"/>
    </row>
    <row r="647" spans="1:74" ht="14.25" hidden="1" customHeight="1">
      <c r="A647" s="22" t="s">
        <v>2836</v>
      </c>
      <c r="B647" s="22" t="s">
        <v>2837</v>
      </c>
      <c r="C647" s="22" t="s">
        <v>68</v>
      </c>
      <c r="D647" s="23" t="s">
        <v>2890</v>
      </c>
      <c r="E647" s="22" t="s">
        <v>2891</v>
      </c>
      <c r="F647" s="24">
        <v>406</v>
      </c>
      <c r="G647" s="22" t="s">
        <v>2892</v>
      </c>
      <c r="H647" s="24" t="s">
        <v>72</v>
      </c>
      <c r="I647" s="22" t="s">
        <v>73</v>
      </c>
      <c r="J647" s="24">
        <v>1</v>
      </c>
      <c r="K647" s="22" t="s">
        <v>74</v>
      </c>
      <c r="L647" s="23" t="s">
        <v>2838</v>
      </c>
      <c r="M647" s="22" t="s">
        <v>2839</v>
      </c>
      <c r="N647" s="24" t="s">
        <v>2893</v>
      </c>
      <c r="O647" s="22" t="s">
        <v>2894</v>
      </c>
      <c r="P647" s="24" t="s">
        <v>2895</v>
      </c>
      <c r="Q647" s="24" t="s">
        <v>2896</v>
      </c>
      <c r="R647" s="22" t="s">
        <v>2897</v>
      </c>
      <c r="S647" s="24" t="s">
        <v>2915</v>
      </c>
      <c r="T647" s="22" t="s">
        <v>2916</v>
      </c>
      <c r="U647" s="24">
        <v>59423</v>
      </c>
      <c r="V647" s="27" t="s">
        <v>2917</v>
      </c>
      <c r="W647" s="27" t="s">
        <v>2918</v>
      </c>
      <c r="X647" s="23" t="s">
        <v>2919</v>
      </c>
      <c r="Y647" s="22" t="s">
        <v>2920</v>
      </c>
      <c r="Z647" s="24">
        <v>2022</v>
      </c>
      <c r="AA647" s="24">
        <v>2023</v>
      </c>
      <c r="AB647" s="25">
        <v>2</v>
      </c>
      <c r="AC647" s="24">
        <v>1</v>
      </c>
      <c r="AD647" s="24">
        <v>406016</v>
      </c>
      <c r="AE647" s="22" t="s">
        <v>2921</v>
      </c>
      <c r="AF647" s="24">
        <v>40601600</v>
      </c>
      <c r="AG647" s="22" t="s">
        <v>2922</v>
      </c>
      <c r="AH647" s="24">
        <v>59423</v>
      </c>
      <c r="AI647" s="24">
        <v>3</v>
      </c>
      <c r="AJ647" s="22" t="s">
        <v>2927</v>
      </c>
      <c r="AK647" s="24" t="s">
        <v>99</v>
      </c>
      <c r="AL647" s="22" t="s">
        <v>90</v>
      </c>
      <c r="AM647" s="24">
        <v>121000</v>
      </c>
      <c r="AN647" s="22" t="s">
        <v>91</v>
      </c>
      <c r="AO647" s="22"/>
      <c r="AP647" s="22" t="s">
        <v>92</v>
      </c>
      <c r="AQ647" s="24" t="s">
        <v>2928</v>
      </c>
      <c r="AR647" s="22" t="s">
        <v>2929</v>
      </c>
      <c r="AS647" s="22" t="s">
        <v>2930</v>
      </c>
      <c r="AT647" s="28">
        <v>0</v>
      </c>
      <c r="AU647" s="1"/>
      <c r="AV647" s="29"/>
      <c r="AW647" s="30">
        <f>SUMIF('No tocar'!A:A,AS647,'No tocar'!B:B)</f>
        <v>600000000</v>
      </c>
      <c r="AX647" s="30">
        <f t="shared" si="0"/>
        <v>0</v>
      </c>
      <c r="AY647" s="30">
        <f>SUMIF('No tocar'!A:A,AS647,'No tocar'!D:D)</f>
        <v>0</v>
      </c>
      <c r="AZ647" s="30"/>
      <c r="BA647" s="30" t="str">
        <f t="shared" si="1"/>
        <v/>
      </c>
      <c r="BB647" s="31" t="str">
        <f t="shared" si="2"/>
        <v/>
      </c>
      <c r="BC647" s="29"/>
      <c r="BD647" s="29"/>
      <c r="BE647" s="29"/>
      <c r="BF647" s="29"/>
      <c r="BG647" s="29"/>
      <c r="BH647" s="29"/>
      <c r="BI647" s="29"/>
      <c r="BJ647" s="29"/>
      <c r="BK647" s="29"/>
      <c r="BL647" s="29"/>
      <c r="BM647" s="29"/>
      <c r="BN647" s="29"/>
      <c r="BO647" s="29"/>
      <c r="BP647" s="29"/>
      <c r="BQ647" s="29"/>
      <c r="BR647" s="29"/>
      <c r="BS647" s="29"/>
      <c r="BT647" s="29"/>
      <c r="BU647" s="29"/>
      <c r="BV647" s="29"/>
    </row>
    <row r="648" spans="1:74" ht="14.25" hidden="1" customHeight="1">
      <c r="A648" s="22" t="s">
        <v>2836</v>
      </c>
      <c r="B648" s="22" t="s">
        <v>2837</v>
      </c>
      <c r="C648" s="22" t="s">
        <v>68</v>
      </c>
      <c r="D648" s="23" t="s">
        <v>2890</v>
      </c>
      <c r="E648" s="22" t="s">
        <v>2891</v>
      </c>
      <c r="F648" s="24">
        <v>406</v>
      </c>
      <c r="G648" s="22" t="s">
        <v>2892</v>
      </c>
      <c r="H648" s="24" t="s">
        <v>72</v>
      </c>
      <c r="I648" s="22" t="s">
        <v>73</v>
      </c>
      <c r="J648" s="24">
        <v>1</v>
      </c>
      <c r="K648" s="22" t="s">
        <v>74</v>
      </c>
      <c r="L648" s="23" t="s">
        <v>2838</v>
      </c>
      <c r="M648" s="22" t="s">
        <v>2839</v>
      </c>
      <c r="N648" s="24" t="s">
        <v>2893</v>
      </c>
      <c r="O648" s="22" t="s">
        <v>2894</v>
      </c>
      <c r="P648" s="24" t="s">
        <v>2895</v>
      </c>
      <c r="Q648" s="24" t="s">
        <v>2896</v>
      </c>
      <c r="R648" s="22" t="s">
        <v>2897</v>
      </c>
      <c r="S648" s="24" t="s">
        <v>2915</v>
      </c>
      <c r="T648" s="22" t="s">
        <v>2916</v>
      </c>
      <c r="U648" s="24">
        <v>59423</v>
      </c>
      <c r="V648" s="27" t="s">
        <v>2917</v>
      </c>
      <c r="W648" s="27" t="s">
        <v>2918</v>
      </c>
      <c r="X648" s="23" t="s">
        <v>2919</v>
      </c>
      <c r="Y648" s="22" t="s">
        <v>2920</v>
      </c>
      <c r="Z648" s="24">
        <v>2022</v>
      </c>
      <c r="AA648" s="24">
        <v>2023</v>
      </c>
      <c r="AB648" s="25">
        <v>2</v>
      </c>
      <c r="AC648" s="24">
        <v>1</v>
      </c>
      <c r="AD648" s="24">
        <v>406016</v>
      </c>
      <c r="AE648" s="22" t="s">
        <v>2921</v>
      </c>
      <c r="AF648" s="24">
        <v>40601600</v>
      </c>
      <c r="AG648" s="22" t="s">
        <v>2922</v>
      </c>
      <c r="AH648" s="24">
        <v>59423</v>
      </c>
      <c r="AI648" s="24">
        <v>4</v>
      </c>
      <c r="AJ648" s="22" t="s">
        <v>2931</v>
      </c>
      <c r="AK648" s="24" t="s">
        <v>99</v>
      </c>
      <c r="AL648" s="22" t="s">
        <v>90</v>
      </c>
      <c r="AM648" s="24">
        <v>121000</v>
      </c>
      <c r="AN648" s="22" t="s">
        <v>91</v>
      </c>
      <c r="AO648" s="22"/>
      <c r="AP648" s="22" t="s">
        <v>92</v>
      </c>
      <c r="AQ648" s="24" t="s">
        <v>172</v>
      </c>
      <c r="AR648" s="22" t="s">
        <v>173</v>
      </c>
      <c r="AS648" s="22" t="s">
        <v>2932</v>
      </c>
      <c r="AT648" s="28">
        <v>0</v>
      </c>
      <c r="AU648" s="31"/>
      <c r="AV648" s="29"/>
      <c r="AW648" s="30">
        <f>SUMIF('No tocar'!A:A,AS648,'No tocar'!B:B)</f>
        <v>24000000</v>
      </c>
      <c r="AX648" s="30">
        <f t="shared" si="0"/>
        <v>0</v>
      </c>
      <c r="AY648" s="30">
        <f>SUMIF('No tocar'!A:A,AS648,'No tocar'!D:D)</f>
        <v>0</v>
      </c>
      <c r="AZ648" s="30"/>
      <c r="BA648" s="30" t="str">
        <f t="shared" si="1"/>
        <v/>
      </c>
      <c r="BB648" s="31" t="str">
        <f t="shared" si="2"/>
        <v/>
      </c>
      <c r="BC648" s="29"/>
      <c r="BD648" s="29"/>
      <c r="BE648" s="29"/>
      <c r="BF648" s="29"/>
      <c r="BG648" s="29"/>
      <c r="BH648" s="29"/>
      <c r="BI648" s="29"/>
      <c r="BJ648" s="29"/>
      <c r="BK648" s="29"/>
      <c r="BL648" s="29"/>
      <c r="BM648" s="29"/>
      <c r="BN648" s="29"/>
      <c r="BO648" s="29"/>
      <c r="BP648" s="29"/>
      <c r="BQ648" s="29"/>
      <c r="BR648" s="29"/>
      <c r="BS648" s="29"/>
      <c r="BT648" s="29"/>
      <c r="BU648" s="29"/>
      <c r="BV648" s="29"/>
    </row>
    <row r="649" spans="1:74" ht="14.25" hidden="1" customHeight="1">
      <c r="A649" s="22" t="s">
        <v>2836</v>
      </c>
      <c r="B649" s="22" t="s">
        <v>2837</v>
      </c>
      <c r="C649" s="22" t="s">
        <v>68</v>
      </c>
      <c r="D649" s="23" t="s">
        <v>2890</v>
      </c>
      <c r="E649" s="22" t="s">
        <v>2891</v>
      </c>
      <c r="F649" s="24">
        <v>406</v>
      </c>
      <c r="G649" s="22" t="s">
        <v>2892</v>
      </c>
      <c r="H649" s="24" t="s">
        <v>72</v>
      </c>
      <c r="I649" s="22" t="s">
        <v>73</v>
      </c>
      <c r="J649" s="24">
        <v>1</v>
      </c>
      <c r="K649" s="22" t="s">
        <v>74</v>
      </c>
      <c r="L649" s="23" t="s">
        <v>2838</v>
      </c>
      <c r="M649" s="22" t="s">
        <v>2839</v>
      </c>
      <c r="N649" s="24" t="s">
        <v>2933</v>
      </c>
      <c r="O649" s="22" t="s">
        <v>2934</v>
      </c>
      <c r="P649" s="25">
        <v>4071</v>
      </c>
      <c r="Q649" s="24" t="s">
        <v>2896</v>
      </c>
      <c r="R649" s="22" t="s">
        <v>2897</v>
      </c>
      <c r="S649" s="24" t="s">
        <v>2935</v>
      </c>
      <c r="T649" s="22" t="s">
        <v>2936</v>
      </c>
      <c r="U649" s="25">
        <v>1</v>
      </c>
      <c r="V649" s="35">
        <v>2022763640042</v>
      </c>
      <c r="W649" s="36" t="s">
        <v>2937</v>
      </c>
      <c r="X649" s="33" t="s">
        <v>2938</v>
      </c>
      <c r="Y649" s="38" t="s">
        <v>2939</v>
      </c>
      <c r="Z649" s="25">
        <v>2023</v>
      </c>
      <c r="AA649" s="25">
        <v>2023</v>
      </c>
      <c r="AB649" s="25">
        <v>1</v>
      </c>
      <c r="AC649" s="25">
        <v>1</v>
      </c>
      <c r="AD649" s="25">
        <v>406001</v>
      </c>
      <c r="AE649" s="38" t="s">
        <v>2940</v>
      </c>
      <c r="AF649" s="25">
        <v>40600100</v>
      </c>
      <c r="AG649" s="38" t="s">
        <v>2941</v>
      </c>
      <c r="AH649" s="25">
        <v>1</v>
      </c>
      <c r="AI649" s="24">
        <v>1</v>
      </c>
      <c r="AJ649" s="38" t="s">
        <v>2942</v>
      </c>
      <c r="AK649" s="25" t="s">
        <v>89</v>
      </c>
      <c r="AL649" s="22" t="s">
        <v>90</v>
      </c>
      <c r="AM649" s="24">
        <v>121000</v>
      </c>
      <c r="AN649" s="22" t="s">
        <v>91</v>
      </c>
      <c r="AO649" s="22"/>
      <c r="AP649" s="32" t="s">
        <v>153</v>
      </c>
      <c r="AQ649" s="24" t="s">
        <v>1650</v>
      </c>
      <c r="AR649" s="22" t="s">
        <v>1651</v>
      </c>
      <c r="AS649" s="22" t="s">
        <v>2943</v>
      </c>
      <c r="AT649" s="28">
        <v>36270000</v>
      </c>
      <c r="AU649" s="1"/>
      <c r="AV649" s="29"/>
      <c r="AW649" s="30">
        <f>SUMIF('No tocar'!A:A,AS649,'No tocar'!B:B)</f>
        <v>190000000</v>
      </c>
      <c r="AX649" s="30">
        <f t="shared" si="0"/>
        <v>36270000</v>
      </c>
      <c r="AY649" s="30">
        <f>SUMIF('No tocar'!A:A,AS649,'No tocar'!D:D)</f>
        <v>0</v>
      </c>
      <c r="AZ649" s="30"/>
      <c r="BA649" s="30" t="str">
        <f t="shared" si="1"/>
        <v/>
      </c>
      <c r="BB649" s="31" t="str">
        <f t="shared" si="2"/>
        <v/>
      </c>
      <c r="BC649" s="29"/>
      <c r="BD649" s="29"/>
      <c r="BE649" s="29"/>
      <c r="BF649" s="29"/>
      <c r="BG649" s="29"/>
      <c r="BH649" s="29"/>
      <c r="BI649" s="29"/>
      <c r="BJ649" s="29"/>
      <c r="BK649" s="29"/>
      <c r="BL649" s="29"/>
      <c r="BM649" s="29"/>
      <c r="BN649" s="29"/>
      <c r="BO649" s="29"/>
      <c r="BP649" s="29"/>
      <c r="BQ649" s="29"/>
      <c r="BR649" s="29"/>
      <c r="BS649" s="29"/>
      <c r="BT649" s="29"/>
      <c r="BU649" s="29"/>
      <c r="BV649" s="29"/>
    </row>
    <row r="650" spans="1:74" ht="14.25" hidden="1" customHeight="1">
      <c r="A650" s="22" t="s">
        <v>2836</v>
      </c>
      <c r="B650" s="22" t="s">
        <v>2837</v>
      </c>
      <c r="C650" s="22" t="s">
        <v>68</v>
      </c>
      <c r="D650" s="23" t="s">
        <v>2890</v>
      </c>
      <c r="E650" s="22" t="s">
        <v>2891</v>
      </c>
      <c r="F650" s="24">
        <v>406</v>
      </c>
      <c r="G650" s="22" t="s">
        <v>2892</v>
      </c>
      <c r="H650" s="24" t="s">
        <v>72</v>
      </c>
      <c r="I650" s="22" t="s">
        <v>73</v>
      </c>
      <c r="J650" s="24">
        <v>1</v>
      </c>
      <c r="K650" s="22" t="s">
        <v>74</v>
      </c>
      <c r="L650" s="23" t="s">
        <v>2838</v>
      </c>
      <c r="M650" s="22" t="s">
        <v>2839</v>
      </c>
      <c r="N650" s="24" t="s">
        <v>2933</v>
      </c>
      <c r="O650" s="22" t="s">
        <v>2934</v>
      </c>
      <c r="P650" s="25">
        <v>4071</v>
      </c>
      <c r="Q650" s="24" t="s">
        <v>2896</v>
      </c>
      <c r="R650" s="22" t="s">
        <v>2897</v>
      </c>
      <c r="S650" s="24" t="s">
        <v>2935</v>
      </c>
      <c r="T650" s="22" t="s">
        <v>2936</v>
      </c>
      <c r="U650" s="25">
        <v>1</v>
      </c>
      <c r="V650" s="35">
        <v>2022763640042</v>
      </c>
      <c r="W650" s="36" t="s">
        <v>2937</v>
      </c>
      <c r="X650" s="33" t="s">
        <v>2938</v>
      </c>
      <c r="Y650" s="38" t="s">
        <v>2939</v>
      </c>
      <c r="Z650" s="25">
        <v>2023</v>
      </c>
      <c r="AA650" s="25">
        <v>2023</v>
      </c>
      <c r="AB650" s="25">
        <v>1</v>
      </c>
      <c r="AC650" s="25">
        <v>1</v>
      </c>
      <c r="AD650" s="25">
        <v>406001</v>
      </c>
      <c r="AE650" s="38" t="s">
        <v>2940</v>
      </c>
      <c r="AF650" s="25">
        <v>40600100</v>
      </c>
      <c r="AG650" s="38" t="s">
        <v>2941</v>
      </c>
      <c r="AH650" s="25">
        <v>1</v>
      </c>
      <c r="AI650" s="24">
        <v>2</v>
      </c>
      <c r="AJ650" s="38" t="s">
        <v>2944</v>
      </c>
      <c r="AK650" s="25" t="s">
        <v>99</v>
      </c>
      <c r="AL650" s="22" t="s">
        <v>90</v>
      </c>
      <c r="AM650" s="24">
        <v>121000</v>
      </c>
      <c r="AN650" s="22" t="s">
        <v>91</v>
      </c>
      <c r="AO650" s="22"/>
      <c r="AP650" s="22" t="s">
        <v>92</v>
      </c>
      <c r="AQ650" s="24" t="s">
        <v>1650</v>
      </c>
      <c r="AR650" s="22" t="s">
        <v>1651</v>
      </c>
      <c r="AS650" s="22" t="s">
        <v>2945</v>
      </c>
      <c r="AT650" s="28">
        <v>190000000</v>
      </c>
      <c r="AU650" s="1"/>
      <c r="AV650" s="29"/>
      <c r="AW650" s="30">
        <f>SUMIF('No tocar'!A:A,AS650,'No tocar'!B:B)</f>
        <v>190000000</v>
      </c>
      <c r="AX650" s="30">
        <f t="shared" si="0"/>
        <v>190000000</v>
      </c>
      <c r="AY650" s="30">
        <f>SUMIF('No tocar'!A:A,AS650,'No tocar'!D:D)</f>
        <v>0</v>
      </c>
      <c r="AZ650" s="30"/>
      <c r="BA650" s="30" t="str">
        <f t="shared" si="1"/>
        <v/>
      </c>
      <c r="BB650" s="31" t="str">
        <f t="shared" si="2"/>
        <v/>
      </c>
      <c r="BC650" s="29"/>
      <c r="BD650" s="29"/>
      <c r="BE650" s="29"/>
      <c r="BF650" s="29"/>
      <c r="BG650" s="29"/>
      <c r="BH650" s="29"/>
      <c r="BI650" s="29"/>
      <c r="BJ650" s="29"/>
      <c r="BK650" s="29"/>
      <c r="BL650" s="29"/>
      <c r="BM650" s="29"/>
      <c r="BN650" s="29"/>
      <c r="BO650" s="29"/>
      <c r="BP650" s="29"/>
      <c r="BQ650" s="29"/>
      <c r="BR650" s="29"/>
      <c r="BS650" s="29"/>
      <c r="BT650" s="29"/>
      <c r="BU650" s="29"/>
      <c r="BV650" s="29"/>
    </row>
    <row r="651" spans="1:74" ht="14.25" hidden="1" customHeight="1">
      <c r="A651" s="22" t="s">
        <v>2836</v>
      </c>
      <c r="B651" s="22" t="s">
        <v>2837</v>
      </c>
      <c r="C651" s="22" t="s">
        <v>68</v>
      </c>
      <c r="D651" s="23" t="s">
        <v>2890</v>
      </c>
      <c r="E651" s="22" t="s">
        <v>2891</v>
      </c>
      <c r="F651" s="24">
        <v>406</v>
      </c>
      <c r="G651" s="22" t="s">
        <v>2892</v>
      </c>
      <c r="H651" s="24" t="s">
        <v>72</v>
      </c>
      <c r="I651" s="22" t="s">
        <v>73</v>
      </c>
      <c r="J651" s="24">
        <v>1</v>
      </c>
      <c r="K651" s="22" t="s">
        <v>74</v>
      </c>
      <c r="L651" s="23" t="s">
        <v>2838</v>
      </c>
      <c r="M651" s="22" t="s">
        <v>2839</v>
      </c>
      <c r="N651" s="24" t="s">
        <v>2933</v>
      </c>
      <c r="O651" s="22" t="s">
        <v>2934</v>
      </c>
      <c r="P651" s="25">
        <v>4071</v>
      </c>
      <c r="Q651" s="24" t="s">
        <v>2896</v>
      </c>
      <c r="R651" s="22" t="s">
        <v>2897</v>
      </c>
      <c r="S651" s="24" t="s">
        <v>2935</v>
      </c>
      <c r="T651" s="22" t="s">
        <v>2936</v>
      </c>
      <c r="U651" s="25">
        <v>1</v>
      </c>
      <c r="V651" s="35">
        <v>2022763640042</v>
      </c>
      <c r="W651" s="36" t="s">
        <v>2937</v>
      </c>
      <c r="X651" s="33" t="s">
        <v>2938</v>
      </c>
      <c r="Y651" s="38" t="s">
        <v>2939</v>
      </c>
      <c r="Z651" s="25">
        <v>2023</v>
      </c>
      <c r="AA651" s="25">
        <v>2023</v>
      </c>
      <c r="AB651" s="25">
        <v>1</v>
      </c>
      <c r="AC651" s="25">
        <v>1</v>
      </c>
      <c r="AD651" s="25">
        <v>406022</v>
      </c>
      <c r="AE651" s="38" t="s">
        <v>258</v>
      </c>
      <c r="AF651" s="25">
        <v>40602200</v>
      </c>
      <c r="AG651" s="38" t="s">
        <v>997</v>
      </c>
      <c r="AH651" s="25">
        <v>1</v>
      </c>
      <c r="AI651" s="24">
        <v>3</v>
      </c>
      <c r="AJ651" s="38" t="s">
        <v>2946</v>
      </c>
      <c r="AK651" s="25" t="s">
        <v>89</v>
      </c>
      <c r="AL651" s="22" t="s">
        <v>90</v>
      </c>
      <c r="AM651" s="24">
        <v>121000</v>
      </c>
      <c r="AN651" s="22" t="s">
        <v>91</v>
      </c>
      <c r="AO651" s="22"/>
      <c r="AP651" s="22" t="s">
        <v>92</v>
      </c>
      <c r="AQ651" s="24" t="s">
        <v>172</v>
      </c>
      <c r="AR651" s="22" t="s">
        <v>173</v>
      </c>
      <c r="AS651" s="22" t="s">
        <v>2947</v>
      </c>
      <c r="AT651" s="28">
        <v>103963891</v>
      </c>
      <c r="AU651" s="1" t="s">
        <v>463</v>
      </c>
      <c r="AV651" s="29"/>
      <c r="AW651" s="30">
        <f>SUMIF('No tocar'!A:A,AS651,'No tocar'!B:B)</f>
        <v>190000000</v>
      </c>
      <c r="AX651" s="30">
        <f t="shared" si="0"/>
        <v>103963891</v>
      </c>
      <c r="AY651" s="30">
        <f>SUMIF('No tocar'!A:A,AS651,'No tocar'!D:D)</f>
        <v>0</v>
      </c>
      <c r="AZ651" s="30"/>
      <c r="BA651" s="30" t="str">
        <f t="shared" si="1"/>
        <v/>
      </c>
      <c r="BB651" s="31" t="str">
        <f t="shared" si="2"/>
        <v/>
      </c>
      <c r="BC651" s="29"/>
      <c r="BD651" s="29"/>
      <c r="BE651" s="29"/>
      <c r="BF651" s="29"/>
      <c r="BG651" s="29"/>
      <c r="BH651" s="29"/>
      <c r="BI651" s="29"/>
      <c r="BJ651" s="29"/>
      <c r="BK651" s="29"/>
      <c r="BL651" s="29"/>
      <c r="BM651" s="29"/>
      <c r="BN651" s="29"/>
      <c r="BO651" s="29"/>
      <c r="BP651" s="29"/>
      <c r="BQ651" s="29"/>
      <c r="BR651" s="29"/>
      <c r="BS651" s="29"/>
      <c r="BT651" s="29"/>
      <c r="BU651" s="29"/>
      <c r="BV651" s="29"/>
    </row>
    <row r="652" spans="1:74" ht="14.25" hidden="1" customHeight="1">
      <c r="A652" s="22" t="s">
        <v>2836</v>
      </c>
      <c r="B652" s="22" t="s">
        <v>2837</v>
      </c>
      <c r="C652" s="22" t="s">
        <v>68</v>
      </c>
      <c r="D652" s="23" t="s">
        <v>2890</v>
      </c>
      <c r="E652" s="22" t="s">
        <v>2891</v>
      </c>
      <c r="F652" s="24">
        <v>406</v>
      </c>
      <c r="G652" s="22" t="s">
        <v>2892</v>
      </c>
      <c r="H652" s="24" t="s">
        <v>72</v>
      </c>
      <c r="I652" s="22" t="s">
        <v>73</v>
      </c>
      <c r="J652" s="24">
        <v>1</v>
      </c>
      <c r="K652" s="22" t="s">
        <v>74</v>
      </c>
      <c r="L652" s="23" t="s">
        <v>2838</v>
      </c>
      <c r="M652" s="22" t="s">
        <v>2839</v>
      </c>
      <c r="N652" s="24" t="s">
        <v>2933</v>
      </c>
      <c r="O652" s="22" t="s">
        <v>2934</v>
      </c>
      <c r="P652" s="25">
        <v>4071</v>
      </c>
      <c r="Q652" s="24" t="s">
        <v>2896</v>
      </c>
      <c r="R652" s="22" t="s">
        <v>2897</v>
      </c>
      <c r="S652" s="24" t="s">
        <v>2935</v>
      </c>
      <c r="T652" s="22" t="s">
        <v>2936</v>
      </c>
      <c r="U652" s="25">
        <v>1</v>
      </c>
      <c r="V652" s="35">
        <v>2022763640042</v>
      </c>
      <c r="W652" s="36" t="s">
        <v>2937</v>
      </c>
      <c r="X652" s="33" t="s">
        <v>2938</v>
      </c>
      <c r="Y652" s="38" t="s">
        <v>2939</v>
      </c>
      <c r="Z652" s="25">
        <v>2023</v>
      </c>
      <c r="AA652" s="25">
        <v>2023</v>
      </c>
      <c r="AB652" s="25">
        <v>1</v>
      </c>
      <c r="AC652" s="25">
        <v>1</v>
      </c>
      <c r="AD652" s="25">
        <v>406022</v>
      </c>
      <c r="AE652" s="38" t="s">
        <v>258</v>
      </c>
      <c r="AF652" s="25">
        <v>40602200</v>
      </c>
      <c r="AG652" s="38" t="s">
        <v>997</v>
      </c>
      <c r="AH652" s="25">
        <v>1</v>
      </c>
      <c r="AI652" s="24">
        <v>4</v>
      </c>
      <c r="AJ652" s="38" t="s">
        <v>2948</v>
      </c>
      <c r="AK652" s="25" t="s">
        <v>89</v>
      </c>
      <c r="AL652" s="22" t="s">
        <v>90</v>
      </c>
      <c r="AM652" s="24">
        <v>121000</v>
      </c>
      <c r="AN652" s="22" t="s">
        <v>91</v>
      </c>
      <c r="AO652" s="22"/>
      <c r="AP652" s="22" t="s">
        <v>92</v>
      </c>
      <c r="AQ652" s="24" t="s">
        <v>1650</v>
      </c>
      <c r="AR652" s="22" t="s">
        <v>1651</v>
      </c>
      <c r="AS652" s="22" t="s">
        <v>2949</v>
      </c>
      <c r="AT652" s="28">
        <v>26079976</v>
      </c>
      <c r="AU652" s="31"/>
      <c r="AV652" s="29"/>
      <c r="AW652" s="30">
        <f>SUMIF('No tocar'!A:A,AS652,'No tocar'!B:B)</f>
        <v>26079976</v>
      </c>
      <c r="AX652" s="30">
        <f t="shared" si="0"/>
        <v>26079976</v>
      </c>
      <c r="AY652" s="30">
        <f>SUMIF('No tocar'!A:A,AS652,'No tocar'!D:D)</f>
        <v>0</v>
      </c>
      <c r="AZ652" s="30"/>
      <c r="BA652" s="30" t="str">
        <f t="shared" si="1"/>
        <v/>
      </c>
      <c r="BB652" s="31" t="str">
        <f t="shared" si="2"/>
        <v/>
      </c>
      <c r="BC652" s="29"/>
      <c r="BD652" s="29"/>
      <c r="BE652" s="29"/>
      <c r="BF652" s="29"/>
      <c r="BG652" s="29"/>
      <c r="BH652" s="29"/>
      <c r="BI652" s="29"/>
      <c r="BJ652" s="29"/>
      <c r="BK652" s="29"/>
      <c r="BL652" s="29"/>
      <c r="BM652" s="29"/>
      <c r="BN652" s="29"/>
      <c r="BO652" s="29"/>
      <c r="BP652" s="29"/>
      <c r="BQ652" s="29"/>
      <c r="BR652" s="29"/>
      <c r="BS652" s="29"/>
      <c r="BT652" s="29"/>
      <c r="BU652" s="29"/>
      <c r="BV652" s="29"/>
    </row>
    <row r="653" spans="1:74" ht="14.25" customHeight="1">
      <c r="A653" s="32" t="s">
        <v>2950</v>
      </c>
      <c r="B653" s="32" t="s">
        <v>2951</v>
      </c>
      <c r="C653" s="32" t="s">
        <v>2060</v>
      </c>
      <c r="D653" s="33">
        <v>41</v>
      </c>
      <c r="E653" s="32" t="s">
        <v>2952</v>
      </c>
      <c r="F653" s="34">
        <v>4104</v>
      </c>
      <c r="G653" s="32" t="s">
        <v>2953</v>
      </c>
      <c r="H653" s="34" t="s">
        <v>1304</v>
      </c>
      <c r="I653" s="32" t="s">
        <v>1585</v>
      </c>
      <c r="J653" s="34">
        <v>2</v>
      </c>
      <c r="K653" s="32" t="s">
        <v>318</v>
      </c>
      <c r="L653" s="33" t="s">
        <v>2954</v>
      </c>
      <c r="M653" s="32" t="s">
        <v>2955</v>
      </c>
      <c r="N653" s="34" t="s">
        <v>2956</v>
      </c>
      <c r="O653" s="32" t="s">
        <v>2957</v>
      </c>
      <c r="P653" s="34" t="s">
        <v>1459</v>
      </c>
      <c r="Q653" s="34" t="s">
        <v>2958</v>
      </c>
      <c r="R653" s="32" t="s">
        <v>2959</v>
      </c>
      <c r="S653" s="34" t="s">
        <v>2960</v>
      </c>
      <c r="T653" s="32" t="s">
        <v>2961</v>
      </c>
      <c r="U653" s="34">
        <v>0.05</v>
      </c>
      <c r="V653" s="35">
        <v>2022763640033</v>
      </c>
      <c r="W653" s="36" t="s">
        <v>2962</v>
      </c>
      <c r="X653" s="33" t="s">
        <v>2963</v>
      </c>
      <c r="Y653" s="32" t="s">
        <v>2964</v>
      </c>
      <c r="Z653" s="34">
        <v>2023</v>
      </c>
      <c r="AA653" s="34">
        <v>2023</v>
      </c>
      <c r="AB653" s="34">
        <v>1</v>
      </c>
      <c r="AC653" s="34">
        <v>1</v>
      </c>
      <c r="AD653" s="34">
        <v>4104008</v>
      </c>
      <c r="AE653" s="32" t="s">
        <v>2965</v>
      </c>
      <c r="AF653" s="34">
        <v>410400800</v>
      </c>
      <c r="AG653" s="32" t="s">
        <v>2966</v>
      </c>
      <c r="AH653" s="34">
        <v>0.05</v>
      </c>
      <c r="AI653" s="34">
        <v>1</v>
      </c>
      <c r="AJ653" s="32" t="s">
        <v>2967</v>
      </c>
      <c r="AK653" s="34" t="s">
        <v>99</v>
      </c>
      <c r="AL653" s="32" t="s">
        <v>166</v>
      </c>
      <c r="AM653" s="34">
        <v>124303</v>
      </c>
      <c r="AN653" s="32" t="s">
        <v>169</v>
      </c>
      <c r="AO653" s="32"/>
      <c r="AP653" s="22" t="s">
        <v>105</v>
      </c>
      <c r="AQ653" s="34" t="s">
        <v>2968</v>
      </c>
      <c r="AR653" s="32" t="s">
        <v>2969</v>
      </c>
      <c r="AS653" s="32" t="s">
        <v>2970</v>
      </c>
      <c r="AT653" s="28">
        <v>48300000</v>
      </c>
      <c r="AU653" s="1"/>
      <c r="AV653" s="29"/>
      <c r="AW653" s="30">
        <f>SUMIF('No tocar'!A:A,AS653,'No tocar'!B:B)</f>
        <v>50000000</v>
      </c>
      <c r="AX653" s="30">
        <f t="shared" si="0"/>
        <v>48300000</v>
      </c>
      <c r="AY653" s="30">
        <f>SUMIF('No tocar'!A:A,AS653,'No tocar'!D:D)</f>
        <v>0</v>
      </c>
      <c r="AZ653" s="30"/>
      <c r="BA653" s="30" t="str">
        <f t="shared" si="1"/>
        <v/>
      </c>
      <c r="BB653" s="31" t="str">
        <f t="shared" si="2"/>
        <v/>
      </c>
      <c r="BC653" s="29"/>
      <c r="BD653" s="29"/>
      <c r="BE653" s="29"/>
      <c r="BF653" s="29"/>
      <c r="BG653" s="29"/>
      <c r="BH653" s="29"/>
      <c r="BI653" s="29"/>
      <c r="BJ653" s="29"/>
      <c r="BK653" s="29"/>
      <c r="BL653" s="29"/>
      <c r="BM653" s="29"/>
      <c r="BN653" s="29"/>
      <c r="BO653" s="29"/>
      <c r="BP653" s="29"/>
      <c r="BQ653" s="29"/>
      <c r="BR653" s="29"/>
      <c r="BS653" s="29"/>
      <c r="BT653" s="29"/>
      <c r="BU653" s="29"/>
      <c r="BV653" s="29"/>
    </row>
    <row r="654" spans="1:74" ht="14.25" customHeight="1">
      <c r="A654" s="32" t="s">
        <v>2950</v>
      </c>
      <c r="B654" s="32" t="s">
        <v>2951</v>
      </c>
      <c r="C654" s="32" t="s">
        <v>2060</v>
      </c>
      <c r="D654" s="33">
        <v>41</v>
      </c>
      <c r="E654" s="32" t="s">
        <v>2952</v>
      </c>
      <c r="F654" s="34">
        <v>4104</v>
      </c>
      <c r="G654" s="32" t="s">
        <v>2953</v>
      </c>
      <c r="H654" s="34" t="s">
        <v>1304</v>
      </c>
      <c r="I654" s="32" t="s">
        <v>1585</v>
      </c>
      <c r="J654" s="34">
        <v>2</v>
      </c>
      <c r="K654" s="32" t="s">
        <v>318</v>
      </c>
      <c r="L654" s="33" t="s">
        <v>2954</v>
      </c>
      <c r="M654" s="32" t="s">
        <v>2955</v>
      </c>
      <c r="N654" s="34" t="s">
        <v>2956</v>
      </c>
      <c r="O654" s="32" t="s">
        <v>2957</v>
      </c>
      <c r="P654" s="34" t="s">
        <v>1459</v>
      </c>
      <c r="Q654" s="34" t="s">
        <v>2958</v>
      </c>
      <c r="R654" s="32" t="s">
        <v>2959</v>
      </c>
      <c r="S654" s="34" t="s">
        <v>2960</v>
      </c>
      <c r="T654" s="32" t="s">
        <v>2961</v>
      </c>
      <c r="U654" s="34">
        <v>0.05</v>
      </c>
      <c r="V654" s="35">
        <v>2022763640033</v>
      </c>
      <c r="W654" s="36" t="s">
        <v>2962</v>
      </c>
      <c r="X654" s="33" t="s">
        <v>2963</v>
      </c>
      <c r="Y654" s="32" t="s">
        <v>2964</v>
      </c>
      <c r="Z654" s="34">
        <v>2023</v>
      </c>
      <c r="AA654" s="34">
        <v>2023</v>
      </c>
      <c r="AB654" s="34">
        <v>1</v>
      </c>
      <c r="AC654" s="34">
        <v>1</v>
      </c>
      <c r="AD654" s="34">
        <v>4104008</v>
      </c>
      <c r="AE654" s="32" t="s">
        <v>2965</v>
      </c>
      <c r="AF654" s="34">
        <v>410400800</v>
      </c>
      <c r="AG654" s="32" t="s">
        <v>2966</v>
      </c>
      <c r="AH654" s="34">
        <v>0.05</v>
      </c>
      <c r="AI654" s="34">
        <v>2</v>
      </c>
      <c r="AJ654" s="32" t="s">
        <v>2971</v>
      </c>
      <c r="AK654" s="34" t="s">
        <v>89</v>
      </c>
      <c r="AL654" s="32" t="s">
        <v>166</v>
      </c>
      <c r="AM654" s="34">
        <v>124303</v>
      </c>
      <c r="AN654" s="32" t="s">
        <v>169</v>
      </c>
      <c r="AO654" s="32"/>
      <c r="AP654" s="32" t="s">
        <v>153</v>
      </c>
      <c r="AQ654" s="34" t="s">
        <v>2968</v>
      </c>
      <c r="AR654" s="32" t="s">
        <v>2969</v>
      </c>
      <c r="AS654" s="32" t="s">
        <v>2972</v>
      </c>
      <c r="AT654" s="28">
        <v>89200000</v>
      </c>
      <c r="AU654" s="1"/>
      <c r="AV654" s="29"/>
      <c r="AW654" s="30">
        <f>SUMIF('No tocar'!A:A,AS654,'No tocar'!B:B)</f>
        <v>94400000</v>
      </c>
      <c r="AX654" s="30">
        <f t="shared" si="0"/>
        <v>89200000</v>
      </c>
      <c r="AY654" s="30">
        <f>SUMIF('No tocar'!A:A,AS654,'No tocar'!D:D)</f>
        <v>73800000</v>
      </c>
      <c r="AZ654" s="30"/>
      <c r="BA654" s="30" t="str">
        <f t="shared" si="1"/>
        <v/>
      </c>
      <c r="BB654" s="31" t="str">
        <f t="shared" si="2"/>
        <v/>
      </c>
      <c r="BC654" s="29"/>
      <c r="BD654" s="29"/>
      <c r="BE654" s="29"/>
      <c r="BF654" s="29"/>
      <c r="BG654" s="29"/>
      <c r="BH654" s="29"/>
      <c r="BI654" s="29"/>
      <c r="BJ654" s="29"/>
      <c r="BK654" s="29"/>
      <c r="BL654" s="29"/>
      <c r="BM654" s="29"/>
      <c r="BN654" s="29"/>
      <c r="BO654" s="29"/>
      <c r="BP654" s="29"/>
      <c r="BQ654" s="29"/>
      <c r="BR654" s="29"/>
      <c r="BS654" s="29"/>
      <c r="BT654" s="29"/>
      <c r="BU654" s="29"/>
      <c r="BV654" s="29"/>
    </row>
    <row r="655" spans="1:74" ht="14.25" customHeight="1">
      <c r="A655" s="32" t="s">
        <v>2950</v>
      </c>
      <c r="B655" s="32" t="s">
        <v>2951</v>
      </c>
      <c r="C655" s="32" t="s">
        <v>2060</v>
      </c>
      <c r="D655" s="33">
        <v>41</v>
      </c>
      <c r="E655" s="32" t="s">
        <v>2952</v>
      </c>
      <c r="F655" s="34">
        <v>4104</v>
      </c>
      <c r="G655" s="32" t="s">
        <v>2953</v>
      </c>
      <c r="H655" s="34" t="s">
        <v>1304</v>
      </c>
      <c r="I655" s="32" t="s">
        <v>1585</v>
      </c>
      <c r="J655" s="34">
        <v>2</v>
      </c>
      <c r="K655" s="32" t="s">
        <v>318</v>
      </c>
      <c r="L655" s="33" t="s">
        <v>2954</v>
      </c>
      <c r="M655" s="32" t="s">
        <v>2955</v>
      </c>
      <c r="N655" s="34" t="s">
        <v>2956</v>
      </c>
      <c r="O655" s="32" t="s">
        <v>2957</v>
      </c>
      <c r="P655" s="34" t="s">
        <v>1459</v>
      </c>
      <c r="Q655" s="34" t="s">
        <v>2958</v>
      </c>
      <c r="R655" s="32" t="s">
        <v>2959</v>
      </c>
      <c r="S655" s="34" t="s">
        <v>2960</v>
      </c>
      <c r="T655" s="32" t="s">
        <v>2961</v>
      </c>
      <c r="U655" s="34">
        <v>0.05</v>
      </c>
      <c r="V655" s="35">
        <v>2022763640033</v>
      </c>
      <c r="W655" s="36" t="s">
        <v>2962</v>
      </c>
      <c r="X655" s="33" t="s">
        <v>2963</v>
      </c>
      <c r="Y655" s="32" t="s">
        <v>2964</v>
      </c>
      <c r="Z655" s="34">
        <v>2023</v>
      </c>
      <c r="AA655" s="34">
        <v>2023</v>
      </c>
      <c r="AB655" s="34">
        <v>1</v>
      </c>
      <c r="AC655" s="34">
        <v>1</v>
      </c>
      <c r="AD655" s="34">
        <v>4104008</v>
      </c>
      <c r="AE655" s="32" t="s">
        <v>2965</v>
      </c>
      <c r="AF655" s="34">
        <v>410400800</v>
      </c>
      <c r="AG655" s="32" t="s">
        <v>2966</v>
      </c>
      <c r="AH655" s="34">
        <v>0.05</v>
      </c>
      <c r="AI655" s="34">
        <v>2</v>
      </c>
      <c r="AJ655" s="32" t="s">
        <v>2971</v>
      </c>
      <c r="AK655" s="34" t="s">
        <v>89</v>
      </c>
      <c r="AL655" s="32" t="s">
        <v>90</v>
      </c>
      <c r="AM655" s="34">
        <v>121000</v>
      </c>
      <c r="AN655" s="32" t="s">
        <v>91</v>
      </c>
      <c r="AO655" s="32"/>
      <c r="AP655" s="32" t="s">
        <v>153</v>
      </c>
      <c r="AQ655" s="34" t="s">
        <v>2968</v>
      </c>
      <c r="AR655" s="32" t="s">
        <v>2969</v>
      </c>
      <c r="AS655" s="32" t="s">
        <v>2973</v>
      </c>
      <c r="AT655" s="28">
        <v>4500000</v>
      </c>
      <c r="AU655" s="1" t="s">
        <v>463</v>
      </c>
      <c r="AV655" s="29"/>
      <c r="AW655" s="30">
        <f>SUMIF('No tocar'!A:A,AS655,'No tocar'!B:B)</f>
        <v>0</v>
      </c>
      <c r="AX655" s="30">
        <f t="shared" si="0"/>
        <v>4500000</v>
      </c>
      <c r="AY655" s="30">
        <f>SUMIF('No tocar'!A:A,AS655,'No tocar'!D:D)</f>
        <v>4500000</v>
      </c>
      <c r="AZ655" s="30"/>
      <c r="BA655" s="30" t="str">
        <f t="shared" si="1"/>
        <v/>
      </c>
      <c r="BB655" s="31" t="str">
        <f t="shared" si="2"/>
        <v/>
      </c>
      <c r="BC655" s="29"/>
      <c r="BD655" s="29"/>
      <c r="BE655" s="29"/>
      <c r="BF655" s="29"/>
      <c r="BG655" s="29"/>
      <c r="BH655" s="29"/>
      <c r="BI655" s="29"/>
      <c r="BJ655" s="29"/>
      <c r="BK655" s="29"/>
      <c r="BL655" s="29"/>
      <c r="BM655" s="29"/>
      <c r="BN655" s="29"/>
      <c r="BO655" s="29"/>
      <c r="BP655" s="29"/>
      <c r="BQ655" s="29"/>
      <c r="BR655" s="29"/>
      <c r="BS655" s="29"/>
      <c r="BT655" s="29"/>
      <c r="BU655" s="29"/>
      <c r="BV655" s="29"/>
    </row>
    <row r="656" spans="1:74" ht="14.25" customHeight="1">
      <c r="A656" s="32" t="s">
        <v>2950</v>
      </c>
      <c r="B656" s="32" t="s">
        <v>2951</v>
      </c>
      <c r="C656" s="32" t="s">
        <v>2060</v>
      </c>
      <c r="D656" s="33">
        <v>41</v>
      </c>
      <c r="E656" s="32" t="s">
        <v>2952</v>
      </c>
      <c r="F656" s="34">
        <v>4104</v>
      </c>
      <c r="G656" s="32" t="s">
        <v>2953</v>
      </c>
      <c r="H656" s="34" t="s">
        <v>1304</v>
      </c>
      <c r="I656" s="32" t="s">
        <v>1585</v>
      </c>
      <c r="J656" s="34">
        <v>2</v>
      </c>
      <c r="K656" s="32" t="s">
        <v>318</v>
      </c>
      <c r="L656" s="33" t="s">
        <v>2954</v>
      </c>
      <c r="M656" s="32" t="s">
        <v>2955</v>
      </c>
      <c r="N656" s="34" t="s">
        <v>2956</v>
      </c>
      <c r="O656" s="32" t="s">
        <v>2957</v>
      </c>
      <c r="P656" s="34" t="s">
        <v>1459</v>
      </c>
      <c r="Q656" s="34" t="s">
        <v>2958</v>
      </c>
      <c r="R656" s="32" t="s">
        <v>2959</v>
      </c>
      <c r="S656" s="34" t="s">
        <v>2974</v>
      </c>
      <c r="T656" s="32" t="s">
        <v>2975</v>
      </c>
      <c r="U656" s="34">
        <v>0.42</v>
      </c>
      <c r="V656" s="35">
        <v>2022763640033</v>
      </c>
      <c r="W656" s="36" t="s">
        <v>2962</v>
      </c>
      <c r="X656" s="33" t="s">
        <v>2963</v>
      </c>
      <c r="Y656" s="32" t="s">
        <v>2964</v>
      </c>
      <c r="Z656" s="34">
        <v>2023</v>
      </c>
      <c r="AA656" s="34">
        <v>2023</v>
      </c>
      <c r="AB656" s="34">
        <v>1</v>
      </c>
      <c r="AC656" s="34">
        <v>1</v>
      </c>
      <c r="AD656" s="34">
        <v>4104008</v>
      </c>
      <c r="AE656" s="32" t="s">
        <v>2965</v>
      </c>
      <c r="AF656" s="34">
        <v>410400800</v>
      </c>
      <c r="AG656" s="32" t="s">
        <v>2966</v>
      </c>
      <c r="AH656" s="34">
        <v>0.42</v>
      </c>
      <c r="AI656" s="34">
        <v>3</v>
      </c>
      <c r="AJ656" s="32" t="s">
        <v>2976</v>
      </c>
      <c r="AK656" s="34" t="s">
        <v>89</v>
      </c>
      <c r="AL656" s="32" t="s">
        <v>166</v>
      </c>
      <c r="AM656" s="34">
        <v>124303</v>
      </c>
      <c r="AN656" s="32" t="s">
        <v>169</v>
      </c>
      <c r="AO656" s="32"/>
      <c r="AP656" s="22" t="s">
        <v>92</v>
      </c>
      <c r="AQ656" s="34" t="s">
        <v>2968</v>
      </c>
      <c r="AR656" s="32" t="s">
        <v>2969</v>
      </c>
      <c r="AS656" s="32" t="s">
        <v>2977</v>
      </c>
      <c r="AT656" s="28">
        <v>65700000</v>
      </c>
      <c r="AU656" s="1"/>
      <c r="AV656" s="29"/>
      <c r="AW656" s="30">
        <f>SUMIF('No tocar'!A:A,AS656,'No tocar'!B:B)</f>
        <v>63800000</v>
      </c>
      <c r="AX656" s="30">
        <f t="shared" si="0"/>
        <v>65700000</v>
      </c>
      <c r="AY656" s="30">
        <f>SUMIF('No tocar'!A:A,AS656,'No tocar'!D:D)</f>
        <v>56700000</v>
      </c>
      <c r="AZ656" s="30"/>
      <c r="BA656" s="30" t="str">
        <f t="shared" si="1"/>
        <v/>
      </c>
      <c r="BB656" s="31" t="str">
        <f t="shared" si="2"/>
        <v/>
      </c>
      <c r="BC656" s="29"/>
      <c r="BD656" s="29"/>
      <c r="BE656" s="29"/>
      <c r="BF656" s="29"/>
      <c r="BG656" s="29"/>
      <c r="BH656" s="29"/>
      <c r="BI656" s="29"/>
      <c r="BJ656" s="29"/>
      <c r="BK656" s="29"/>
      <c r="BL656" s="29"/>
      <c r="BM656" s="29"/>
      <c r="BN656" s="29"/>
      <c r="BO656" s="29"/>
      <c r="BP656" s="29"/>
      <c r="BQ656" s="29"/>
      <c r="BR656" s="29"/>
      <c r="BS656" s="29"/>
      <c r="BT656" s="29"/>
      <c r="BU656" s="29"/>
      <c r="BV656" s="29"/>
    </row>
    <row r="657" spans="1:74" ht="14.25" customHeight="1">
      <c r="A657" s="32" t="s">
        <v>2950</v>
      </c>
      <c r="B657" s="32" t="s">
        <v>2951</v>
      </c>
      <c r="C657" s="32" t="s">
        <v>2060</v>
      </c>
      <c r="D657" s="33">
        <v>41</v>
      </c>
      <c r="E657" s="32" t="s">
        <v>2952</v>
      </c>
      <c r="F657" s="34">
        <v>4104</v>
      </c>
      <c r="G657" s="32" t="s">
        <v>2953</v>
      </c>
      <c r="H657" s="34" t="s">
        <v>1304</v>
      </c>
      <c r="I657" s="32" t="s">
        <v>1585</v>
      </c>
      <c r="J657" s="34">
        <v>2</v>
      </c>
      <c r="K657" s="32" t="s">
        <v>318</v>
      </c>
      <c r="L657" s="33" t="s">
        <v>2954</v>
      </c>
      <c r="M657" s="32" t="s">
        <v>2955</v>
      </c>
      <c r="N657" s="34" t="s">
        <v>2956</v>
      </c>
      <c r="O657" s="32" t="s">
        <v>2957</v>
      </c>
      <c r="P657" s="34" t="s">
        <v>1459</v>
      </c>
      <c r="Q657" s="34" t="s">
        <v>2958</v>
      </c>
      <c r="R657" s="32" t="s">
        <v>2959</v>
      </c>
      <c r="S657" s="34" t="s">
        <v>2978</v>
      </c>
      <c r="T657" s="32" t="s">
        <v>2979</v>
      </c>
      <c r="U657" s="34">
        <v>1</v>
      </c>
      <c r="V657" s="35">
        <v>2022763640033</v>
      </c>
      <c r="W657" s="36" t="s">
        <v>2962</v>
      </c>
      <c r="X657" s="33" t="s">
        <v>2963</v>
      </c>
      <c r="Y657" s="32" t="s">
        <v>2964</v>
      </c>
      <c r="Z657" s="34">
        <v>2023</v>
      </c>
      <c r="AA657" s="34">
        <v>2023</v>
      </c>
      <c r="AB657" s="34">
        <v>1</v>
      </c>
      <c r="AC657" s="34">
        <v>2</v>
      </c>
      <c r="AD657" s="34">
        <v>4104002</v>
      </c>
      <c r="AE657" s="32" t="s">
        <v>2980</v>
      </c>
      <c r="AF657" s="34">
        <v>410400200</v>
      </c>
      <c r="AG657" s="32" t="s">
        <v>2980</v>
      </c>
      <c r="AH657" s="34">
        <v>1</v>
      </c>
      <c r="AI657" s="34">
        <v>4</v>
      </c>
      <c r="AJ657" s="32" t="s">
        <v>2981</v>
      </c>
      <c r="AK657" s="34" t="s">
        <v>89</v>
      </c>
      <c r="AL657" s="32" t="s">
        <v>90</v>
      </c>
      <c r="AM657" s="34">
        <v>123119</v>
      </c>
      <c r="AN657" s="32" t="s">
        <v>1364</v>
      </c>
      <c r="AO657" s="32"/>
      <c r="AP657" s="22" t="s">
        <v>105</v>
      </c>
      <c r="AQ657" s="34" t="s">
        <v>2982</v>
      </c>
      <c r="AR657" s="32" t="s">
        <v>2983</v>
      </c>
      <c r="AS657" s="32" t="s">
        <v>2984</v>
      </c>
      <c r="AT657" s="28">
        <v>195824207.04000002</v>
      </c>
      <c r="AU657" s="1"/>
      <c r="AV657" s="29"/>
      <c r="AW657" s="30">
        <f>SUMIF('No tocar'!A:A,AS657,'No tocar'!B:B)</f>
        <v>97924207.040000007</v>
      </c>
      <c r="AX657" s="30">
        <f t="shared" si="0"/>
        <v>195824207.04000002</v>
      </c>
      <c r="AY657" s="30">
        <f>SUMIF('No tocar'!A:A,AS657,'No tocar'!D:D)</f>
        <v>0</v>
      </c>
      <c r="AZ657" s="30"/>
      <c r="BA657" s="30" t="str">
        <f t="shared" si="1"/>
        <v/>
      </c>
      <c r="BB657" s="31" t="str">
        <f t="shared" si="2"/>
        <v/>
      </c>
      <c r="BC657" s="29"/>
      <c r="BD657" s="29"/>
      <c r="BE657" s="29"/>
      <c r="BF657" s="29"/>
      <c r="BG657" s="29"/>
      <c r="BH657" s="29"/>
      <c r="BI657" s="29"/>
      <c r="BJ657" s="29"/>
      <c r="BK657" s="29"/>
      <c r="BL657" s="29"/>
      <c r="BM657" s="29"/>
      <c r="BN657" s="29"/>
      <c r="BO657" s="29"/>
      <c r="BP657" s="29"/>
      <c r="BQ657" s="29"/>
      <c r="BR657" s="29"/>
      <c r="BS657" s="29"/>
      <c r="BT657" s="29"/>
      <c r="BU657" s="29"/>
      <c r="BV657" s="29"/>
    </row>
    <row r="658" spans="1:74" ht="14.25" customHeight="1">
      <c r="A658" s="32" t="s">
        <v>2950</v>
      </c>
      <c r="B658" s="32" t="s">
        <v>2951</v>
      </c>
      <c r="C658" s="32" t="s">
        <v>2060</v>
      </c>
      <c r="D658" s="33">
        <v>41</v>
      </c>
      <c r="E658" s="32" t="s">
        <v>2952</v>
      </c>
      <c r="F658" s="34">
        <v>4104</v>
      </c>
      <c r="G658" s="32" t="s">
        <v>2953</v>
      </c>
      <c r="H658" s="34" t="s">
        <v>1304</v>
      </c>
      <c r="I658" s="32" t="s">
        <v>1585</v>
      </c>
      <c r="J658" s="34">
        <v>2</v>
      </c>
      <c r="K658" s="32" t="s">
        <v>318</v>
      </c>
      <c r="L658" s="33" t="s">
        <v>2954</v>
      </c>
      <c r="M658" s="32" t="s">
        <v>2955</v>
      </c>
      <c r="N658" s="34" t="s">
        <v>2956</v>
      </c>
      <c r="O658" s="32" t="s">
        <v>2957</v>
      </c>
      <c r="P658" s="34" t="s">
        <v>1459</v>
      </c>
      <c r="Q658" s="34" t="s">
        <v>2958</v>
      </c>
      <c r="R658" s="32" t="s">
        <v>2959</v>
      </c>
      <c r="S658" s="34" t="s">
        <v>2978</v>
      </c>
      <c r="T658" s="32" t="s">
        <v>2979</v>
      </c>
      <c r="U658" s="34">
        <v>1</v>
      </c>
      <c r="V658" s="35">
        <v>2022763640033</v>
      </c>
      <c r="W658" s="36" t="s">
        <v>2962</v>
      </c>
      <c r="X658" s="33" t="s">
        <v>2963</v>
      </c>
      <c r="Y658" s="32" t="s">
        <v>2964</v>
      </c>
      <c r="Z658" s="34">
        <v>2023</v>
      </c>
      <c r="AA658" s="34">
        <v>2023</v>
      </c>
      <c r="AB658" s="34">
        <v>1</v>
      </c>
      <c r="AC658" s="34">
        <v>2</v>
      </c>
      <c r="AD658" s="34">
        <v>4104002</v>
      </c>
      <c r="AE658" s="32" t="s">
        <v>2980</v>
      </c>
      <c r="AF658" s="34">
        <v>410400200</v>
      </c>
      <c r="AG658" s="32" t="s">
        <v>2980</v>
      </c>
      <c r="AH658" s="34">
        <v>1</v>
      </c>
      <c r="AI658" s="34">
        <v>5</v>
      </c>
      <c r="AJ658" s="32" t="s">
        <v>2985</v>
      </c>
      <c r="AK658" s="34" t="s">
        <v>89</v>
      </c>
      <c r="AL658" s="32" t="s">
        <v>90</v>
      </c>
      <c r="AM658" s="34">
        <v>123119</v>
      </c>
      <c r="AN658" s="32" t="s">
        <v>1364</v>
      </c>
      <c r="AO658" s="32"/>
      <c r="AP658" s="22" t="s">
        <v>105</v>
      </c>
      <c r="AQ658" s="34" t="s">
        <v>2982</v>
      </c>
      <c r="AR658" s="32" t="s">
        <v>2983</v>
      </c>
      <c r="AS658" s="32" t="s">
        <v>2986</v>
      </c>
      <c r="AT658" s="28">
        <v>24207</v>
      </c>
      <c r="AU658" s="1"/>
      <c r="AV658" s="29"/>
      <c r="AW658" s="30">
        <f>SUMIF('No tocar'!A:A,AS658,'No tocar'!B:B)</f>
        <v>97924207</v>
      </c>
      <c r="AX658" s="30">
        <f t="shared" si="0"/>
        <v>24207</v>
      </c>
      <c r="AY658" s="30">
        <f>SUMIF('No tocar'!A:A,AS658,'No tocar'!D:D)</f>
        <v>0</v>
      </c>
      <c r="AZ658" s="30"/>
      <c r="BA658" s="30" t="str">
        <f t="shared" si="1"/>
        <v/>
      </c>
      <c r="BB658" s="31" t="str">
        <f t="shared" si="2"/>
        <v/>
      </c>
      <c r="BC658" s="29"/>
      <c r="BD658" s="29"/>
      <c r="BE658" s="29"/>
      <c r="BF658" s="29"/>
      <c r="BG658" s="29"/>
      <c r="BH658" s="29"/>
      <c r="BI658" s="29"/>
      <c r="BJ658" s="29"/>
      <c r="BK658" s="29"/>
      <c r="BL658" s="29"/>
      <c r="BM658" s="29"/>
      <c r="BN658" s="29"/>
      <c r="BO658" s="29"/>
      <c r="BP658" s="29"/>
      <c r="BQ658" s="29"/>
      <c r="BR658" s="29"/>
      <c r="BS658" s="29"/>
      <c r="BT658" s="29"/>
      <c r="BU658" s="29"/>
      <c r="BV658" s="29"/>
    </row>
    <row r="659" spans="1:74" ht="14.25" customHeight="1">
      <c r="A659" s="32" t="s">
        <v>2950</v>
      </c>
      <c r="B659" s="32" t="s">
        <v>2951</v>
      </c>
      <c r="C659" s="32" t="s">
        <v>2060</v>
      </c>
      <c r="D659" s="33">
        <v>41</v>
      </c>
      <c r="E659" s="32" t="s">
        <v>2952</v>
      </c>
      <c r="F659" s="34">
        <v>4104</v>
      </c>
      <c r="G659" s="32" t="s">
        <v>2953</v>
      </c>
      <c r="H659" s="34" t="s">
        <v>1304</v>
      </c>
      <c r="I659" s="32" t="s">
        <v>1585</v>
      </c>
      <c r="J659" s="34">
        <v>2</v>
      </c>
      <c r="K659" s="32" t="s">
        <v>318</v>
      </c>
      <c r="L659" s="33" t="s">
        <v>2954</v>
      </c>
      <c r="M659" s="32" t="s">
        <v>2955</v>
      </c>
      <c r="N659" s="34" t="s">
        <v>2956</v>
      </c>
      <c r="O659" s="32" t="s">
        <v>2957</v>
      </c>
      <c r="P659" s="34" t="s">
        <v>1459</v>
      </c>
      <c r="Q659" s="34" t="s">
        <v>2958</v>
      </c>
      <c r="R659" s="32" t="s">
        <v>2959</v>
      </c>
      <c r="S659" s="34" t="s">
        <v>2987</v>
      </c>
      <c r="T659" s="32" t="s">
        <v>2988</v>
      </c>
      <c r="U659" s="34">
        <v>1</v>
      </c>
      <c r="V659" s="35">
        <v>2022763640033</v>
      </c>
      <c r="W659" s="36" t="s">
        <v>2962</v>
      </c>
      <c r="X659" s="33" t="s">
        <v>2963</v>
      </c>
      <c r="Y659" s="32" t="s">
        <v>2964</v>
      </c>
      <c r="Z659" s="34">
        <v>2023</v>
      </c>
      <c r="AA659" s="34">
        <v>2023</v>
      </c>
      <c r="AB659" s="34">
        <v>1</v>
      </c>
      <c r="AC659" s="34">
        <v>3</v>
      </c>
      <c r="AD659" s="34">
        <v>4104009</v>
      </c>
      <c r="AE659" s="32" t="s">
        <v>2989</v>
      </c>
      <c r="AF659" s="34">
        <v>410400900</v>
      </c>
      <c r="AG659" s="32" t="s">
        <v>2990</v>
      </c>
      <c r="AH659" s="34">
        <v>1</v>
      </c>
      <c r="AI659" s="34">
        <v>6</v>
      </c>
      <c r="AJ659" s="32" t="s">
        <v>2991</v>
      </c>
      <c r="AK659" s="34" t="s">
        <v>89</v>
      </c>
      <c r="AL659" s="32" t="s">
        <v>90</v>
      </c>
      <c r="AM659" s="34">
        <v>123119</v>
      </c>
      <c r="AN659" s="32" t="s">
        <v>1364</v>
      </c>
      <c r="AO659" s="32"/>
      <c r="AP659" s="22" t="s">
        <v>105</v>
      </c>
      <c r="AQ659" s="34" t="s">
        <v>2982</v>
      </c>
      <c r="AR659" s="32" t="s">
        <v>2983</v>
      </c>
      <c r="AS659" s="32" t="s">
        <v>2992</v>
      </c>
      <c r="AT659" s="28">
        <v>228489816</v>
      </c>
      <c r="AU659" s="1"/>
      <c r="AV659" s="29"/>
      <c r="AW659" s="30">
        <f>SUMIF('No tocar'!A:A,AS659,'No tocar'!B:B)</f>
        <v>228489816</v>
      </c>
      <c r="AX659" s="30">
        <f t="shared" si="0"/>
        <v>228489816</v>
      </c>
      <c r="AY659" s="30">
        <f>SUMIF('No tocar'!A:A,AS659,'No tocar'!D:D)</f>
        <v>0</v>
      </c>
      <c r="AZ659" s="30"/>
      <c r="BA659" s="30" t="str">
        <f t="shared" si="1"/>
        <v/>
      </c>
      <c r="BB659" s="31" t="str">
        <f t="shared" si="2"/>
        <v/>
      </c>
      <c r="BC659" s="29"/>
      <c r="BD659" s="29"/>
      <c r="BE659" s="29"/>
      <c r="BF659" s="29"/>
      <c r="BG659" s="29"/>
      <c r="BH659" s="29"/>
      <c r="BI659" s="29"/>
      <c r="BJ659" s="29"/>
      <c r="BK659" s="29"/>
      <c r="BL659" s="29"/>
      <c r="BM659" s="29"/>
      <c r="BN659" s="29"/>
      <c r="BO659" s="29"/>
      <c r="BP659" s="29"/>
      <c r="BQ659" s="29"/>
      <c r="BR659" s="29"/>
      <c r="BS659" s="29"/>
      <c r="BT659" s="29"/>
      <c r="BU659" s="29"/>
      <c r="BV659" s="29"/>
    </row>
    <row r="660" spans="1:74" ht="14.25" customHeight="1">
      <c r="A660" s="32" t="s">
        <v>2950</v>
      </c>
      <c r="B660" s="32" t="s">
        <v>2951</v>
      </c>
      <c r="C660" s="32" t="s">
        <v>2060</v>
      </c>
      <c r="D660" s="33">
        <v>41</v>
      </c>
      <c r="E660" s="32" t="s">
        <v>2952</v>
      </c>
      <c r="F660" s="34">
        <v>4104</v>
      </c>
      <c r="G660" s="32" t="s">
        <v>2953</v>
      </c>
      <c r="H660" s="34" t="s">
        <v>1304</v>
      </c>
      <c r="I660" s="32" t="s">
        <v>1585</v>
      </c>
      <c r="J660" s="34">
        <v>2</v>
      </c>
      <c r="K660" s="32" t="s">
        <v>318</v>
      </c>
      <c r="L660" s="33" t="s">
        <v>2954</v>
      </c>
      <c r="M660" s="32" t="s">
        <v>2955</v>
      </c>
      <c r="N660" s="34" t="s">
        <v>2956</v>
      </c>
      <c r="O660" s="32" t="s">
        <v>2957</v>
      </c>
      <c r="P660" s="34" t="s">
        <v>1459</v>
      </c>
      <c r="Q660" s="34" t="s">
        <v>2958</v>
      </c>
      <c r="R660" s="32" t="s">
        <v>2959</v>
      </c>
      <c r="S660" s="34" t="s">
        <v>2987</v>
      </c>
      <c r="T660" s="32" t="s">
        <v>2988</v>
      </c>
      <c r="U660" s="34">
        <v>1</v>
      </c>
      <c r="V660" s="35">
        <v>2022763640033</v>
      </c>
      <c r="W660" s="36" t="s">
        <v>2962</v>
      </c>
      <c r="X660" s="33" t="s">
        <v>2963</v>
      </c>
      <c r="Y660" s="32" t="s">
        <v>2964</v>
      </c>
      <c r="Z660" s="34">
        <v>2023</v>
      </c>
      <c r="AA660" s="34">
        <v>2023</v>
      </c>
      <c r="AB660" s="34">
        <v>1</v>
      </c>
      <c r="AC660" s="34">
        <v>3</v>
      </c>
      <c r="AD660" s="34">
        <v>4104009</v>
      </c>
      <c r="AE660" s="32" t="s">
        <v>2989</v>
      </c>
      <c r="AF660" s="34">
        <v>410400900</v>
      </c>
      <c r="AG660" s="32" t="s">
        <v>2990</v>
      </c>
      <c r="AH660" s="34">
        <v>1</v>
      </c>
      <c r="AI660" s="34">
        <v>7</v>
      </c>
      <c r="AJ660" s="32" t="s">
        <v>2993</v>
      </c>
      <c r="AK660" s="34" t="s">
        <v>89</v>
      </c>
      <c r="AL660" s="32" t="s">
        <v>90</v>
      </c>
      <c r="AM660" s="34">
        <v>123119</v>
      </c>
      <c r="AN660" s="32" t="s">
        <v>1364</v>
      </c>
      <c r="AO660" s="32"/>
      <c r="AP660" s="22" t="s">
        <v>105</v>
      </c>
      <c r="AQ660" s="34" t="s">
        <v>2982</v>
      </c>
      <c r="AR660" s="32" t="s">
        <v>2983</v>
      </c>
      <c r="AS660" s="32" t="s">
        <v>2994</v>
      </c>
      <c r="AT660" s="28">
        <v>228489816</v>
      </c>
      <c r="AU660" s="1"/>
      <c r="AV660" s="29"/>
      <c r="AW660" s="30">
        <f>SUMIF('No tocar'!A:A,AS660,'No tocar'!B:B)</f>
        <v>228489816</v>
      </c>
      <c r="AX660" s="30">
        <f t="shared" si="0"/>
        <v>228489816</v>
      </c>
      <c r="AY660" s="30">
        <f>SUMIF('No tocar'!A:A,AS660,'No tocar'!D:D)</f>
        <v>0</v>
      </c>
      <c r="AZ660" s="30"/>
      <c r="BA660" s="30" t="str">
        <f t="shared" si="1"/>
        <v/>
      </c>
      <c r="BB660" s="31" t="str">
        <f t="shared" si="2"/>
        <v/>
      </c>
      <c r="BC660" s="29"/>
      <c r="BD660" s="29"/>
      <c r="BE660" s="29"/>
      <c r="BF660" s="29"/>
      <c r="BG660" s="29"/>
      <c r="BH660" s="29"/>
      <c r="BI660" s="29"/>
      <c r="BJ660" s="29"/>
      <c r="BK660" s="29"/>
      <c r="BL660" s="29"/>
      <c r="BM660" s="29"/>
      <c r="BN660" s="29"/>
      <c r="BO660" s="29"/>
      <c r="BP660" s="29"/>
      <c r="BQ660" s="29"/>
      <c r="BR660" s="29"/>
      <c r="BS660" s="29"/>
      <c r="BT660" s="29"/>
      <c r="BU660" s="29"/>
      <c r="BV660" s="29"/>
    </row>
    <row r="661" spans="1:74" ht="14.25" customHeight="1">
      <c r="A661" s="32" t="s">
        <v>2950</v>
      </c>
      <c r="B661" s="32" t="s">
        <v>2951</v>
      </c>
      <c r="C661" s="32" t="s">
        <v>2060</v>
      </c>
      <c r="D661" s="33">
        <v>45</v>
      </c>
      <c r="E661" s="32" t="s">
        <v>916</v>
      </c>
      <c r="F661" s="34">
        <v>4599</v>
      </c>
      <c r="G661" s="32" t="s">
        <v>71</v>
      </c>
      <c r="H661" s="34" t="s">
        <v>72</v>
      </c>
      <c r="I661" s="32" t="s">
        <v>73</v>
      </c>
      <c r="J661" s="34">
        <v>2</v>
      </c>
      <c r="K661" s="32" t="s">
        <v>318</v>
      </c>
      <c r="L661" s="33" t="s">
        <v>2995</v>
      </c>
      <c r="M661" s="32" t="s">
        <v>2996</v>
      </c>
      <c r="N661" s="34" t="s">
        <v>2997</v>
      </c>
      <c r="O661" s="32" t="s">
        <v>2998</v>
      </c>
      <c r="P661" s="34" t="s">
        <v>1613</v>
      </c>
      <c r="Q661" s="34" t="s">
        <v>2999</v>
      </c>
      <c r="R661" s="32" t="s">
        <v>3000</v>
      </c>
      <c r="S661" s="34" t="s">
        <v>3001</v>
      </c>
      <c r="T661" s="32" t="s">
        <v>3002</v>
      </c>
      <c r="U661" s="34">
        <v>250</v>
      </c>
      <c r="V661" s="35">
        <v>2022763640030</v>
      </c>
      <c r="W661" s="36" t="s">
        <v>3003</v>
      </c>
      <c r="X661" s="33" t="s">
        <v>3004</v>
      </c>
      <c r="Y661" s="32" t="s">
        <v>3005</v>
      </c>
      <c r="Z661" s="34">
        <v>2023</v>
      </c>
      <c r="AA661" s="34">
        <v>2023</v>
      </c>
      <c r="AB661" s="34">
        <v>1</v>
      </c>
      <c r="AC661" s="34">
        <v>1</v>
      </c>
      <c r="AD661" s="34">
        <v>4599029</v>
      </c>
      <c r="AE661" s="32" t="s">
        <v>330</v>
      </c>
      <c r="AF661" s="34">
        <v>459902901</v>
      </c>
      <c r="AG661" s="32" t="s">
        <v>1666</v>
      </c>
      <c r="AH661" s="34">
        <v>250</v>
      </c>
      <c r="AI661" s="34">
        <v>1</v>
      </c>
      <c r="AJ661" s="32" t="s">
        <v>3006</v>
      </c>
      <c r="AK661" s="34" t="s">
        <v>89</v>
      </c>
      <c r="AL661" s="32" t="s">
        <v>166</v>
      </c>
      <c r="AM661" s="34">
        <v>124303</v>
      </c>
      <c r="AN661" s="32" t="s">
        <v>169</v>
      </c>
      <c r="AO661" s="32"/>
      <c r="AP661" s="22" t="s">
        <v>92</v>
      </c>
      <c r="AQ661" s="34" t="s">
        <v>3007</v>
      </c>
      <c r="AR661" s="32" t="s">
        <v>3008</v>
      </c>
      <c r="AS661" s="32" t="s">
        <v>3009</v>
      </c>
      <c r="AT661" s="28">
        <v>49000000</v>
      </c>
      <c r="AU661" s="1"/>
      <c r="AV661" s="29"/>
      <c r="AW661" s="30">
        <f>SUMIF('No tocar'!A:A,AS661,'No tocar'!B:B)</f>
        <v>60400000</v>
      </c>
      <c r="AX661" s="30">
        <f t="shared" si="0"/>
        <v>49000000</v>
      </c>
      <c r="AY661" s="30">
        <f>SUMIF('No tocar'!A:A,AS661,'No tocar'!D:D)</f>
        <v>39000000</v>
      </c>
      <c r="AZ661" s="30"/>
      <c r="BA661" s="30" t="str">
        <f t="shared" si="1"/>
        <v/>
      </c>
      <c r="BB661" s="31" t="str">
        <f t="shared" si="2"/>
        <v/>
      </c>
      <c r="BC661" s="29"/>
      <c r="BD661" s="29"/>
      <c r="BE661" s="29"/>
      <c r="BF661" s="29"/>
      <c r="BG661" s="29"/>
      <c r="BH661" s="29"/>
      <c r="BI661" s="29"/>
      <c r="BJ661" s="29"/>
      <c r="BK661" s="29"/>
      <c r="BL661" s="29"/>
      <c r="BM661" s="29"/>
      <c r="BN661" s="29"/>
      <c r="BO661" s="29"/>
      <c r="BP661" s="29"/>
      <c r="BQ661" s="29"/>
      <c r="BR661" s="29"/>
      <c r="BS661" s="29"/>
      <c r="BT661" s="29"/>
      <c r="BU661" s="29"/>
      <c r="BV661" s="29"/>
    </row>
    <row r="662" spans="1:74" ht="14.25" customHeight="1">
      <c r="A662" s="32" t="s">
        <v>2950</v>
      </c>
      <c r="B662" s="32" t="s">
        <v>2951</v>
      </c>
      <c r="C662" s="32" t="s">
        <v>2060</v>
      </c>
      <c r="D662" s="33">
        <v>45</v>
      </c>
      <c r="E662" s="32" t="s">
        <v>916</v>
      </c>
      <c r="F662" s="34">
        <v>4599</v>
      </c>
      <c r="G662" s="32" t="s">
        <v>71</v>
      </c>
      <c r="H662" s="34" t="s">
        <v>72</v>
      </c>
      <c r="I662" s="32" t="s">
        <v>73</v>
      </c>
      <c r="J662" s="34">
        <v>2</v>
      </c>
      <c r="K662" s="32" t="s">
        <v>318</v>
      </c>
      <c r="L662" s="33" t="s">
        <v>2995</v>
      </c>
      <c r="M662" s="32" t="s">
        <v>2996</v>
      </c>
      <c r="N662" s="34" t="s">
        <v>2997</v>
      </c>
      <c r="O662" s="32" t="s">
        <v>2998</v>
      </c>
      <c r="P662" s="34" t="s">
        <v>1613</v>
      </c>
      <c r="Q662" s="34" t="s">
        <v>2999</v>
      </c>
      <c r="R662" s="32" t="s">
        <v>3000</v>
      </c>
      <c r="S662" s="34" t="s">
        <v>3001</v>
      </c>
      <c r="T662" s="32" t="s">
        <v>3002</v>
      </c>
      <c r="U662" s="34">
        <v>250</v>
      </c>
      <c r="V662" s="35">
        <v>2022763640030</v>
      </c>
      <c r="W662" s="36" t="s">
        <v>3003</v>
      </c>
      <c r="X662" s="33" t="s">
        <v>3004</v>
      </c>
      <c r="Y662" s="32" t="s">
        <v>3005</v>
      </c>
      <c r="Z662" s="34">
        <v>2023</v>
      </c>
      <c r="AA662" s="34">
        <v>2023</v>
      </c>
      <c r="AB662" s="34">
        <v>1</v>
      </c>
      <c r="AC662" s="34">
        <v>1</v>
      </c>
      <c r="AD662" s="34">
        <v>4599029</v>
      </c>
      <c r="AE662" s="32" t="s">
        <v>330</v>
      </c>
      <c r="AF662" s="34">
        <v>459902901</v>
      </c>
      <c r="AG662" s="32" t="s">
        <v>1666</v>
      </c>
      <c r="AH662" s="34">
        <v>250</v>
      </c>
      <c r="AI662" s="34">
        <v>2</v>
      </c>
      <c r="AJ662" s="32" t="s">
        <v>3010</v>
      </c>
      <c r="AK662" s="34" t="s">
        <v>99</v>
      </c>
      <c r="AL662" s="32" t="s">
        <v>166</v>
      </c>
      <c r="AM662" s="34">
        <v>124303</v>
      </c>
      <c r="AN662" s="32" t="s">
        <v>169</v>
      </c>
      <c r="AO662" s="32"/>
      <c r="AP662" s="32" t="s">
        <v>153</v>
      </c>
      <c r="AQ662" s="34" t="s">
        <v>3007</v>
      </c>
      <c r="AR662" s="32" t="s">
        <v>3008</v>
      </c>
      <c r="AS662" s="32" t="s">
        <v>3011</v>
      </c>
      <c r="AT662" s="28">
        <v>18800000</v>
      </c>
      <c r="AU662" s="1"/>
      <c r="AV662" s="29"/>
      <c r="AW662" s="30">
        <f>SUMIF('No tocar'!A:A,AS662,'No tocar'!B:B)</f>
        <v>11200000</v>
      </c>
      <c r="AX662" s="30">
        <f t="shared" si="0"/>
        <v>18800000</v>
      </c>
      <c r="AY662" s="30">
        <f>SUMIF('No tocar'!A:A,AS662,'No tocar'!D:D)</f>
        <v>18000000</v>
      </c>
      <c r="AZ662" s="30"/>
      <c r="BA662" s="30" t="str">
        <f t="shared" si="1"/>
        <v/>
      </c>
      <c r="BB662" s="31" t="str">
        <f t="shared" si="2"/>
        <v/>
      </c>
      <c r="BC662" s="29"/>
      <c r="BD662" s="29"/>
      <c r="BE662" s="29"/>
      <c r="BF662" s="29"/>
      <c r="BG662" s="29"/>
      <c r="BH662" s="29"/>
      <c r="BI662" s="29"/>
      <c r="BJ662" s="29"/>
      <c r="BK662" s="29"/>
      <c r="BL662" s="29"/>
      <c r="BM662" s="29"/>
      <c r="BN662" s="29"/>
      <c r="BO662" s="29"/>
      <c r="BP662" s="29"/>
      <c r="BQ662" s="29"/>
      <c r="BR662" s="29"/>
      <c r="BS662" s="29"/>
      <c r="BT662" s="29"/>
      <c r="BU662" s="29"/>
      <c r="BV662" s="29"/>
    </row>
    <row r="663" spans="1:74" ht="14.25" customHeight="1">
      <c r="A663" s="32" t="s">
        <v>2950</v>
      </c>
      <c r="B663" s="32" t="s">
        <v>2951</v>
      </c>
      <c r="C663" s="32" t="s">
        <v>2060</v>
      </c>
      <c r="D663" s="33">
        <v>45</v>
      </c>
      <c r="E663" s="32" t="s">
        <v>916</v>
      </c>
      <c r="F663" s="34">
        <v>4599</v>
      </c>
      <c r="G663" s="32" t="s">
        <v>71</v>
      </c>
      <c r="H663" s="34" t="s">
        <v>72</v>
      </c>
      <c r="I663" s="32" t="s">
        <v>73</v>
      </c>
      <c r="J663" s="34">
        <v>2</v>
      </c>
      <c r="K663" s="32" t="s">
        <v>318</v>
      </c>
      <c r="L663" s="33" t="s">
        <v>2995</v>
      </c>
      <c r="M663" s="32" t="s">
        <v>2996</v>
      </c>
      <c r="N663" s="34" t="s">
        <v>2997</v>
      </c>
      <c r="O663" s="32" t="s">
        <v>2998</v>
      </c>
      <c r="P663" s="34" t="s">
        <v>1613</v>
      </c>
      <c r="Q663" s="34" t="s">
        <v>2999</v>
      </c>
      <c r="R663" s="32" t="s">
        <v>3000</v>
      </c>
      <c r="S663" s="34" t="s">
        <v>3001</v>
      </c>
      <c r="T663" s="32" t="s">
        <v>3002</v>
      </c>
      <c r="U663" s="34">
        <v>250</v>
      </c>
      <c r="V663" s="35">
        <v>2022763640030</v>
      </c>
      <c r="W663" s="36" t="s">
        <v>3003</v>
      </c>
      <c r="X663" s="33" t="s">
        <v>3004</v>
      </c>
      <c r="Y663" s="32" t="s">
        <v>3005</v>
      </c>
      <c r="Z663" s="34">
        <v>2023</v>
      </c>
      <c r="AA663" s="34">
        <v>2023</v>
      </c>
      <c r="AB663" s="34">
        <v>1</v>
      </c>
      <c r="AC663" s="34">
        <v>1</v>
      </c>
      <c r="AD663" s="34">
        <v>4599029</v>
      </c>
      <c r="AE663" s="32" t="s">
        <v>330</v>
      </c>
      <c r="AF663" s="34">
        <v>459902901</v>
      </c>
      <c r="AG663" s="32" t="s">
        <v>1666</v>
      </c>
      <c r="AH663" s="34">
        <v>250</v>
      </c>
      <c r="AI663" s="34">
        <v>3</v>
      </c>
      <c r="AJ663" s="32" t="s">
        <v>3012</v>
      </c>
      <c r="AK663" s="34" t="s">
        <v>99</v>
      </c>
      <c r="AL663" s="32" t="s">
        <v>166</v>
      </c>
      <c r="AM663" s="34">
        <v>124303</v>
      </c>
      <c r="AN663" s="32" t="s">
        <v>169</v>
      </c>
      <c r="AO663" s="32"/>
      <c r="AP663" s="22" t="s">
        <v>92</v>
      </c>
      <c r="AQ663" s="34" t="s">
        <v>3007</v>
      </c>
      <c r="AR663" s="32" t="s">
        <v>3008</v>
      </c>
      <c r="AS663" s="32" t="s">
        <v>3013</v>
      </c>
      <c r="AT663" s="28">
        <v>27800000</v>
      </c>
      <c r="AU663" s="1"/>
      <c r="AV663" s="29"/>
      <c r="AW663" s="30">
        <f>SUMIF('No tocar'!A:A,AS663,'No tocar'!B:B)</f>
        <v>33000000</v>
      </c>
      <c r="AX663" s="30">
        <f t="shared" si="0"/>
        <v>27800000</v>
      </c>
      <c r="AY663" s="30">
        <f>SUMIF('No tocar'!A:A,AS663,'No tocar'!D:D)</f>
        <v>22500000</v>
      </c>
      <c r="AZ663" s="30"/>
      <c r="BA663" s="30" t="str">
        <f t="shared" si="1"/>
        <v/>
      </c>
      <c r="BB663" s="31" t="str">
        <f t="shared" si="2"/>
        <v/>
      </c>
      <c r="BC663" s="29"/>
      <c r="BD663" s="29"/>
      <c r="BE663" s="29"/>
      <c r="BF663" s="29"/>
      <c r="BG663" s="29"/>
      <c r="BH663" s="29"/>
      <c r="BI663" s="29"/>
      <c r="BJ663" s="29"/>
      <c r="BK663" s="29"/>
      <c r="BL663" s="29"/>
      <c r="BM663" s="29"/>
      <c r="BN663" s="29"/>
      <c r="BO663" s="29"/>
      <c r="BP663" s="29"/>
      <c r="BQ663" s="29"/>
      <c r="BR663" s="29"/>
      <c r="BS663" s="29"/>
      <c r="BT663" s="29"/>
      <c r="BU663" s="29"/>
      <c r="BV663" s="29"/>
    </row>
    <row r="664" spans="1:74" ht="14.25" hidden="1" customHeight="1">
      <c r="A664" s="32" t="s">
        <v>2950</v>
      </c>
      <c r="B664" s="32" t="s">
        <v>2951</v>
      </c>
      <c r="C664" s="32" t="s">
        <v>2060</v>
      </c>
      <c r="D664" s="33">
        <v>41</v>
      </c>
      <c r="E664" s="32" t="s">
        <v>1743</v>
      </c>
      <c r="F664" s="34">
        <v>4103</v>
      </c>
      <c r="G664" s="32" t="s">
        <v>2669</v>
      </c>
      <c r="H664" s="34" t="s">
        <v>316</v>
      </c>
      <c r="I664" s="32" t="s">
        <v>317</v>
      </c>
      <c r="J664" s="34">
        <v>3</v>
      </c>
      <c r="K664" s="32" t="s">
        <v>357</v>
      </c>
      <c r="L664" s="33" t="s">
        <v>420</v>
      </c>
      <c r="M664" s="32" t="s">
        <v>421</v>
      </c>
      <c r="N664" s="34" t="s">
        <v>422</v>
      </c>
      <c r="O664" s="32" t="s">
        <v>423</v>
      </c>
      <c r="P664" s="34">
        <v>100</v>
      </c>
      <c r="Q664" s="34" t="s">
        <v>3014</v>
      </c>
      <c r="R664" s="32" t="s">
        <v>3015</v>
      </c>
      <c r="S664" s="34" t="s">
        <v>3016</v>
      </c>
      <c r="T664" s="32" t="s">
        <v>3017</v>
      </c>
      <c r="U664" s="24">
        <v>321</v>
      </c>
      <c r="V664" s="35">
        <v>2022763640031</v>
      </c>
      <c r="W664" s="36" t="s">
        <v>3018</v>
      </c>
      <c r="X664" s="33" t="s">
        <v>3019</v>
      </c>
      <c r="Y664" s="32" t="s">
        <v>3020</v>
      </c>
      <c r="Z664" s="34">
        <v>2023</v>
      </c>
      <c r="AA664" s="34">
        <v>2023</v>
      </c>
      <c r="AB664" s="34">
        <v>1</v>
      </c>
      <c r="AC664" s="34">
        <v>1</v>
      </c>
      <c r="AD664" s="34">
        <v>4103005</v>
      </c>
      <c r="AE664" s="32" t="s">
        <v>3021</v>
      </c>
      <c r="AF664" s="34">
        <v>410300501</v>
      </c>
      <c r="AG664" s="32" t="s">
        <v>3022</v>
      </c>
      <c r="AH664" s="34">
        <v>321</v>
      </c>
      <c r="AI664" s="34">
        <v>1</v>
      </c>
      <c r="AJ664" s="32" t="s">
        <v>3023</v>
      </c>
      <c r="AK664" s="34" t="s">
        <v>99</v>
      </c>
      <c r="AL664" s="32" t="s">
        <v>90</v>
      </c>
      <c r="AM664" s="34">
        <v>121000</v>
      </c>
      <c r="AN664" s="32" t="s">
        <v>91</v>
      </c>
      <c r="AO664" s="32"/>
      <c r="AP664" s="32" t="s">
        <v>144</v>
      </c>
      <c r="AQ664" s="34" t="s">
        <v>2752</v>
      </c>
      <c r="AR664" s="32" t="s">
        <v>2753</v>
      </c>
      <c r="AS664" s="32" t="s">
        <v>3024</v>
      </c>
      <c r="AT664" s="28">
        <v>0</v>
      </c>
      <c r="AU664" s="1" t="s">
        <v>463</v>
      </c>
      <c r="AV664" s="29"/>
      <c r="AW664" s="30">
        <f>SUMIF('No tocar'!A:A,AS664,'No tocar'!B:B)</f>
        <v>20400000</v>
      </c>
      <c r="AX664" s="30">
        <f t="shared" si="0"/>
        <v>0</v>
      </c>
      <c r="AY664" s="30">
        <f>SUMIF('No tocar'!A:A,AS664,'No tocar'!D:D)</f>
        <v>0</v>
      </c>
      <c r="AZ664" s="30"/>
      <c r="BA664" s="30" t="str">
        <f t="shared" si="1"/>
        <v/>
      </c>
      <c r="BB664" s="31" t="str">
        <f t="shared" si="2"/>
        <v/>
      </c>
      <c r="BC664" s="29"/>
      <c r="BD664" s="29"/>
      <c r="BE664" s="29"/>
      <c r="BF664" s="29"/>
      <c r="BG664" s="29"/>
      <c r="BH664" s="29"/>
      <c r="BI664" s="29"/>
      <c r="BJ664" s="29"/>
      <c r="BK664" s="29"/>
      <c r="BL664" s="29"/>
      <c r="BM664" s="29"/>
      <c r="BN664" s="29"/>
      <c r="BO664" s="29"/>
      <c r="BP664" s="29"/>
      <c r="BQ664" s="29"/>
      <c r="BR664" s="29"/>
      <c r="BS664" s="29"/>
      <c r="BT664" s="29"/>
      <c r="BU664" s="29"/>
      <c r="BV664" s="29"/>
    </row>
    <row r="665" spans="1:74" ht="14.25" hidden="1" customHeight="1">
      <c r="A665" s="32" t="s">
        <v>2950</v>
      </c>
      <c r="B665" s="32" t="s">
        <v>2951</v>
      </c>
      <c r="C665" s="32" t="s">
        <v>2060</v>
      </c>
      <c r="D665" s="33">
        <v>41</v>
      </c>
      <c r="E665" s="32" t="s">
        <v>1743</v>
      </c>
      <c r="F665" s="34">
        <v>4103</v>
      </c>
      <c r="G665" s="32" t="s">
        <v>2669</v>
      </c>
      <c r="H665" s="34" t="s">
        <v>316</v>
      </c>
      <c r="I665" s="32" t="s">
        <v>317</v>
      </c>
      <c r="J665" s="34">
        <v>3</v>
      </c>
      <c r="K665" s="32" t="s">
        <v>357</v>
      </c>
      <c r="L665" s="33" t="s">
        <v>420</v>
      </c>
      <c r="M665" s="32" t="s">
        <v>421</v>
      </c>
      <c r="N665" s="34" t="s">
        <v>422</v>
      </c>
      <c r="O665" s="32" t="s">
        <v>423</v>
      </c>
      <c r="P665" s="34">
        <v>100</v>
      </c>
      <c r="Q665" s="34" t="s">
        <v>3014</v>
      </c>
      <c r="R665" s="32" t="s">
        <v>3015</v>
      </c>
      <c r="S665" s="34" t="s">
        <v>3016</v>
      </c>
      <c r="T665" s="32" t="s">
        <v>3017</v>
      </c>
      <c r="U665" s="24">
        <v>321</v>
      </c>
      <c r="V665" s="35">
        <v>2022763640031</v>
      </c>
      <c r="W665" s="36" t="s">
        <v>3018</v>
      </c>
      <c r="X665" s="33" t="s">
        <v>3019</v>
      </c>
      <c r="Y665" s="32" t="s">
        <v>3020</v>
      </c>
      <c r="Z665" s="34">
        <v>2023</v>
      </c>
      <c r="AA665" s="34">
        <v>2023</v>
      </c>
      <c r="AB665" s="34">
        <v>1</v>
      </c>
      <c r="AC665" s="34">
        <v>1</v>
      </c>
      <c r="AD665" s="34">
        <v>4103005</v>
      </c>
      <c r="AE665" s="32" t="s">
        <v>3021</v>
      </c>
      <c r="AF665" s="34">
        <v>410300501</v>
      </c>
      <c r="AG665" s="32" t="s">
        <v>3022</v>
      </c>
      <c r="AH665" s="34">
        <v>321</v>
      </c>
      <c r="AI665" s="34">
        <v>2</v>
      </c>
      <c r="AJ665" s="32" t="s">
        <v>3025</v>
      </c>
      <c r="AK665" s="34" t="s">
        <v>99</v>
      </c>
      <c r="AL665" s="32" t="s">
        <v>166</v>
      </c>
      <c r="AM665" s="34">
        <v>124303</v>
      </c>
      <c r="AN665" s="32" t="s">
        <v>169</v>
      </c>
      <c r="AO665" s="32"/>
      <c r="AP665" s="22" t="s">
        <v>92</v>
      </c>
      <c r="AQ665" s="34" t="s">
        <v>2752</v>
      </c>
      <c r="AR665" s="32" t="s">
        <v>2753</v>
      </c>
      <c r="AS665" s="32" t="s">
        <v>3026</v>
      </c>
      <c r="AT665" s="28">
        <v>48000000</v>
      </c>
      <c r="AU665" s="1"/>
      <c r="AV665" s="29"/>
      <c r="AW665" s="30">
        <f>SUMIF('No tocar'!A:A,AS665,'No tocar'!B:B)</f>
        <v>48000000</v>
      </c>
      <c r="AX665" s="30">
        <f t="shared" si="0"/>
        <v>48000000</v>
      </c>
      <c r="AY665" s="30">
        <f>SUMIF('No tocar'!A:A,AS665,'No tocar'!D:D)</f>
        <v>38000000</v>
      </c>
      <c r="AZ665" s="30"/>
      <c r="BA665" s="30" t="str">
        <f t="shared" si="1"/>
        <v/>
      </c>
      <c r="BB665" s="31" t="str">
        <f t="shared" si="2"/>
        <v/>
      </c>
      <c r="BC665" s="29"/>
      <c r="BD665" s="29"/>
      <c r="BE665" s="29"/>
      <c r="BF665" s="29"/>
      <c r="BG665" s="29"/>
      <c r="BH665" s="29"/>
      <c r="BI665" s="29"/>
      <c r="BJ665" s="29"/>
      <c r="BK665" s="29"/>
      <c r="BL665" s="29"/>
      <c r="BM665" s="29"/>
      <c r="BN665" s="29"/>
      <c r="BO665" s="29"/>
      <c r="BP665" s="29"/>
      <c r="BQ665" s="29"/>
      <c r="BR665" s="29"/>
      <c r="BS665" s="29"/>
      <c r="BT665" s="29"/>
      <c r="BU665" s="29"/>
      <c r="BV665" s="29"/>
    </row>
    <row r="666" spans="1:74" ht="14.25" hidden="1" customHeight="1">
      <c r="A666" s="32" t="s">
        <v>2950</v>
      </c>
      <c r="B666" s="32" t="s">
        <v>2951</v>
      </c>
      <c r="C666" s="32" t="s">
        <v>2060</v>
      </c>
      <c r="D666" s="33">
        <v>41</v>
      </c>
      <c r="E666" s="32" t="s">
        <v>1743</v>
      </c>
      <c r="F666" s="34">
        <v>4103</v>
      </c>
      <c r="G666" s="32" t="s">
        <v>2669</v>
      </c>
      <c r="H666" s="34" t="s">
        <v>316</v>
      </c>
      <c r="I666" s="32" t="s">
        <v>317</v>
      </c>
      <c r="J666" s="34">
        <v>3</v>
      </c>
      <c r="K666" s="32" t="s">
        <v>357</v>
      </c>
      <c r="L666" s="33" t="s">
        <v>420</v>
      </c>
      <c r="M666" s="32" t="s">
        <v>421</v>
      </c>
      <c r="N666" s="34" t="s">
        <v>422</v>
      </c>
      <c r="O666" s="32" t="s">
        <v>423</v>
      </c>
      <c r="P666" s="34">
        <v>100</v>
      </c>
      <c r="Q666" s="34" t="s">
        <v>3014</v>
      </c>
      <c r="R666" s="32" t="s">
        <v>3015</v>
      </c>
      <c r="S666" s="34" t="s">
        <v>3016</v>
      </c>
      <c r="T666" s="32" t="s">
        <v>3017</v>
      </c>
      <c r="U666" s="24">
        <v>321</v>
      </c>
      <c r="V666" s="35">
        <v>2022763640031</v>
      </c>
      <c r="W666" s="36" t="s">
        <v>3018</v>
      </c>
      <c r="X666" s="33" t="s">
        <v>3019</v>
      </c>
      <c r="Y666" s="32" t="s">
        <v>3020</v>
      </c>
      <c r="Z666" s="34">
        <v>2023</v>
      </c>
      <c r="AA666" s="34">
        <v>2023</v>
      </c>
      <c r="AB666" s="34">
        <v>1</v>
      </c>
      <c r="AC666" s="34">
        <v>1</v>
      </c>
      <c r="AD666" s="34">
        <v>4103005</v>
      </c>
      <c r="AE666" s="32" t="s">
        <v>3021</v>
      </c>
      <c r="AF666" s="34">
        <v>410300501</v>
      </c>
      <c r="AG666" s="32" t="s">
        <v>3022</v>
      </c>
      <c r="AH666" s="34">
        <v>321</v>
      </c>
      <c r="AI666" s="34">
        <v>3</v>
      </c>
      <c r="AJ666" s="32" t="s">
        <v>3027</v>
      </c>
      <c r="AK666" s="34" t="s">
        <v>89</v>
      </c>
      <c r="AL666" s="32" t="s">
        <v>166</v>
      </c>
      <c r="AM666" s="34">
        <v>124303</v>
      </c>
      <c r="AN666" s="32" t="s">
        <v>169</v>
      </c>
      <c r="AO666" s="32"/>
      <c r="AP666" s="22" t="s">
        <v>92</v>
      </c>
      <c r="AQ666" s="34" t="s">
        <v>1650</v>
      </c>
      <c r="AR666" s="32" t="s">
        <v>1651</v>
      </c>
      <c r="AS666" s="32" t="s">
        <v>3028</v>
      </c>
      <c r="AT666" s="28">
        <v>44000000</v>
      </c>
      <c r="AU666" s="1"/>
      <c r="AV666" s="29"/>
      <c r="AW666" s="30">
        <f>SUMIF('No tocar'!A:A,AS666,'No tocar'!B:B)</f>
        <v>44000000</v>
      </c>
      <c r="AX666" s="30">
        <f t="shared" si="0"/>
        <v>44000000</v>
      </c>
      <c r="AY666" s="30">
        <f>SUMIF('No tocar'!A:A,AS666,'No tocar'!D:D)</f>
        <v>33866660</v>
      </c>
      <c r="AZ666" s="30"/>
      <c r="BA666" s="30" t="str">
        <f t="shared" si="1"/>
        <v/>
      </c>
      <c r="BB666" s="31" t="str">
        <f t="shared" si="2"/>
        <v/>
      </c>
      <c r="BC666" s="29"/>
      <c r="BD666" s="29"/>
      <c r="BE666" s="29"/>
      <c r="BF666" s="29"/>
      <c r="BG666" s="29"/>
      <c r="BH666" s="29"/>
      <c r="BI666" s="29"/>
      <c r="BJ666" s="29"/>
      <c r="BK666" s="29"/>
      <c r="BL666" s="29"/>
      <c r="BM666" s="29"/>
      <c r="BN666" s="29"/>
      <c r="BO666" s="29"/>
      <c r="BP666" s="29"/>
      <c r="BQ666" s="29"/>
      <c r="BR666" s="29"/>
      <c r="BS666" s="29"/>
      <c r="BT666" s="29"/>
      <c r="BU666" s="29"/>
      <c r="BV666" s="29"/>
    </row>
    <row r="667" spans="1:74" ht="14.25" customHeight="1">
      <c r="A667" s="32" t="s">
        <v>2950</v>
      </c>
      <c r="B667" s="32" t="s">
        <v>2951</v>
      </c>
      <c r="C667" s="32" t="s">
        <v>2060</v>
      </c>
      <c r="D667" s="33">
        <v>37</v>
      </c>
      <c r="E667" s="32" t="s">
        <v>3029</v>
      </c>
      <c r="F667" s="34">
        <v>3701</v>
      </c>
      <c r="G667" s="32" t="s">
        <v>3030</v>
      </c>
      <c r="H667" s="34" t="s">
        <v>1304</v>
      </c>
      <c r="I667" s="32" t="s">
        <v>1585</v>
      </c>
      <c r="J667" s="34">
        <v>2</v>
      </c>
      <c r="K667" s="32" t="s">
        <v>318</v>
      </c>
      <c r="L667" s="33" t="s">
        <v>3031</v>
      </c>
      <c r="M667" s="32" t="s">
        <v>3032</v>
      </c>
      <c r="N667" s="34" t="s">
        <v>814</v>
      </c>
      <c r="O667" s="32" t="s">
        <v>3033</v>
      </c>
      <c r="P667" s="34" t="s">
        <v>1459</v>
      </c>
      <c r="Q667" s="34" t="s">
        <v>3034</v>
      </c>
      <c r="R667" s="32" t="s">
        <v>3035</v>
      </c>
      <c r="S667" s="34" t="s">
        <v>3036</v>
      </c>
      <c r="T667" s="32" t="s">
        <v>3037</v>
      </c>
      <c r="U667" s="34">
        <v>3</v>
      </c>
      <c r="V667" s="35">
        <v>2022763640032</v>
      </c>
      <c r="W667" s="36" t="s">
        <v>3038</v>
      </c>
      <c r="X667" s="33" t="s">
        <v>3039</v>
      </c>
      <c r="Y667" s="32" t="s">
        <v>3040</v>
      </c>
      <c r="Z667" s="34">
        <v>2023</v>
      </c>
      <c r="AA667" s="34">
        <v>2023</v>
      </c>
      <c r="AB667" s="34">
        <v>1</v>
      </c>
      <c r="AC667" s="34">
        <v>1</v>
      </c>
      <c r="AD667" s="34">
        <v>3701013</v>
      </c>
      <c r="AE667" s="32" t="s">
        <v>3041</v>
      </c>
      <c r="AF667" s="34">
        <v>370101301</v>
      </c>
      <c r="AG667" s="32" t="s">
        <v>3042</v>
      </c>
      <c r="AH667" s="34">
        <v>3</v>
      </c>
      <c r="AI667" s="34">
        <v>1</v>
      </c>
      <c r="AJ667" s="32" t="s">
        <v>3043</v>
      </c>
      <c r="AK667" s="34" t="s">
        <v>99</v>
      </c>
      <c r="AL667" s="32" t="s">
        <v>166</v>
      </c>
      <c r="AM667" s="34">
        <v>124303</v>
      </c>
      <c r="AN667" s="32" t="s">
        <v>169</v>
      </c>
      <c r="AO667" s="32"/>
      <c r="AP667" s="22" t="s">
        <v>92</v>
      </c>
      <c r="AQ667" s="34" t="s">
        <v>1668</v>
      </c>
      <c r="AR667" s="32" t="s">
        <v>1669</v>
      </c>
      <c r="AS667" s="32" t="s">
        <v>3044</v>
      </c>
      <c r="AT667" s="28">
        <v>29800000</v>
      </c>
      <c r="AU667" s="1"/>
      <c r="AV667" s="29"/>
      <c r="AW667" s="30">
        <f>SUMIF('No tocar'!A:A,AS667,'No tocar'!B:B)</f>
        <v>33000000</v>
      </c>
      <c r="AX667" s="30">
        <f t="shared" si="0"/>
        <v>29800000</v>
      </c>
      <c r="AY667" s="30">
        <f>SUMIF('No tocar'!A:A,AS667,'No tocar'!D:D)</f>
        <v>27000000</v>
      </c>
      <c r="AZ667" s="30"/>
      <c r="BA667" s="30" t="str">
        <f t="shared" si="1"/>
        <v/>
      </c>
      <c r="BB667" s="31" t="str">
        <f t="shared" si="2"/>
        <v/>
      </c>
      <c r="BC667" s="29"/>
      <c r="BD667" s="29"/>
      <c r="BE667" s="29"/>
      <c r="BF667" s="29"/>
      <c r="BG667" s="29"/>
      <c r="BH667" s="29"/>
      <c r="BI667" s="29"/>
      <c r="BJ667" s="29"/>
      <c r="BK667" s="29"/>
      <c r="BL667" s="29"/>
      <c r="BM667" s="29"/>
      <c r="BN667" s="29"/>
      <c r="BO667" s="29"/>
      <c r="BP667" s="29"/>
      <c r="BQ667" s="29"/>
      <c r="BR667" s="29"/>
      <c r="BS667" s="29"/>
      <c r="BT667" s="29"/>
      <c r="BU667" s="29"/>
      <c r="BV667" s="29"/>
    </row>
    <row r="668" spans="1:74" ht="14.25" customHeight="1">
      <c r="A668" s="32" t="s">
        <v>2950</v>
      </c>
      <c r="B668" s="32" t="s">
        <v>2951</v>
      </c>
      <c r="C668" s="32" t="s">
        <v>2060</v>
      </c>
      <c r="D668" s="33">
        <v>37</v>
      </c>
      <c r="E668" s="32" t="s">
        <v>3029</v>
      </c>
      <c r="F668" s="34">
        <v>3701</v>
      </c>
      <c r="G668" s="32" t="s">
        <v>3030</v>
      </c>
      <c r="H668" s="34" t="s">
        <v>1304</v>
      </c>
      <c r="I668" s="32" t="s">
        <v>1585</v>
      </c>
      <c r="J668" s="34">
        <v>2</v>
      </c>
      <c r="K668" s="32" t="s">
        <v>318</v>
      </c>
      <c r="L668" s="33" t="s">
        <v>3031</v>
      </c>
      <c r="M668" s="32" t="s">
        <v>3032</v>
      </c>
      <c r="N668" s="34" t="s">
        <v>814</v>
      </c>
      <c r="O668" s="32" t="s">
        <v>3033</v>
      </c>
      <c r="P668" s="34" t="s">
        <v>1459</v>
      </c>
      <c r="Q668" s="34" t="s">
        <v>3034</v>
      </c>
      <c r="R668" s="32" t="s">
        <v>3035</v>
      </c>
      <c r="S668" s="34" t="s">
        <v>3036</v>
      </c>
      <c r="T668" s="32" t="s">
        <v>3037</v>
      </c>
      <c r="U668" s="34">
        <v>3</v>
      </c>
      <c r="V668" s="35">
        <v>2022763640032</v>
      </c>
      <c r="W668" s="36" t="s">
        <v>3038</v>
      </c>
      <c r="X668" s="33" t="s">
        <v>3039</v>
      </c>
      <c r="Y668" s="32" t="s">
        <v>3040</v>
      </c>
      <c r="Z668" s="34">
        <v>2023</v>
      </c>
      <c r="AA668" s="34">
        <v>2023</v>
      </c>
      <c r="AB668" s="34">
        <v>1</v>
      </c>
      <c r="AC668" s="34">
        <v>1</v>
      </c>
      <c r="AD668" s="34">
        <v>3701013</v>
      </c>
      <c r="AE668" s="32" t="s">
        <v>3041</v>
      </c>
      <c r="AF668" s="34">
        <v>370101301</v>
      </c>
      <c r="AG668" s="32" t="s">
        <v>3042</v>
      </c>
      <c r="AH668" s="34">
        <v>3</v>
      </c>
      <c r="AI668" s="34">
        <v>2</v>
      </c>
      <c r="AJ668" s="32" t="s">
        <v>3045</v>
      </c>
      <c r="AK668" s="34" t="s">
        <v>89</v>
      </c>
      <c r="AL668" s="32" t="s">
        <v>166</v>
      </c>
      <c r="AM668" s="34">
        <v>124303</v>
      </c>
      <c r="AN668" s="32" t="s">
        <v>169</v>
      </c>
      <c r="AO668" s="32"/>
      <c r="AP668" s="22" t="s">
        <v>92</v>
      </c>
      <c r="AQ668" s="34" t="s">
        <v>1668</v>
      </c>
      <c r="AR668" s="32" t="s">
        <v>1669</v>
      </c>
      <c r="AS668" s="32" t="s">
        <v>3046</v>
      </c>
      <c r="AT668" s="28">
        <v>46400000</v>
      </c>
      <c r="AU668" s="1"/>
      <c r="AV668" s="29"/>
      <c r="AW668" s="30">
        <f>SUMIF('No tocar'!A:A,AS668,'No tocar'!B:B)</f>
        <v>35200000</v>
      </c>
      <c r="AX668" s="30">
        <f t="shared" si="0"/>
        <v>46400000</v>
      </c>
      <c r="AY668" s="30">
        <f>SUMIF('No tocar'!A:A,AS668,'No tocar'!D:D)</f>
        <v>40000000</v>
      </c>
      <c r="AZ668" s="30"/>
      <c r="BA668" s="30" t="str">
        <f t="shared" si="1"/>
        <v/>
      </c>
      <c r="BB668" s="31" t="str">
        <f t="shared" si="2"/>
        <v/>
      </c>
      <c r="BC668" s="29"/>
      <c r="BD668" s="29"/>
      <c r="BE668" s="29"/>
      <c r="BF668" s="29"/>
      <c r="BG668" s="29"/>
      <c r="BH668" s="29"/>
      <c r="BI668" s="29"/>
      <c r="BJ668" s="29"/>
      <c r="BK668" s="29"/>
      <c r="BL668" s="29"/>
      <c r="BM668" s="29"/>
      <c r="BN668" s="29"/>
      <c r="BO668" s="29"/>
      <c r="BP668" s="29"/>
      <c r="BQ668" s="29"/>
      <c r="BR668" s="29"/>
      <c r="BS668" s="29"/>
      <c r="BT668" s="29"/>
      <c r="BU668" s="29"/>
      <c r="BV668" s="29"/>
    </row>
    <row r="669" spans="1:74" ht="14.25" customHeight="1">
      <c r="A669" s="32" t="s">
        <v>2950</v>
      </c>
      <c r="B669" s="32" t="s">
        <v>2951</v>
      </c>
      <c r="C669" s="32" t="s">
        <v>2060</v>
      </c>
      <c r="D669" s="33">
        <v>37</v>
      </c>
      <c r="E669" s="32" t="s">
        <v>3029</v>
      </c>
      <c r="F669" s="34">
        <v>3701</v>
      </c>
      <c r="G669" s="32" t="s">
        <v>3030</v>
      </c>
      <c r="H669" s="34" t="s">
        <v>1304</v>
      </c>
      <c r="I669" s="32" t="s">
        <v>1585</v>
      </c>
      <c r="J669" s="34">
        <v>2</v>
      </c>
      <c r="K669" s="32" t="s">
        <v>318</v>
      </c>
      <c r="L669" s="33" t="s">
        <v>3031</v>
      </c>
      <c r="M669" s="32" t="s">
        <v>3032</v>
      </c>
      <c r="N669" s="34" t="s">
        <v>814</v>
      </c>
      <c r="O669" s="32" t="s">
        <v>3033</v>
      </c>
      <c r="P669" s="34" t="s">
        <v>1459</v>
      </c>
      <c r="Q669" s="34" t="s">
        <v>3034</v>
      </c>
      <c r="R669" s="32" t="s">
        <v>3035</v>
      </c>
      <c r="S669" s="34" t="s">
        <v>3036</v>
      </c>
      <c r="T669" s="32" t="s">
        <v>3037</v>
      </c>
      <c r="U669" s="34">
        <v>3</v>
      </c>
      <c r="V669" s="35">
        <v>2022763640032</v>
      </c>
      <c r="W669" s="36" t="s">
        <v>3038</v>
      </c>
      <c r="X669" s="33" t="s">
        <v>3039</v>
      </c>
      <c r="Y669" s="32" t="s">
        <v>3040</v>
      </c>
      <c r="Z669" s="34">
        <v>2023</v>
      </c>
      <c r="AA669" s="34">
        <v>2023</v>
      </c>
      <c r="AB669" s="34">
        <v>1</v>
      </c>
      <c r="AC669" s="34">
        <v>1</v>
      </c>
      <c r="AD669" s="34">
        <v>3701013</v>
      </c>
      <c r="AE669" s="32" t="s">
        <v>3041</v>
      </c>
      <c r="AF669" s="34">
        <v>370101301</v>
      </c>
      <c r="AG669" s="32" t="s">
        <v>3042</v>
      </c>
      <c r="AH669" s="34">
        <v>3</v>
      </c>
      <c r="AI669" s="34">
        <v>2</v>
      </c>
      <c r="AJ669" s="32" t="s">
        <v>3045</v>
      </c>
      <c r="AK669" s="34" t="s">
        <v>89</v>
      </c>
      <c r="AL669" s="32" t="s">
        <v>90</v>
      </c>
      <c r="AM669" s="34">
        <v>121000</v>
      </c>
      <c r="AN669" s="32" t="s">
        <v>91</v>
      </c>
      <c r="AO669" s="32"/>
      <c r="AP669" s="32" t="s">
        <v>153</v>
      </c>
      <c r="AQ669" s="34" t="s">
        <v>1668</v>
      </c>
      <c r="AR669" s="32" t="s">
        <v>1669</v>
      </c>
      <c r="AS669" s="32" t="s">
        <v>3047</v>
      </c>
      <c r="AT669" s="28">
        <v>4800000</v>
      </c>
      <c r="AU669" s="1"/>
      <c r="AV669" s="29"/>
      <c r="AW669" s="30">
        <f>SUMIF('No tocar'!A:A,AS669,'No tocar'!B:B)</f>
        <v>11900000</v>
      </c>
      <c r="AX669" s="30">
        <f t="shared" si="0"/>
        <v>4800000</v>
      </c>
      <c r="AY669" s="30">
        <f>SUMIF('No tocar'!A:A,AS669,'No tocar'!D:D)</f>
        <v>4800000</v>
      </c>
      <c r="AZ669" s="30"/>
      <c r="BA669" s="30" t="str">
        <f t="shared" si="1"/>
        <v/>
      </c>
      <c r="BB669" s="31" t="str">
        <f t="shared" si="2"/>
        <v/>
      </c>
      <c r="BC669" s="29"/>
      <c r="BD669" s="29"/>
      <c r="BE669" s="29"/>
      <c r="BF669" s="29"/>
      <c r="BG669" s="29"/>
      <c r="BH669" s="29"/>
      <c r="BI669" s="29"/>
      <c r="BJ669" s="29"/>
      <c r="BK669" s="29"/>
      <c r="BL669" s="29"/>
      <c r="BM669" s="29"/>
      <c r="BN669" s="29"/>
      <c r="BO669" s="29"/>
      <c r="BP669" s="29"/>
      <c r="BQ669" s="29"/>
      <c r="BR669" s="29"/>
      <c r="BS669" s="29"/>
      <c r="BT669" s="29"/>
      <c r="BU669" s="29"/>
      <c r="BV669" s="29"/>
    </row>
    <row r="670" spans="1:74" ht="14.25" customHeight="1">
      <c r="A670" s="32" t="s">
        <v>2950</v>
      </c>
      <c r="B670" s="32" t="s">
        <v>2951</v>
      </c>
      <c r="C670" s="32" t="s">
        <v>2060</v>
      </c>
      <c r="D670" s="33">
        <v>41</v>
      </c>
      <c r="E670" s="32" t="s">
        <v>1743</v>
      </c>
      <c r="F670" s="34">
        <v>4103</v>
      </c>
      <c r="G670" s="32" t="s">
        <v>2669</v>
      </c>
      <c r="H670" s="34" t="s">
        <v>316</v>
      </c>
      <c r="I670" s="32" t="s">
        <v>317</v>
      </c>
      <c r="J670" s="34">
        <v>2</v>
      </c>
      <c r="K670" s="32" t="s">
        <v>318</v>
      </c>
      <c r="L670" s="33" t="s">
        <v>3048</v>
      </c>
      <c r="M670" s="32" t="s">
        <v>3049</v>
      </c>
      <c r="N670" s="34" t="s">
        <v>3050</v>
      </c>
      <c r="O670" s="32" t="s">
        <v>3051</v>
      </c>
      <c r="P670" s="34">
        <v>750</v>
      </c>
      <c r="Q670" s="34" t="s">
        <v>3052</v>
      </c>
      <c r="R670" s="32" t="s">
        <v>3053</v>
      </c>
      <c r="S670" s="34" t="s">
        <v>3054</v>
      </c>
      <c r="T670" s="32" t="s">
        <v>3055</v>
      </c>
      <c r="U670" s="34">
        <v>1</v>
      </c>
      <c r="V670" s="35">
        <v>2022763640038</v>
      </c>
      <c r="W670" s="36" t="s">
        <v>3056</v>
      </c>
      <c r="X670" s="33" t="s">
        <v>3057</v>
      </c>
      <c r="Y670" s="32" t="s">
        <v>3058</v>
      </c>
      <c r="Z670" s="34">
        <v>2023</v>
      </c>
      <c r="AA670" s="34">
        <v>2023</v>
      </c>
      <c r="AB670" s="34">
        <v>1</v>
      </c>
      <c r="AC670" s="34">
        <v>2</v>
      </c>
      <c r="AD670" s="34">
        <v>4103063</v>
      </c>
      <c r="AE670" s="32" t="s">
        <v>1137</v>
      </c>
      <c r="AF670" s="34">
        <v>410306300</v>
      </c>
      <c r="AG670" s="32" t="s">
        <v>3059</v>
      </c>
      <c r="AH670" s="34">
        <v>1</v>
      </c>
      <c r="AI670" s="34">
        <v>1</v>
      </c>
      <c r="AJ670" s="32" t="s">
        <v>3060</v>
      </c>
      <c r="AK670" s="34" t="s">
        <v>89</v>
      </c>
      <c r="AL670" s="32" t="s">
        <v>166</v>
      </c>
      <c r="AM670" s="34">
        <v>124303</v>
      </c>
      <c r="AN670" s="32" t="s">
        <v>169</v>
      </c>
      <c r="AO670" s="32"/>
      <c r="AP670" s="32" t="s">
        <v>144</v>
      </c>
      <c r="AQ670" s="34" t="s">
        <v>2752</v>
      </c>
      <c r="AR670" s="32" t="s">
        <v>2753</v>
      </c>
      <c r="AS670" s="32" t="s">
        <v>3061</v>
      </c>
      <c r="AT670" s="28">
        <v>10400000</v>
      </c>
      <c r="AU670" s="1"/>
      <c r="AV670" s="29"/>
      <c r="AW670" s="30">
        <f>SUMIF('No tocar'!A:A,AS670,'No tocar'!B:B)</f>
        <v>10400000</v>
      </c>
      <c r="AX670" s="30">
        <f t="shared" si="0"/>
        <v>10400000</v>
      </c>
      <c r="AY670" s="30">
        <f>SUMIF('No tocar'!A:A,AS670,'No tocar'!D:D)</f>
        <v>0</v>
      </c>
      <c r="AZ670" s="30"/>
      <c r="BA670" s="30" t="str">
        <f t="shared" si="1"/>
        <v/>
      </c>
      <c r="BB670" s="31" t="str">
        <f t="shared" si="2"/>
        <v/>
      </c>
      <c r="BC670" s="29"/>
      <c r="BD670" s="29"/>
      <c r="BE670" s="29"/>
      <c r="BF670" s="29"/>
      <c r="BG670" s="29"/>
      <c r="BH670" s="29"/>
      <c r="BI670" s="29"/>
      <c r="BJ670" s="29"/>
      <c r="BK670" s="29"/>
      <c r="BL670" s="29"/>
      <c r="BM670" s="29"/>
      <c r="BN670" s="29"/>
      <c r="BO670" s="29"/>
      <c r="BP670" s="29"/>
      <c r="BQ670" s="29"/>
      <c r="BR670" s="29"/>
      <c r="BS670" s="29"/>
      <c r="BT670" s="29"/>
      <c r="BU670" s="29"/>
      <c r="BV670" s="29"/>
    </row>
    <row r="671" spans="1:74" ht="14.25" customHeight="1">
      <c r="A671" s="32" t="s">
        <v>2950</v>
      </c>
      <c r="B671" s="32" t="s">
        <v>2951</v>
      </c>
      <c r="C671" s="32" t="s">
        <v>2060</v>
      </c>
      <c r="D671" s="33">
        <v>41</v>
      </c>
      <c r="E671" s="32" t="s">
        <v>1743</v>
      </c>
      <c r="F671" s="34">
        <v>4103</v>
      </c>
      <c r="G671" s="32" t="s">
        <v>2669</v>
      </c>
      <c r="H671" s="34" t="s">
        <v>316</v>
      </c>
      <c r="I671" s="32" t="s">
        <v>317</v>
      </c>
      <c r="J671" s="34">
        <v>2</v>
      </c>
      <c r="K671" s="32" t="s">
        <v>318</v>
      </c>
      <c r="L671" s="33" t="s">
        <v>3048</v>
      </c>
      <c r="M671" s="32" t="s">
        <v>3049</v>
      </c>
      <c r="N671" s="34" t="s">
        <v>3050</v>
      </c>
      <c r="O671" s="32" t="s">
        <v>3051</v>
      </c>
      <c r="P671" s="34">
        <v>750</v>
      </c>
      <c r="Q671" s="34" t="s">
        <v>3052</v>
      </c>
      <c r="R671" s="32" t="s">
        <v>3053</v>
      </c>
      <c r="S671" s="34" t="s">
        <v>3054</v>
      </c>
      <c r="T671" s="32" t="s">
        <v>3055</v>
      </c>
      <c r="U671" s="34">
        <v>1</v>
      </c>
      <c r="V671" s="35">
        <v>2022763640038</v>
      </c>
      <c r="W671" s="36" t="s">
        <v>3056</v>
      </c>
      <c r="X671" s="33" t="s">
        <v>3057</v>
      </c>
      <c r="Y671" s="32" t="s">
        <v>3058</v>
      </c>
      <c r="Z671" s="34">
        <v>2023</v>
      </c>
      <c r="AA671" s="34">
        <v>2023</v>
      </c>
      <c r="AB671" s="34">
        <v>1</v>
      </c>
      <c r="AC671" s="34">
        <v>2</v>
      </c>
      <c r="AD671" s="34">
        <v>4103063</v>
      </c>
      <c r="AE671" s="32" t="s">
        <v>1137</v>
      </c>
      <c r="AF671" s="34">
        <v>410306300</v>
      </c>
      <c r="AG671" s="32" t="s">
        <v>3059</v>
      </c>
      <c r="AH671" s="34">
        <v>1</v>
      </c>
      <c r="AI671" s="34">
        <v>2</v>
      </c>
      <c r="AJ671" s="32" t="s">
        <v>3062</v>
      </c>
      <c r="AK671" s="34" t="s">
        <v>89</v>
      </c>
      <c r="AL671" s="32" t="s">
        <v>166</v>
      </c>
      <c r="AM671" s="34">
        <v>124303</v>
      </c>
      <c r="AN671" s="32" t="s">
        <v>169</v>
      </c>
      <c r="AO671" s="32"/>
      <c r="AP671" s="32" t="s">
        <v>144</v>
      </c>
      <c r="AQ671" s="34" t="s">
        <v>1668</v>
      </c>
      <c r="AR671" s="32" t="s">
        <v>1669</v>
      </c>
      <c r="AS671" s="32" t="s">
        <v>3063</v>
      </c>
      <c r="AT671" s="28">
        <v>10400000</v>
      </c>
      <c r="AU671" s="1"/>
      <c r="AV671" s="29"/>
      <c r="AW671" s="30">
        <f>SUMIF('No tocar'!A:A,AS671,'No tocar'!B:B)</f>
        <v>10400000</v>
      </c>
      <c r="AX671" s="30">
        <f t="shared" si="0"/>
        <v>10400000</v>
      </c>
      <c r="AY671" s="30">
        <f>SUMIF('No tocar'!A:A,AS671,'No tocar'!D:D)</f>
        <v>0</v>
      </c>
      <c r="AZ671" s="30"/>
      <c r="BA671" s="30" t="str">
        <f t="shared" si="1"/>
        <v/>
      </c>
      <c r="BB671" s="31" t="str">
        <f t="shared" si="2"/>
        <v/>
      </c>
      <c r="BC671" s="29"/>
      <c r="BD671" s="29"/>
      <c r="BE671" s="29"/>
      <c r="BF671" s="29"/>
      <c r="BG671" s="29"/>
      <c r="BH671" s="29"/>
      <c r="BI671" s="29"/>
      <c r="BJ671" s="29"/>
      <c r="BK671" s="29"/>
      <c r="BL671" s="29"/>
      <c r="BM671" s="29"/>
      <c r="BN671" s="29"/>
      <c r="BO671" s="29"/>
      <c r="BP671" s="29"/>
      <c r="BQ671" s="29"/>
      <c r="BR671" s="29"/>
      <c r="BS671" s="29"/>
      <c r="BT671" s="29"/>
      <c r="BU671" s="29"/>
      <c r="BV671" s="29"/>
    </row>
    <row r="672" spans="1:74" ht="14.25" customHeight="1">
      <c r="A672" s="32" t="s">
        <v>2950</v>
      </c>
      <c r="B672" s="32" t="s">
        <v>2951</v>
      </c>
      <c r="C672" s="32" t="s">
        <v>2060</v>
      </c>
      <c r="D672" s="33">
        <v>41</v>
      </c>
      <c r="E672" s="32" t="s">
        <v>1743</v>
      </c>
      <c r="F672" s="34">
        <v>4103</v>
      </c>
      <c r="G672" s="32" t="s">
        <v>2669</v>
      </c>
      <c r="H672" s="34" t="s">
        <v>316</v>
      </c>
      <c r="I672" s="32" t="s">
        <v>317</v>
      </c>
      <c r="J672" s="34">
        <v>2</v>
      </c>
      <c r="K672" s="32" t="s">
        <v>318</v>
      </c>
      <c r="L672" s="33" t="s">
        <v>3048</v>
      </c>
      <c r="M672" s="32" t="s">
        <v>3049</v>
      </c>
      <c r="N672" s="34" t="s">
        <v>3050</v>
      </c>
      <c r="O672" s="32" t="s">
        <v>3051</v>
      </c>
      <c r="P672" s="34">
        <v>750</v>
      </c>
      <c r="Q672" s="34" t="s">
        <v>3064</v>
      </c>
      <c r="R672" s="32" t="s">
        <v>3065</v>
      </c>
      <c r="S672" s="34" t="s">
        <v>3066</v>
      </c>
      <c r="T672" s="32" t="s">
        <v>3067</v>
      </c>
      <c r="U672" s="34">
        <v>12</v>
      </c>
      <c r="V672" s="35">
        <v>2022763640038</v>
      </c>
      <c r="W672" s="36" t="s">
        <v>3056</v>
      </c>
      <c r="X672" s="33" t="s">
        <v>3057</v>
      </c>
      <c r="Y672" s="32" t="s">
        <v>3058</v>
      </c>
      <c r="Z672" s="34">
        <v>2023</v>
      </c>
      <c r="AA672" s="34">
        <v>2023</v>
      </c>
      <c r="AB672" s="34">
        <v>1</v>
      </c>
      <c r="AC672" s="34">
        <v>3</v>
      </c>
      <c r="AD672" s="34">
        <v>4103050</v>
      </c>
      <c r="AE672" s="32" t="s">
        <v>2677</v>
      </c>
      <c r="AF672" s="34">
        <v>410305002</v>
      </c>
      <c r="AG672" s="32" t="s">
        <v>3068</v>
      </c>
      <c r="AH672" s="34">
        <v>12</v>
      </c>
      <c r="AI672" s="34">
        <v>3</v>
      </c>
      <c r="AJ672" s="32" t="s">
        <v>3069</v>
      </c>
      <c r="AK672" s="34" t="s">
        <v>99</v>
      </c>
      <c r="AL672" s="32" t="s">
        <v>90</v>
      </c>
      <c r="AM672" s="34">
        <v>121000</v>
      </c>
      <c r="AN672" s="32" t="s">
        <v>91</v>
      </c>
      <c r="AO672" s="32"/>
      <c r="AP672" s="32" t="s">
        <v>153</v>
      </c>
      <c r="AQ672" s="34" t="s">
        <v>1668</v>
      </c>
      <c r="AR672" s="32" t="s">
        <v>1669</v>
      </c>
      <c r="AS672" s="32" t="s">
        <v>3070</v>
      </c>
      <c r="AT672" s="28">
        <v>6000000</v>
      </c>
      <c r="AU672" s="1"/>
      <c r="AV672" s="29"/>
      <c r="AW672" s="30">
        <f>SUMIF('No tocar'!A:A,AS672,'No tocar'!B:B)</f>
        <v>12000000</v>
      </c>
      <c r="AX672" s="30">
        <f t="shared" si="0"/>
        <v>6000000</v>
      </c>
      <c r="AY672" s="30">
        <f>SUMIF('No tocar'!A:A,AS672,'No tocar'!D:D)</f>
        <v>6000000</v>
      </c>
      <c r="AZ672" s="30"/>
      <c r="BA672" s="30" t="str">
        <f t="shared" si="1"/>
        <v/>
      </c>
      <c r="BB672" s="31" t="str">
        <f t="shared" si="2"/>
        <v/>
      </c>
      <c r="BC672" s="29"/>
      <c r="BD672" s="29"/>
      <c r="BE672" s="29"/>
      <c r="BF672" s="29"/>
      <c r="BG672" s="29"/>
      <c r="BH672" s="29"/>
      <c r="BI672" s="29"/>
      <c r="BJ672" s="29"/>
      <c r="BK672" s="29"/>
      <c r="BL672" s="29"/>
      <c r="BM672" s="29"/>
      <c r="BN672" s="29"/>
      <c r="BO672" s="29"/>
      <c r="BP672" s="29"/>
      <c r="BQ672" s="29"/>
      <c r="BR672" s="29"/>
      <c r="BS672" s="29"/>
      <c r="BT672" s="29"/>
      <c r="BU672" s="29"/>
      <c r="BV672" s="29"/>
    </row>
    <row r="673" spans="1:74" ht="14.25" customHeight="1">
      <c r="A673" s="32" t="s">
        <v>2950</v>
      </c>
      <c r="B673" s="32" t="s">
        <v>2951</v>
      </c>
      <c r="C673" s="32" t="s">
        <v>2060</v>
      </c>
      <c r="D673" s="33">
        <v>41</v>
      </c>
      <c r="E673" s="32" t="s">
        <v>1743</v>
      </c>
      <c r="F673" s="34">
        <v>4103</v>
      </c>
      <c r="G673" s="32" t="s">
        <v>2669</v>
      </c>
      <c r="H673" s="34" t="s">
        <v>316</v>
      </c>
      <c r="I673" s="32" t="s">
        <v>317</v>
      </c>
      <c r="J673" s="34">
        <v>2</v>
      </c>
      <c r="K673" s="32" t="s">
        <v>318</v>
      </c>
      <c r="L673" s="33" t="s">
        <v>3048</v>
      </c>
      <c r="M673" s="32" t="s">
        <v>3049</v>
      </c>
      <c r="N673" s="34" t="s">
        <v>3050</v>
      </c>
      <c r="O673" s="32" t="s">
        <v>3051</v>
      </c>
      <c r="P673" s="34">
        <v>750</v>
      </c>
      <c r="Q673" s="34" t="s">
        <v>3064</v>
      </c>
      <c r="R673" s="32" t="s">
        <v>3065</v>
      </c>
      <c r="S673" s="34" t="s">
        <v>3066</v>
      </c>
      <c r="T673" s="32" t="s">
        <v>3067</v>
      </c>
      <c r="U673" s="34">
        <v>12</v>
      </c>
      <c r="V673" s="35">
        <v>2022763640038</v>
      </c>
      <c r="W673" s="36" t="s">
        <v>3056</v>
      </c>
      <c r="X673" s="33" t="s">
        <v>3057</v>
      </c>
      <c r="Y673" s="32" t="s">
        <v>3058</v>
      </c>
      <c r="Z673" s="34">
        <v>2023</v>
      </c>
      <c r="AA673" s="34">
        <v>2023</v>
      </c>
      <c r="AB673" s="34">
        <v>1</v>
      </c>
      <c r="AC673" s="34">
        <v>3</v>
      </c>
      <c r="AD673" s="34">
        <v>4103050</v>
      </c>
      <c r="AE673" s="32" t="s">
        <v>2677</v>
      </c>
      <c r="AF673" s="34">
        <v>410305002</v>
      </c>
      <c r="AG673" s="32" t="s">
        <v>3068</v>
      </c>
      <c r="AH673" s="34">
        <v>12</v>
      </c>
      <c r="AI673" s="34">
        <v>3</v>
      </c>
      <c r="AJ673" s="32" t="s">
        <v>3069</v>
      </c>
      <c r="AK673" s="34" t="s">
        <v>99</v>
      </c>
      <c r="AL673" s="32" t="s">
        <v>166</v>
      </c>
      <c r="AM673" s="34">
        <v>124303</v>
      </c>
      <c r="AN673" s="32" t="s">
        <v>169</v>
      </c>
      <c r="AO673" s="32"/>
      <c r="AP673" s="22" t="s">
        <v>92</v>
      </c>
      <c r="AQ673" s="34" t="s">
        <v>1668</v>
      </c>
      <c r="AR673" s="32" t="s">
        <v>1669</v>
      </c>
      <c r="AS673" s="32" t="s">
        <v>3071</v>
      </c>
      <c r="AT673" s="28">
        <v>122400000</v>
      </c>
      <c r="AU673" s="1" t="s">
        <v>463</v>
      </c>
      <c r="AV673" s="29"/>
      <c r="AW673" s="30">
        <f>SUMIF('No tocar'!A:A,AS673,'No tocar'!B:B)</f>
        <v>69200000</v>
      </c>
      <c r="AX673" s="30">
        <f t="shared" si="0"/>
        <v>122400000</v>
      </c>
      <c r="AY673" s="30">
        <f>SUMIF('No tocar'!A:A,AS673,'No tocar'!D:D)</f>
        <v>65000000</v>
      </c>
      <c r="AZ673" s="30"/>
      <c r="BA673" s="30" t="str">
        <f t="shared" si="1"/>
        <v/>
      </c>
      <c r="BB673" s="31" t="str">
        <f t="shared" si="2"/>
        <v/>
      </c>
      <c r="BC673" s="29"/>
      <c r="BD673" s="29"/>
      <c r="BE673" s="29"/>
      <c r="BF673" s="29"/>
      <c r="BG673" s="29"/>
      <c r="BH673" s="29"/>
      <c r="BI673" s="29"/>
      <c r="BJ673" s="29"/>
      <c r="BK673" s="29"/>
      <c r="BL673" s="29"/>
      <c r="BM673" s="29"/>
      <c r="BN673" s="29"/>
      <c r="BO673" s="29"/>
      <c r="BP673" s="29"/>
      <c r="BQ673" s="29"/>
      <c r="BR673" s="29"/>
      <c r="BS673" s="29"/>
      <c r="BT673" s="29"/>
      <c r="BU673" s="29"/>
      <c r="BV673" s="29"/>
    </row>
    <row r="674" spans="1:74" ht="14.25" customHeight="1">
      <c r="A674" s="32" t="s">
        <v>2950</v>
      </c>
      <c r="B674" s="32" t="s">
        <v>2951</v>
      </c>
      <c r="C674" s="32" t="s">
        <v>2060</v>
      </c>
      <c r="D674" s="33">
        <v>41</v>
      </c>
      <c r="E674" s="32" t="s">
        <v>1743</v>
      </c>
      <c r="F674" s="34">
        <v>4103</v>
      </c>
      <c r="G674" s="32" t="s">
        <v>2669</v>
      </c>
      <c r="H674" s="34" t="s">
        <v>316</v>
      </c>
      <c r="I674" s="32" t="s">
        <v>317</v>
      </c>
      <c r="J674" s="34">
        <v>2</v>
      </c>
      <c r="K674" s="32" t="s">
        <v>318</v>
      </c>
      <c r="L674" s="33" t="s">
        <v>3048</v>
      </c>
      <c r="M674" s="32" t="s">
        <v>3049</v>
      </c>
      <c r="N674" s="34" t="s">
        <v>3050</v>
      </c>
      <c r="O674" s="32" t="s">
        <v>3051</v>
      </c>
      <c r="P674" s="34">
        <v>750</v>
      </c>
      <c r="Q674" s="34" t="s">
        <v>3064</v>
      </c>
      <c r="R674" s="32" t="s">
        <v>3065</v>
      </c>
      <c r="S674" s="34" t="s">
        <v>3066</v>
      </c>
      <c r="T674" s="32" t="s">
        <v>3067</v>
      </c>
      <c r="U674" s="34">
        <v>12</v>
      </c>
      <c r="V674" s="35">
        <v>2022763640038</v>
      </c>
      <c r="W674" s="36" t="s">
        <v>3056</v>
      </c>
      <c r="X674" s="33" t="s">
        <v>3057</v>
      </c>
      <c r="Y674" s="32" t="s">
        <v>3058</v>
      </c>
      <c r="Z674" s="34">
        <v>2023</v>
      </c>
      <c r="AA674" s="34">
        <v>2023</v>
      </c>
      <c r="AB674" s="34">
        <v>1</v>
      </c>
      <c r="AC674" s="34">
        <v>3</v>
      </c>
      <c r="AD674" s="34">
        <v>4103050</v>
      </c>
      <c r="AE674" s="32" t="s">
        <v>2677</v>
      </c>
      <c r="AF674" s="34">
        <v>410305002</v>
      </c>
      <c r="AG674" s="32" t="s">
        <v>3068</v>
      </c>
      <c r="AH674" s="34">
        <v>12</v>
      </c>
      <c r="AI674" s="34">
        <v>3</v>
      </c>
      <c r="AJ674" s="32" t="s">
        <v>3069</v>
      </c>
      <c r="AK674" s="34" t="s">
        <v>99</v>
      </c>
      <c r="AL674" s="32" t="s">
        <v>166</v>
      </c>
      <c r="AM674" s="34">
        <v>133803</v>
      </c>
      <c r="AN674" s="32" t="s">
        <v>167</v>
      </c>
      <c r="AO674" s="32"/>
      <c r="AP674" s="22" t="s">
        <v>153</v>
      </c>
      <c r="AQ674" s="34" t="s">
        <v>1668</v>
      </c>
      <c r="AR674" s="32" t="s">
        <v>1669</v>
      </c>
      <c r="AS674" s="32" t="s">
        <v>3072</v>
      </c>
      <c r="AT674" s="28">
        <v>50000000</v>
      </c>
      <c r="AU674" s="1" t="s">
        <v>142</v>
      </c>
      <c r="AV674" s="29"/>
      <c r="AW674" s="30">
        <f>SUMIF('No tocar'!A:A,AS674,'No tocar'!B:B)</f>
        <v>0</v>
      </c>
      <c r="AX674" s="30">
        <f t="shared" si="0"/>
        <v>50000000</v>
      </c>
      <c r="AY674" s="30">
        <f>SUMIF('No tocar'!A:A,AS674,'No tocar'!D:D)</f>
        <v>39600000</v>
      </c>
      <c r="AZ674" s="30"/>
      <c r="BA674" s="30" t="str">
        <f t="shared" si="1"/>
        <v/>
      </c>
      <c r="BB674" s="31" t="str">
        <f t="shared" si="2"/>
        <v/>
      </c>
      <c r="BC674" s="29"/>
      <c r="BD674" s="29"/>
      <c r="BE674" s="29"/>
      <c r="BF674" s="29"/>
      <c r="BG674" s="29"/>
      <c r="BH674" s="29"/>
      <c r="BI674" s="29"/>
      <c r="BJ674" s="29"/>
      <c r="BK674" s="29"/>
      <c r="BL674" s="29"/>
      <c r="BM674" s="29"/>
      <c r="BN674" s="29"/>
      <c r="BO674" s="29"/>
      <c r="BP674" s="29"/>
      <c r="BQ674" s="29"/>
      <c r="BR674" s="29"/>
      <c r="BS674" s="29"/>
      <c r="BT674" s="29"/>
      <c r="BU674" s="29"/>
      <c r="BV674" s="29"/>
    </row>
    <row r="675" spans="1:74" ht="14.25" customHeight="1">
      <c r="A675" s="32" t="s">
        <v>2950</v>
      </c>
      <c r="B675" s="32" t="s">
        <v>2951</v>
      </c>
      <c r="C675" s="32" t="s">
        <v>2060</v>
      </c>
      <c r="D675" s="33">
        <v>41</v>
      </c>
      <c r="E675" s="32" t="s">
        <v>1743</v>
      </c>
      <c r="F675" s="34">
        <v>4103</v>
      </c>
      <c r="G675" s="32" t="s">
        <v>2669</v>
      </c>
      <c r="H675" s="34" t="s">
        <v>316</v>
      </c>
      <c r="I675" s="32" t="s">
        <v>317</v>
      </c>
      <c r="J675" s="34">
        <v>2</v>
      </c>
      <c r="K675" s="32" t="s">
        <v>318</v>
      </c>
      <c r="L675" s="33" t="s">
        <v>3048</v>
      </c>
      <c r="M675" s="32" t="s">
        <v>3049</v>
      </c>
      <c r="N675" s="34" t="s">
        <v>3050</v>
      </c>
      <c r="O675" s="32" t="s">
        <v>3051</v>
      </c>
      <c r="P675" s="34">
        <v>750</v>
      </c>
      <c r="Q675" s="34" t="s">
        <v>3064</v>
      </c>
      <c r="R675" s="32" t="s">
        <v>3065</v>
      </c>
      <c r="S675" s="34" t="s">
        <v>3066</v>
      </c>
      <c r="T675" s="32" t="s">
        <v>3067</v>
      </c>
      <c r="U675" s="34">
        <v>12</v>
      </c>
      <c r="V675" s="35">
        <v>2022763640038</v>
      </c>
      <c r="W675" s="36" t="s">
        <v>3056</v>
      </c>
      <c r="X675" s="33" t="s">
        <v>3057</v>
      </c>
      <c r="Y675" s="32" t="s">
        <v>3058</v>
      </c>
      <c r="Z675" s="34">
        <v>2023</v>
      </c>
      <c r="AA675" s="34">
        <v>2023</v>
      </c>
      <c r="AB675" s="34">
        <v>1</v>
      </c>
      <c r="AC675" s="34">
        <v>3</v>
      </c>
      <c r="AD675" s="34">
        <v>4103050</v>
      </c>
      <c r="AE675" s="32" t="s">
        <v>2677</v>
      </c>
      <c r="AF675" s="34">
        <v>410305002</v>
      </c>
      <c r="AG675" s="32" t="s">
        <v>3068</v>
      </c>
      <c r="AH675" s="34">
        <v>12</v>
      </c>
      <c r="AI675" s="34">
        <v>4</v>
      </c>
      <c r="AJ675" s="32" t="s">
        <v>3073</v>
      </c>
      <c r="AK675" s="34" t="s">
        <v>89</v>
      </c>
      <c r="AL675" s="32" t="s">
        <v>166</v>
      </c>
      <c r="AM675" s="34">
        <v>124303</v>
      </c>
      <c r="AN675" s="32" t="s">
        <v>169</v>
      </c>
      <c r="AO675" s="32"/>
      <c r="AP675" s="22" t="s">
        <v>105</v>
      </c>
      <c r="AQ675" s="34" t="s">
        <v>1668</v>
      </c>
      <c r="AR675" s="32" t="s">
        <v>1669</v>
      </c>
      <c r="AS675" s="32" t="s">
        <v>3074</v>
      </c>
      <c r="AT675" s="28">
        <v>342800000</v>
      </c>
      <c r="AU675" s="1"/>
      <c r="AV675" s="29"/>
      <c r="AW675" s="30">
        <f>SUMIF('No tocar'!A:A,AS675,'No tocar'!B:B)</f>
        <v>400000000</v>
      </c>
      <c r="AX675" s="30">
        <f t="shared" si="0"/>
        <v>342800000</v>
      </c>
      <c r="AY675" s="30">
        <f>SUMIF('No tocar'!A:A,AS675,'No tocar'!D:D)</f>
        <v>341688166</v>
      </c>
      <c r="AZ675" s="30"/>
      <c r="BA675" s="30" t="str">
        <f t="shared" si="1"/>
        <v/>
      </c>
      <c r="BB675" s="31" t="str">
        <f t="shared" si="2"/>
        <v/>
      </c>
      <c r="BC675" s="29"/>
      <c r="BD675" s="29"/>
      <c r="BE675" s="29"/>
      <c r="BF675" s="29"/>
      <c r="BG675" s="29"/>
      <c r="BH675" s="29"/>
      <c r="BI675" s="29"/>
      <c r="BJ675" s="29"/>
      <c r="BK675" s="29"/>
      <c r="BL675" s="29"/>
      <c r="BM675" s="29"/>
      <c r="BN675" s="29"/>
      <c r="BO675" s="29"/>
      <c r="BP675" s="29"/>
      <c r="BQ675" s="29"/>
      <c r="BR675" s="29"/>
      <c r="BS675" s="29"/>
      <c r="BT675" s="29"/>
      <c r="BU675" s="29"/>
      <c r="BV675" s="29"/>
    </row>
    <row r="676" spans="1:74" ht="14.25" customHeight="1">
      <c r="A676" s="32" t="s">
        <v>2950</v>
      </c>
      <c r="B676" s="32" t="s">
        <v>2951</v>
      </c>
      <c r="C676" s="32" t="s">
        <v>2060</v>
      </c>
      <c r="D676" s="33">
        <v>41</v>
      </c>
      <c r="E676" s="32" t="s">
        <v>1743</v>
      </c>
      <c r="F676" s="34">
        <v>4103</v>
      </c>
      <c r="G676" s="32" t="s">
        <v>2669</v>
      </c>
      <c r="H676" s="34" t="s">
        <v>316</v>
      </c>
      <c r="I676" s="32" t="s">
        <v>317</v>
      </c>
      <c r="J676" s="34">
        <v>2</v>
      </c>
      <c r="K676" s="32" t="s">
        <v>318</v>
      </c>
      <c r="L676" s="33" t="s">
        <v>3048</v>
      </c>
      <c r="M676" s="32" t="s">
        <v>3049</v>
      </c>
      <c r="N676" s="34" t="s">
        <v>3050</v>
      </c>
      <c r="O676" s="32" t="s">
        <v>3051</v>
      </c>
      <c r="P676" s="34">
        <v>750</v>
      </c>
      <c r="Q676" s="34" t="s">
        <v>3075</v>
      </c>
      <c r="R676" s="32" t="s">
        <v>3076</v>
      </c>
      <c r="S676" s="34" t="s">
        <v>3077</v>
      </c>
      <c r="T676" s="32" t="s">
        <v>3078</v>
      </c>
      <c r="U676" s="34">
        <v>4</v>
      </c>
      <c r="V676" s="35">
        <v>2022763640038</v>
      </c>
      <c r="W676" s="36" t="s">
        <v>3056</v>
      </c>
      <c r="X676" s="33" t="s">
        <v>3057</v>
      </c>
      <c r="Y676" s="32" t="s">
        <v>3058</v>
      </c>
      <c r="Z676" s="34">
        <v>2023</v>
      </c>
      <c r="AA676" s="34">
        <v>2023</v>
      </c>
      <c r="AB676" s="34">
        <v>1</v>
      </c>
      <c r="AC676" s="34">
        <v>4</v>
      </c>
      <c r="AD676" s="34">
        <v>4103052</v>
      </c>
      <c r="AE676" s="32" t="s">
        <v>2683</v>
      </c>
      <c r="AF676" s="34">
        <v>410305202</v>
      </c>
      <c r="AG676" s="32" t="s">
        <v>3079</v>
      </c>
      <c r="AH676" s="34">
        <v>4</v>
      </c>
      <c r="AI676" s="34">
        <v>5</v>
      </c>
      <c r="AJ676" s="32" t="s">
        <v>3080</v>
      </c>
      <c r="AK676" s="34" t="s">
        <v>89</v>
      </c>
      <c r="AL676" s="32" t="s">
        <v>166</v>
      </c>
      <c r="AM676" s="34">
        <v>124303</v>
      </c>
      <c r="AN676" s="32" t="s">
        <v>169</v>
      </c>
      <c r="AO676" s="32"/>
      <c r="AP676" s="22" t="s">
        <v>92</v>
      </c>
      <c r="AQ676" s="34" t="s">
        <v>1668</v>
      </c>
      <c r="AR676" s="32" t="s">
        <v>1669</v>
      </c>
      <c r="AS676" s="32" t="s">
        <v>3081</v>
      </c>
      <c r="AT676" s="28">
        <v>29200000</v>
      </c>
      <c r="AU676" s="1"/>
      <c r="AV676" s="29"/>
      <c r="AW676" s="30">
        <f>SUMIF('No tocar'!A:A,AS676,'No tocar'!B:B)</f>
        <v>25200000</v>
      </c>
      <c r="AX676" s="30">
        <f t="shared" si="0"/>
        <v>29200000</v>
      </c>
      <c r="AY676" s="30">
        <f>SUMIF('No tocar'!A:A,AS676,'No tocar'!D:D)</f>
        <v>24600000</v>
      </c>
      <c r="AZ676" s="30"/>
      <c r="BA676" s="30" t="str">
        <f t="shared" si="1"/>
        <v/>
      </c>
      <c r="BB676" s="31" t="str">
        <f t="shared" si="2"/>
        <v/>
      </c>
      <c r="BC676" s="29"/>
      <c r="BD676" s="29"/>
      <c r="BE676" s="29"/>
      <c r="BF676" s="29"/>
      <c r="BG676" s="29"/>
      <c r="BH676" s="29"/>
      <c r="BI676" s="29"/>
      <c r="BJ676" s="29"/>
      <c r="BK676" s="29"/>
      <c r="BL676" s="29"/>
      <c r="BM676" s="29"/>
      <c r="BN676" s="29"/>
      <c r="BO676" s="29"/>
      <c r="BP676" s="29"/>
      <c r="BQ676" s="29"/>
      <c r="BR676" s="29"/>
      <c r="BS676" s="29"/>
      <c r="BT676" s="29"/>
      <c r="BU676" s="29"/>
      <c r="BV676" s="29"/>
    </row>
    <row r="677" spans="1:74" ht="14.25" customHeight="1">
      <c r="A677" s="32" t="s">
        <v>2950</v>
      </c>
      <c r="B677" s="32" t="s">
        <v>2951</v>
      </c>
      <c r="C677" s="32" t="s">
        <v>2060</v>
      </c>
      <c r="D677" s="33">
        <v>41</v>
      </c>
      <c r="E677" s="32" t="s">
        <v>1743</v>
      </c>
      <c r="F677" s="34">
        <v>4103</v>
      </c>
      <c r="G677" s="32" t="s">
        <v>2669</v>
      </c>
      <c r="H677" s="34" t="s">
        <v>316</v>
      </c>
      <c r="I677" s="32" t="s">
        <v>317</v>
      </c>
      <c r="J677" s="34">
        <v>2</v>
      </c>
      <c r="K677" s="32" t="s">
        <v>318</v>
      </c>
      <c r="L677" s="33" t="s">
        <v>3048</v>
      </c>
      <c r="M677" s="32" t="s">
        <v>3049</v>
      </c>
      <c r="N677" s="34" t="s">
        <v>3050</v>
      </c>
      <c r="O677" s="32" t="s">
        <v>3051</v>
      </c>
      <c r="P677" s="34">
        <v>750</v>
      </c>
      <c r="Q677" s="34" t="s">
        <v>3075</v>
      </c>
      <c r="R677" s="32" t="s">
        <v>3076</v>
      </c>
      <c r="S677" s="34" t="s">
        <v>3077</v>
      </c>
      <c r="T677" s="32" t="s">
        <v>3078</v>
      </c>
      <c r="U677" s="34">
        <v>4</v>
      </c>
      <c r="V677" s="35">
        <v>2022763640038</v>
      </c>
      <c r="W677" s="36" t="s">
        <v>3056</v>
      </c>
      <c r="X677" s="33" t="s">
        <v>3057</v>
      </c>
      <c r="Y677" s="32" t="s">
        <v>3058</v>
      </c>
      <c r="Z677" s="34">
        <v>2023</v>
      </c>
      <c r="AA677" s="34">
        <v>2023</v>
      </c>
      <c r="AB677" s="34">
        <v>1</v>
      </c>
      <c r="AC677" s="34">
        <v>4</v>
      </c>
      <c r="AD677" s="34">
        <v>4103052</v>
      </c>
      <c r="AE677" s="32" t="s">
        <v>2683</v>
      </c>
      <c r="AF677" s="34">
        <v>410305202</v>
      </c>
      <c r="AG677" s="32" t="s">
        <v>3079</v>
      </c>
      <c r="AH677" s="34">
        <v>4</v>
      </c>
      <c r="AI677" s="34">
        <v>6</v>
      </c>
      <c r="AJ677" s="32" t="s">
        <v>3082</v>
      </c>
      <c r="AK677" s="34" t="s">
        <v>89</v>
      </c>
      <c r="AL677" s="32" t="s">
        <v>166</v>
      </c>
      <c r="AM677" s="34">
        <v>124303</v>
      </c>
      <c r="AN677" s="32" t="s">
        <v>169</v>
      </c>
      <c r="AO677" s="32"/>
      <c r="AP677" s="32" t="s">
        <v>153</v>
      </c>
      <c r="AQ677" s="34" t="s">
        <v>1668</v>
      </c>
      <c r="AR677" s="32" t="s">
        <v>1669</v>
      </c>
      <c r="AS677" s="32" t="s">
        <v>3083</v>
      </c>
      <c r="AT677" s="28">
        <v>25200000</v>
      </c>
      <c r="AU677" s="1"/>
      <c r="AV677" s="29"/>
      <c r="AW677" s="30">
        <f>SUMIF('No tocar'!A:A,AS677,'No tocar'!B:B)</f>
        <v>25200000</v>
      </c>
      <c r="AX677" s="30">
        <f t="shared" si="0"/>
        <v>25200000</v>
      </c>
      <c r="AY677" s="30">
        <f>SUMIF('No tocar'!A:A,AS677,'No tocar'!D:D)</f>
        <v>25200000</v>
      </c>
      <c r="AZ677" s="30"/>
      <c r="BA677" s="30" t="str">
        <f t="shared" si="1"/>
        <v/>
      </c>
      <c r="BB677" s="31" t="str">
        <f t="shared" si="2"/>
        <v/>
      </c>
      <c r="BC677" s="29"/>
      <c r="BD677" s="29"/>
      <c r="BE677" s="29"/>
      <c r="BF677" s="29"/>
      <c r="BG677" s="29"/>
      <c r="BH677" s="29"/>
      <c r="BI677" s="29"/>
      <c r="BJ677" s="29"/>
      <c r="BK677" s="29"/>
      <c r="BL677" s="29"/>
      <c r="BM677" s="29"/>
      <c r="BN677" s="29"/>
      <c r="BO677" s="29"/>
      <c r="BP677" s="29"/>
      <c r="BQ677" s="29"/>
      <c r="BR677" s="29"/>
      <c r="BS677" s="29"/>
      <c r="BT677" s="29"/>
      <c r="BU677" s="29"/>
      <c r="BV677" s="29"/>
    </row>
    <row r="678" spans="1:74" ht="14.25" customHeight="1">
      <c r="A678" s="32" t="s">
        <v>2950</v>
      </c>
      <c r="B678" s="32" t="s">
        <v>2951</v>
      </c>
      <c r="C678" s="32" t="s">
        <v>2060</v>
      </c>
      <c r="D678" s="33">
        <v>41</v>
      </c>
      <c r="E678" s="32" t="s">
        <v>1743</v>
      </c>
      <c r="F678" s="34">
        <v>4102</v>
      </c>
      <c r="G678" s="32" t="s">
        <v>3084</v>
      </c>
      <c r="H678" s="34" t="s">
        <v>316</v>
      </c>
      <c r="I678" s="32" t="s">
        <v>317</v>
      </c>
      <c r="J678" s="34">
        <v>2</v>
      </c>
      <c r="K678" s="32" t="s">
        <v>318</v>
      </c>
      <c r="L678" s="33" t="s">
        <v>3085</v>
      </c>
      <c r="M678" s="32" t="s">
        <v>3086</v>
      </c>
      <c r="N678" s="34" t="s">
        <v>3087</v>
      </c>
      <c r="O678" s="32" t="s">
        <v>3088</v>
      </c>
      <c r="P678" s="34" t="s">
        <v>1459</v>
      </c>
      <c r="Q678" s="34" t="s">
        <v>3089</v>
      </c>
      <c r="R678" s="32" t="s">
        <v>3090</v>
      </c>
      <c r="S678" s="34" t="s">
        <v>3091</v>
      </c>
      <c r="T678" s="32" t="s">
        <v>3092</v>
      </c>
      <c r="U678" s="34">
        <v>1</v>
      </c>
      <c r="V678" s="35">
        <v>2022763640034</v>
      </c>
      <c r="W678" s="36" t="s">
        <v>3093</v>
      </c>
      <c r="X678" s="33" t="s">
        <v>3094</v>
      </c>
      <c r="Y678" s="32" t="s">
        <v>3095</v>
      </c>
      <c r="Z678" s="34">
        <v>2023</v>
      </c>
      <c r="AA678" s="34">
        <v>2023</v>
      </c>
      <c r="AB678" s="34">
        <v>1</v>
      </c>
      <c r="AC678" s="34">
        <v>1</v>
      </c>
      <c r="AD678" s="34">
        <v>4102046</v>
      </c>
      <c r="AE678" s="32" t="s">
        <v>3096</v>
      </c>
      <c r="AF678" s="34">
        <v>410204600</v>
      </c>
      <c r="AG678" s="32" t="s">
        <v>3097</v>
      </c>
      <c r="AH678" s="34">
        <v>1</v>
      </c>
      <c r="AI678" s="34">
        <v>5</v>
      </c>
      <c r="AJ678" s="32" t="s">
        <v>3098</v>
      </c>
      <c r="AK678" s="34" t="s">
        <v>89</v>
      </c>
      <c r="AL678" s="32" t="s">
        <v>166</v>
      </c>
      <c r="AM678" s="34">
        <v>124303</v>
      </c>
      <c r="AN678" s="32" t="s">
        <v>169</v>
      </c>
      <c r="AO678" s="32"/>
      <c r="AP678" s="22" t="s">
        <v>92</v>
      </c>
      <c r="AQ678" s="34" t="s">
        <v>3099</v>
      </c>
      <c r="AR678" s="32" t="s">
        <v>3100</v>
      </c>
      <c r="AS678" s="32" t="s">
        <v>3101</v>
      </c>
      <c r="AT678" s="28">
        <v>19200000</v>
      </c>
      <c r="AU678" s="1"/>
      <c r="AV678" s="29"/>
      <c r="AW678" s="30">
        <f>SUMIF('No tocar'!A:A,AS678,'No tocar'!B:B)</f>
        <v>19200000</v>
      </c>
      <c r="AX678" s="30">
        <f t="shared" si="0"/>
        <v>19200000</v>
      </c>
      <c r="AY678" s="30">
        <f>SUMIF('No tocar'!A:A,AS678,'No tocar'!D:D)</f>
        <v>19200000</v>
      </c>
      <c r="AZ678" s="30"/>
      <c r="BA678" s="30" t="str">
        <f t="shared" si="1"/>
        <v/>
      </c>
      <c r="BB678" s="31" t="str">
        <f t="shared" si="2"/>
        <v/>
      </c>
      <c r="BC678" s="29"/>
      <c r="BD678" s="29"/>
      <c r="BE678" s="29"/>
      <c r="BF678" s="29"/>
      <c r="BG678" s="29"/>
      <c r="BH678" s="29"/>
      <c r="BI678" s="29"/>
      <c r="BJ678" s="29"/>
      <c r="BK678" s="29"/>
      <c r="BL678" s="29"/>
      <c r="BM678" s="29"/>
      <c r="BN678" s="29"/>
      <c r="BO678" s="29"/>
      <c r="BP678" s="29"/>
      <c r="BQ678" s="29"/>
      <c r="BR678" s="29"/>
      <c r="BS678" s="29"/>
      <c r="BT678" s="29"/>
      <c r="BU678" s="29"/>
      <c r="BV678" s="29"/>
    </row>
    <row r="679" spans="1:74" ht="14.25" customHeight="1">
      <c r="A679" s="32" t="s">
        <v>2950</v>
      </c>
      <c r="B679" s="32" t="s">
        <v>2951</v>
      </c>
      <c r="C679" s="32" t="s">
        <v>2060</v>
      </c>
      <c r="D679" s="33">
        <v>41</v>
      </c>
      <c r="E679" s="32" t="s">
        <v>1743</v>
      </c>
      <c r="F679" s="34">
        <v>4102</v>
      </c>
      <c r="G679" s="32" t="s">
        <v>3084</v>
      </c>
      <c r="H679" s="34" t="s">
        <v>316</v>
      </c>
      <c r="I679" s="32" t="s">
        <v>317</v>
      </c>
      <c r="J679" s="34">
        <v>2</v>
      </c>
      <c r="K679" s="32" t="s">
        <v>318</v>
      </c>
      <c r="L679" s="33" t="s">
        <v>3085</v>
      </c>
      <c r="M679" s="32" t="s">
        <v>3086</v>
      </c>
      <c r="N679" s="34" t="s">
        <v>3087</v>
      </c>
      <c r="O679" s="32" t="s">
        <v>3088</v>
      </c>
      <c r="P679" s="34" t="s">
        <v>1459</v>
      </c>
      <c r="Q679" s="34" t="s">
        <v>3089</v>
      </c>
      <c r="R679" s="32" t="s">
        <v>3090</v>
      </c>
      <c r="S679" s="34" t="s">
        <v>3091</v>
      </c>
      <c r="T679" s="32" t="s">
        <v>3092</v>
      </c>
      <c r="U679" s="34">
        <v>1</v>
      </c>
      <c r="V679" s="35">
        <v>2022763640034</v>
      </c>
      <c r="W679" s="36" t="s">
        <v>3093</v>
      </c>
      <c r="X679" s="33" t="s">
        <v>3094</v>
      </c>
      <c r="Y679" s="32" t="s">
        <v>3095</v>
      </c>
      <c r="Z679" s="34">
        <v>2023</v>
      </c>
      <c r="AA679" s="34">
        <v>2023</v>
      </c>
      <c r="AB679" s="34">
        <v>1</v>
      </c>
      <c r="AC679" s="34">
        <v>1</v>
      </c>
      <c r="AD679" s="34">
        <v>4102046</v>
      </c>
      <c r="AE679" s="32" t="s">
        <v>3096</v>
      </c>
      <c r="AF679" s="34">
        <v>410204600</v>
      </c>
      <c r="AG679" s="32" t="s">
        <v>3097</v>
      </c>
      <c r="AH679" s="34">
        <v>1</v>
      </c>
      <c r="AI679" s="34">
        <v>6</v>
      </c>
      <c r="AJ679" s="32" t="s">
        <v>3102</v>
      </c>
      <c r="AK679" s="34" t="s">
        <v>99</v>
      </c>
      <c r="AL679" s="32" t="s">
        <v>166</v>
      </c>
      <c r="AM679" s="34">
        <v>124303</v>
      </c>
      <c r="AN679" s="32" t="s">
        <v>169</v>
      </c>
      <c r="AO679" s="32"/>
      <c r="AP679" s="22" t="s">
        <v>92</v>
      </c>
      <c r="AQ679" s="34" t="s">
        <v>3099</v>
      </c>
      <c r="AR679" s="32" t="s">
        <v>3100</v>
      </c>
      <c r="AS679" s="32" t="s">
        <v>3103</v>
      </c>
      <c r="AT679" s="28">
        <v>20100000</v>
      </c>
      <c r="AU679" s="1"/>
      <c r="AV679" s="29"/>
      <c r="AW679" s="30">
        <f>SUMIF('No tocar'!A:A,AS679,'No tocar'!B:B)</f>
        <v>19200000</v>
      </c>
      <c r="AX679" s="30">
        <f t="shared" si="0"/>
        <v>20100000</v>
      </c>
      <c r="AY679" s="30">
        <f>SUMIF('No tocar'!A:A,AS679,'No tocar'!D:D)</f>
        <v>11200000</v>
      </c>
      <c r="AZ679" s="30"/>
      <c r="BA679" s="30" t="str">
        <f t="shared" si="1"/>
        <v/>
      </c>
      <c r="BB679" s="31" t="str">
        <f t="shared" si="2"/>
        <v/>
      </c>
      <c r="BC679" s="29"/>
      <c r="BD679" s="29"/>
      <c r="BE679" s="29"/>
      <c r="BF679" s="29"/>
      <c r="BG679" s="29"/>
      <c r="BH679" s="29"/>
      <c r="BI679" s="29"/>
      <c r="BJ679" s="29"/>
      <c r="BK679" s="29"/>
      <c r="BL679" s="29"/>
      <c r="BM679" s="29"/>
      <c r="BN679" s="29"/>
      <c r="BO679" s="29"/>
      <c r="BP679" s="29"/>
      <c r="BQ679" s="29"/>
      <c r="BR679" s="29"/>
      <c r="BS679" s="29"/>
      <c r="BT679" s="29"/>
      <c r="BU679" s="29"/>
      <c r="BV679" s="29"/>
    </row>
    <row r="680" spans="1:74" ht="14.25" customHeight="1">
      <c r="A680" s="32" t="s">
        <v>2950</v>
      </c>
      <c r="B680" s="32" t="s">
        <v>2951</v>
      </c>
      <c r="C680" s="32" t="s">
        <v>2060</v>
      </c>
      <c r="D680" s="33">
        <v>41</v>
      </c>
      <c r="E680" s="32" t="s">
        <v>1743</v>
      </c>
      <c r="F680" s="34">
        <v>4102</v>
      </c>
      <c r="G680" s="32" t="s">
        <v>3084</v>
      </c>
      <c r="H680" s="34" t="s">
        <v>316</v>
      </c>
      <c r="I680" s="32" t="s">
        <v>317</v>
      </c>
      <c r="J680" s="34">
        <v>2</v>
      </c>
      <c r="K680" s="32" t="s">
        <v>318</v>
      </c>
      <c r="L680" s="33" t="s">
        <v>3085</v>
      </c>
      <c r="M680" s="32" t="s">
        <v>3086</v>
      </c>
      <c r="N680" s="34" t="s">
        <v>3087</v>
      </c>
      <c r="O680" s="32" t="s">
        <v>3088</v>
      </c>
      <c r="P680" s="34" t="s">
        <v>1459</v>
      </c>
      <c r="Q680" s="34" t="s">
        <v>3089</v>
      </c>
      <c r="R680" s="32" t="s">
        <v>3090</v>
      </c>
      <c r="S680" s="34" t="s">
        <v>3104</v>
      </c>
      <c r="T680" s="32" t="s">
        <v>3105</v>
      </c>
      <c r="U680" s="34">
        <v>3</v>
      </c>
      <c r="V680" s="35">
        <v>2022763640034</v>
      </c>
      <c r="W680" s="36" t="s">
        <v>3093</v>
      </c>
      <c r="X680" s="33" t="s">
        <v>3094</v>
      </c>
      <c r="Y680" s="32" t="s">
        <v>3095</v>
      </c>
      <c r="Z680" s="34">
        <v>2023</v>
      </c>
      <c r="AA680" s="34">
        <v>2023</v>
      </c>
      <c r="AB680" s="34">
        <v>1</v>
      </c>
      <c r="AC680" s="34">
        <v>2</v>
      </c>
      <c r="AD680" s="34">
        <v>4102047</v>
      </c>
      <c r="AE680" s="32" t="s">
        <v>3106</v>
      </c>
      <c r="AF680" s="34">
        <v>410204700</v>
      </c>
      <c r="AG680" s="32" t="s">
        <v>3107</v>
      </c>
      <c r="AH680" s="34">
        <v>3</v>
      </c>
      <c r="AI680" s="34">
        <v>1</v>
      </c>
      <c r="AJ680" s="32" t="s">
        <v>3108</v>
      </c>
      <c r="AK680" s="34" t="s">
        <v>89</v>
      </c>
      <c r="AL680" s="32" t="s">
        <v>90</v>
      </c>
      <c r="AM680" s="34">
        <v>121000</v>
      </c>
      <c r="AN680" s="32" t="s">
        <v>91</v>
      </c>
      <c r="AO680" s="32"/>
      <c r="AP680" s="32" t="s">
        <v>153</v>
      </c>
      <c r="AQ680" s="34" t="s">
        <v>3099</v>
      </c>
      <c r="AR680" s="32" t="s">
        <v>3100</v>
      </c>
      <c r="AS680" s="32" t="s">
        <v>3109</v>
      </c>
      <c r="AT680" s="28">
        <v>5950000</v>
      </c>
      <c r="AU680" s="1"/>
      <c r="AV680" s="29"/>
      <c r="AW680" s="30">
        <f>SUMIF('No tocar'!A:A,AS680,'No tocar'!B:B)</f>
        <v>5950000</v>
      </c>
      <c r="AX680" s="30">
        <f t="shared" si="0"/>
        <v>5950000</v>
      </c>
      <c r="AY680" s="30">
        <f>SUMIF('No tocar'!A:A,AS680,'No tocar'!D:D)</f>
        <v>5950000</v>
      </c>
      <c r="AZ680" s="30"/>
      <c r="BA680" s="30" t="str">
        <f t="shared" si="1"/>
        <v/>
      </c>
      <c r="BB680" s="31" t="str">
        <f t="shared" si="2"/>
        <v/>
      </c>
      <c r="BC680" s="29"/>
      <c r="BD680" s="29"/>
      <c r="BE680" s="29"/>
      <c r="BF680" s="29"/>
      <c r="BG680" s="29"/>
      <c r="BH680" s="29"/>
      <c r="BI680" s="29"/>
      <c r="BJ680" s="29"/>
      <c r="BK680" s="29"/>
      <c r="BL680" s="29"/>
      <c r="BM680" s="29"/>
      <c r="BN680" s="29"/>
      <c r="BO680" s="29"/>
      <c r="BP680" s="29"/>
      <c r="BQ680" s="29"/>
      <c r="BR680" s="29"/>
      <c r="BS680" s="29"/>
      <c r="BT680" s="29"/>
      <c r="BU680" s="29"/>
      <c r="BV680" s="29"/>
    </row>
    <row r="681" spans="1:74" ht="14.25" customHeight="1">
      <c r="A681" s="32" t="s">
        <v>2950</v>
      </c>
      <c r="B681" s="32" t="s">
        <v>2951</v>
      </c>
      <c r="C681" s="32" t="s">
        <v>2060</v>
      </c>
      <c r="D681" s="33">
        <v>41</v>
      </c>
      <c r="E681" s="32" t="s">
        <v>1743</v>
      </c>
      <c r="F681" s="34">
        <v>4102</v>
      </c>
      <c r="G681" s="32" t="s">
        <v>3084</v>
      </c>
      <c r="H681" s="34" t="s">
        <v>316</v>
      </c>
      <c r="I681" s="32" t="s">
        <v>317</v>
      </c>
      <c r="J681" s="34">
        <v>2</v>
      </c>
      <c r="K681" s="32" t="s">
        <v>318</v>
      </c>
      <c r="L681" s="33" t="s">
        <v>3085</v>
      </c>
      <c r="M681" s="32" t="s">
        <v>3086</v>
      </c>
      <c r="N681" s="34" t="s">
        <v>3087</v>
      </c>
      <c r="O681" s="32" t="s">
        <v>3088</v>
      </c>
      <c r="P681" s="34" t="s">
        <v>1459</v>
      </c>
      <c r="Q681" s="34" t="s">
        <v>3089</v>
      </c>
      <c r="R681" s="32" t="s">
        <v>3090</v>
      </c>
      <c r="S681" s="34" t="s">
        <v>3104</v>
      </c>
      <c r="T681" s="32" t="s">
        <v>3105</v>
      </c>
      <c r="U681" s="34">
        <v>3</v>
      </c>
      <c r="V681" s="35">
        <v>2022763640034</v>
      </c>
      <c r="W681" s="36" t="s">
        <v>3093</v>
      </c>
      <c r="X681" s="33" t="s">
        <v>3094</v>
      </c>
      <c r="Y681" s="32" t="s">
        <v>3095</v>
      </c>
      <c r="Z681" s="34">
        <v>2023</v>
      </c>
      <c r="AA681" s="34">
        <v>2023</v>
      </c>
      <c r="AB681" s="34">
        <v>1</v>
      </c>
      <c r="AC681" s="34">
        <v>2</v>
      </c>
      <c r="AD681" s="34">
        <v>4102047</v>
      </c>
      <c r="AE681" s="32" t="s">
        <v>3106</v>
      </c>
      <c r="AF681" s="34">
        <v>410204700</v>
      </c>
      <c r="AG681" s="32" t="s">
        <v>3107</v>
      </c>
      <c r="AH681" s="34">
        <v>3</v>
      </c>
      <c r="AI681" s="34">
        <v>2</v>
      </c>
      <c r="AJ681" s="32" t="s">
        <v>3110</v>
      </c>
      <c r="AK681" s="34" t="s">
        <v>99</v>
      </c>
      <c r="AL681" s="32" t="s">
        <v>90</v>
      </c>
      <c r="AM681" s="34">
        <v>121000</v>
      </c>
      <c r="AN681" s="32" t="s">
        <v>91</v>
      </c>
      <c r="AO681" s="32"/>
      <c r="AP681" s="32" t="s">
        <v>153</v>
      </c>
      <c r="AQ681" s="34" t="s">
        <v>3099</v>
      </c>
      <c r="AR681" s="32" t="s">
        <v>3100</v>
      </c>
      <c r="AS681" s="32" t="s">
        <v>3111</v>
      </c>
      <c r="AT681" s="28">
        <v>850000</v>
      </c>
      <c r="AU681" s="1" t="s">
        <v>463</v>
      </c>
      <c r="AV681" s="29"/>
      <c r="AW681" s="30">
        <f>SUMIF('No tocar'!A:A,AS681,'No tocar'!B:B)</f>
        <v>5950000</v>
      </c>
      <c r="AX681" s="30">
        <f t="shared" si="0"/>
        <v>850000</v>
      </c>
      <c r="AY681" s="30">
        <f>SUMIF('No tocar'!A:A,AS681,'No tocar'!D:D)</f>
        <v>50000</v>
      </c>
      <c r="AZ681" s="30"/>
      <c r="BA681" s="30" t="str">
        <f t="shared" si="1"/>
        <v/>
      </c>
      <c r="BB681" s="31" t="str">
        <f t="shared" si="2"/>
        <v/>
      </c>
      <c r="BC681" s="29"/>
      <c r="BD681" s="29"/>
      <c r="BE681" s="29"/>
      <c r="BF681" s="29"/>
      <c r="BG681" s="29"/>
      <c r="BH681" s="29"/>
      <c r="BI681" s="29"/>
      <c r="BJ681" s="29"/>
      <c r="BK681" s="29"/>
      <c r="BL681" s="29"/>
      <c r="BM681" s="29"/>
      <c r="BN681" s="29"/>
      <c r="BO681" s="29"/>
      <c r="BP681" s="29"/>
      <c r="BQ681" s="29"/>
      <c r="BR681" s="29"/>
      <c r="BS681" s="29"/>
      <c r="BT681" s="29"/>
      <c r="BU681" s="29"/>
      <c r="BV681" s="29"/>
    </row>
    <row r="682" spans="1:74" ht="14.25" customHeight="1">
      <c r="A682" s="32" t="s">
        <v>2950</v>
      </c>
      <c r="B682" s="32" t="s">
        <v>2951</v>
      </c>
      <c r="C682" s="32" t="s">
        <v>2060</v>
      </c>
      <c r="D682" s="33">
        <v>41</v>
      </c>
      <c r="E682" s="32" t="s">
        <v>1743</v>
      </c>
      <c r="F682" s="34">
        <v>4102</v>
      </c>
      <c r="G682" s="32" t="s">
        <v>3084</v>
      </c>
      <c r="H682" s="34" t="s">
        <v>316</v>
      </c>
      <c r="I682" s="32" t="s">
        <v>317</v>
      </c>
      <c r="J682" s="34">
        <v>2</v>
      </c>
      <c r="K682" s="32" t="s">
        <v>318</v>
      </c>
      <c r="L682" s="33" t="s">
        <v>3085</v>
      </c>
      <c r="M682" s="32" t="s">
        <v>3086</v>
      </c>
      <c r="N682" s="34" t="s">
        <v>3087</v>
      </c>
      <c r="O682" s="32" t="s">
        <v>3088</v>
      </c>
      <c r="P682" s="34" t="s">
        <v>1459</v>
      </c>
      <c r="Q682" s="34" t="s">
        <v>3089</v>
      </c>
      <c r="R682" s="32" t="s">
        <v>3090</v>
      </c>
      <c r="S682" s="34" t="s">
        <v>3112</v>
      </c>
      <c r="T682" s="32" t="s">
        <v>3113</v>
      </c>
      <c r="U682" s="34">
        <v>100</v>
      </c>
      <c r="V682" s="35">
        <v>2022763640034</v>
      </c>
      <c r="W682" s="36" t="s">
        <v>3093</v>
      </c>
      <c r="X682" s="33" t="s">
        <v>3094</v>
      </c>
      <c r="Y682" s="32" t="s">
        <v>3095</v>
      </c>
      <c r="Z682" s="34">
        <v>2023</v>
      </c>
      <c r="AA682" s="34">
        <v>2023</v>
      </c>
      <c r="AB682" s="34">
        <v>1</v>
      </c>
      <c r="AC682" s="34">
        <v>3</v>
      </c>
      <c r="AD682" s="34">
        <v>4102052</v>
      </c>
      <c r="AE682" s="32" t="s">
        <v>3114</v>
      </c>
      <c r="AF682" s="34">
        <v>410205202</v>
      </c>
      <c r="AG682" s="32" t="s">
        <v>3115</v>
      </c>
      <c r="AH682" s="34">
        <v>100</v>
      </c>
      <c r="AI682" s="34">
        <v>3</v>
      </c>
      <c r="AJ682" s="32" t="s">
        <v>3116</v>
      </c>
      <c r="AK682" s="34" t="s">
        <v>89</v>
      </c>
      <c r="AL682" s="32" t="s">
        <v>166</v>
      </c>
      <c r="AM682" s="34">
        <v>124303</v>
      </c>
      <c r="AN682" s="32" t="s">
        <v>169</v>
      </c>
      <c r="AO682" s="32"/>
      <c r="AP682" s="22" t="s">
        <v>92</v>
      </c>
      <c r="AQ682" s="34" t="s">
        <v>1668</v>
      </c>
      <c r="AR682" s="32" t="s">
        <v>1669</v>
      </c>
      <c r="AS682" s="32" t="s">
        <v>3117</v>
      </c>
      <c r="AT682" s="28">
        <v>30500000</v>
      </c>
      <c r="AU682" s="1"/>
      <c r="AV682" s="29"/>
      <c r="AW682" s="30">
        <f>SUMIF('No tocar'!A:A,AS682,'No tocar'!B:B)</f>
        <v>33000000</v>
      </c>
      <c r="AX682" s="30">
        <f t="shared" si="0"/>
        <v>30500000</v>
      </c>
      <c r="AY682" s="30">
        <f>SUMIF('No tocar'!A:A,AS682,'No tocar'!D:D)</f>
        <v>18500000</v>
      </c>
      <c r="AZ682" s="30"/>
      <c r="BA682" s="30" t="str">
        <f t="shared" si="1"/>
        <v/>
      </c>
      <c r="BB682" s="31" t="str">
        <f t="shared" si="2"/>
        <v/>
      </c>
      <c r="BC682" s="29"/>
      <c r="BD682" s="29"/>
      <c r="BE682" s="29"/>
      <c r="BF682" s="29"/>
      <c r="BG682" s="29"/>
      <c r="BH682" s="29"/>
      <c r="BI682" s="29"/>
      <c r="BJ682" s="29"/>
      <c r="BK682" s="29"/>
      <c r="BL682" s="29"/>
      <c r="BM682" s="29"/>
      <c r="BN682" s="29"/>
      <c r="BO682" s="29"/>
      <c r="BP682" s="29"/>
      <c r="BQ682" s="29"/>
      <c r="BR682" s="29"/>
      <c r="BS682" s="29"/>
      <c r="BT682" s="29"/>
      <c r="BU682" s="29"/>
      <c r="BV682" s="29"/>
    </row>
    <row r="683" spans="1:74" ht="14.25" customHeight="1">
      <c r="A683" s="32" t="s">
        <v>2950</v>
      </c>
      <c r="B683" s="32" t="s">
        <v>2951</v>
      </c>
      <c r="C683" s="32" t="s">
        <v>2060</v>
      </c>
      <c r="D683" s="33">
        <v>41</v>
      </c>
      <c r="E683" s="32" t="s">
        <v>1743</v>
      </c>
      <c r="F683" s="34">
        <v>4102</v>
      </c>
      <c r="G683" s="32" t="s">
        <v>3084</v>
      </c>
      <c r="H683" s="34" t="s">
        <v>316</v>
      </c>
      <c r="I683" s="32" t="s">
        <v>317</v>
      </c>
      <c r="J683" s="34">
        <v>2</v>
      </c>
      <c r="K683" s="32" t="s">
        <v>318</v>
      </c>
      <c r="L683" s="33" t="s">
        <v>3085</v>
      </c>
      <c r="M683" s="32" t="s">
        <v>3086</v>
      </c>
      <c r="N683" s="34" t="s">
        <v>3087</v>
      </c>
      <c r="O683" s="32" t="s">
        <v>3088</v>
      </c>
      <c r="P683" s="34" t="s">
        <v>1459</v>
      </c>
      <c r="Q683" s="34" t="s">
        <v>3089</v>
      </c>
      <c r="R683" s="32" t="s">
        <v>3090</v>
      </c>
      <c r="S683" s="34" t="s">
        <v>3112</v>
      </c>
      <c r="T683" s="32" t="s">
        <v>3113</v>
      </c>
      <c r="U683" s="34">
        <v>100</v>
      </c>
      <c r="V683" s="35">
        <v>2022763640034</v>
      </c>
      <c r="W683" s="36" t="s">
        <v>3093</v>
      </c>
      <c r="X683" s="33" t="s">
        <v>3094</v>
      </c>
      <c r="Y683" s="32" t="s">
        <v>3095</v>
      </c>
      <c r="Z683" s="34">
        <v>2023</v>
      </c>
      <c r="AA683" s="34">
        <v>2023</v>
      </c>
      <c r="AB683" s="34">
        <v>1</v>
      </c>
      <c r="AC683" s="34">
        <v>3</v>
      </c>
      <c r="AD683" s="34">
        <v>4102052</v>
      </c>
      <c r="AE683" s="32" t="s">
        <v>3114</v>
      </c>
      <c r="AF683" s="34">
        <v>410205202</v>
      </c>
      <c r="AG683" s="32" t="s">
        <v>3115</v>
      </c>
      <c r="AH683" s="34">
        <v>100</v>
      </c>
      <c r="AI683" s="34">
        <v>4</v>
      </c>
      <c r="AJ683" s="32" t="s">
        <v>3118</v>
      </c>
      <c r="AK683" s="34" t="s">
        <v>99</v>
      </c>
      <c r="AL683" s="32" t="s">
        <v>166</v>
      </c>
      <c r="AM683" s="34">
        <v>124303</v>
      </c>
      <c r="AN683" s="32" t="s">
        <v>169</v>
      </c>
      <c r="AO683" s="32"/>
      <c r="AP683" s="22" t="s">
        <v>92</v>
      </c>
      <c r="AQ683" s="34" t="s">
        <v>1668</v>
      </c>
      <c r="AR683" s="32" t="s">
        <v>1669</v>
      </c>
      <c r="AS683" s="32" t="s">
        <v>3119</v>
      </c>
      <c r="AT683" s="28">
        <v>25000000</v>
      </c>
      <c r="AU683" s="1"/>
      <c r="AV683" s="29"/>
      <c r="AW683" s="30">
        <f>SUMIF('No tocar'!A:A,AS683,'No tocar'!B:B)</f>
        <v>33000000</v>
      </c>
      <c r="AX683" s="30">
        <f t="shared" si="0"/>
        <v>25000000</v>
      </c>
      <c r="AY683" s="30">
        <f>SUMIF('No tocar'!A:A,AS683,'No tocar'!D:D)</f>
        <v>25000000</v>
      </c>
      <c r="AZ683" s="30"/>
      <c r="BA683" s="30" t="str">
        <f t="shared" si="1"/>
        <v/>
      </c>
      <c r="BB683" s="31" t="str">
        <f t="shared" si="2"/>
        <v/>
      </c>
      <c r="BC683" s="29"/>
      <c r="BD683" s="29"/>
      <c r="BE683" s="29"/>
      <c r="BF683" s="29"/>
      <c r="BG683" s="29"/>
      <c r="BH683" s="29"/>
      <c r="BI683" s="29"/>
      <c r="BJ683" s="29"/>
      <c r="BK683" s="29"/>
      <c r="BL683" s="29"/>
      <c r="BM683" s="29"/>
      <c r="BN683" s="29"/>
      <c r="BO683" s="29"/>
      <c r="BP683" s="29"/>
      <c r="BQ683" s="29"/>
      <c r="BR683" s="29"/>
      <c r="BS683" s="29"/>
      <c r="BT683" s="29"/>
      <c r="BU683" s="29"/>
      <c r="BV683" s="29"/>
    </row>
    <row r="684" spans="1:74" ht="14.25" customHeight="1">
      <c r="A684" s="32" t="s">
        <v>2950</v>
      </c>
      <c r="B684" s="32" t="s">
        <v>2951</v>
      </c>
      <c r="C684" s="32" t="s">
        <v>2060</v>
      </c>
      <c r="D684" s="33">
        <v>41</v>
      </c>
      <c r="E684" s="32" t="s">
        <v>1743</v>
      </c>
      <c r="F684" s="34">
        <v>4102</v>
      </c>
      <c r="G684" s="32" t="s">
        <v>3084</v>
      </c>
      <c r="H684" s="34" t="s">
        <v>316</v>
      </c>
      <c r="I684" s="32" t="s">
        <v>317</v>
      </c>
      <c r="J684" s="34">
        <v>2</v>
      </c>
      <c r="K684" s="32" t="s">
        <v>318</v>
      </c>
      <c r="L684" s="33" t="s">
        <v>3085</v>
      </c>
      <c r="M684" s="32" t="s">
        <v>3086</v>
      </c>
      <c r="N684" s="34" t="s">
        <v>3087</v>
      </c>
      <c r="O684" s="32" t="s">
        <v>3088</v>
      </c>
      <c r="P684" s="34" t="s">
        <v>1459</v>
      </c>
      <c r="Q684" s="34" t="s">
        <v>3089</v>
      </c>
      <c r="R684" s="32" t="s">
        <v>3090</v>
      </c>
      <c r="S684" s="34" t="s">
        <v>3091</v>
      </c>
      <c r="T684" s="32" t="s">
        <v>3092</v>
      </c>
      <c r="U684" s="34">
        <v>1</v>
      </c>
      <c r="V684" s="35">
        <v>2022763640034</v>
      </c>
      <c r="W684" s="36" t="s">
        <v>3093</v>
      </c>
      <c r="X684" s="33" t="s">
        <v>3094</v>
      </c>
      <c r="Y684" s="32" t="s">
        <v>3095</v>
      </c>
      <c r="Z684" s="34">
        <v>2023</v>
      </c>
      <c r="AA684" s="34">
        <v>2023</v>
      </c>
      <c r="AB684" s="34">
        <v>1</v>
      </c>
      <c r="AC684" s="34">
        <v>1</v>
      </c>
      <c r="AD684" s="34">
        <v>4102046</v>
      </c>
      <c r="AE684" s="32" t="s">
        <v>3096</v>
      </c>
      <c r="AF684" s="34">
        <v>410204600</v>
      </c>
      <c r="AG684" s="32" t="s">
        <v>3097</v>
      </c>
      <c r="AH684" s="34">
        <v>1</v>
      </c>
      <c r="AI684" s="34">
        <v>5</v>
      </c>
      <c r="AJ684" s="32" t="s">
        <v>3098</v>
      </c>
      <c r="AK684" s="34" t="s">
        <v>89</v>
      </c>
      <c r="AL684" s="32" t="s">
        <v>166</v>
      </c>
      <c r="AM684" s="34">
        <v>133803</v>
      </c>
      <c r="AN684" s="32" t="s">
        <v>167</v>
      </c>
      <c r="AO684" s="32"/>
      <c r="AP684" s="22" t="s">
        <v>92</v>
      </c>
      <c r="AQ684" s="34" t="s">
        <v>3099</v>
      </c>
      <c r="AR684" s="32" t="s">
        <v>3100</v>
      </c>
      <c r="AS684" s="32" t="s">
        <v>3120</v>
      </c>
      <c r="AT684" s="28">
        <v>20000000</v>
      </c>
      <c r="AU684" s="1" t="s">
        <v>142</v>
      </c>
      <c r="AV684" s="29"/>
      <c r="AW684" s="30">
        <f>SUMIF('No tocar'!A:A,AS684,'No tocar'!B:B)</f>
        <v>0</v>
      </c>
      <c r="AX684" s="30">
        <f t="shared" si="0"/>
        <v>20000000</v>
      </c>
      <c r="AY684" s="30">
        <f>SUMIF('No tocar'!A:A,AS684,'No tocar'!D:D)</f>
        <v>13800000</v>
      </c>
      <c r="AZ684" s="30"/>
      <c r="BA684" s="30" t="str">
        <f t="shared" si="1"/>
        <v/>
      </c>
      <c r="BB684" s="31" t="str">
        <f t="shared" si="2"/>
        <v/>
      </c>
      <c r="BC684" s="29"/>
      <c r="BD684" s="29"/>
      <c r="BE684" s="29"/>
      <c r="BF684" s="29"/>
      <c r="BG684" s="29"/>
      <c r="BH684" s="29"/>
      <c r="BI684" s="29"/>
      <c r="BJ684" s="29"/>
      <c r="BK684" s="29"/>
      <c r="BL684" s="29"/>
      <c r="BM684" s="29"/>
      <c r="BN684" s="29"/>
      <c r="BO684" s="29"/>
      <c r="BP684" s="29"/>
      <c r="BQ684" s="29"/>
      <c r="BR684" s="29"/>
      <c r="BS684" s="29"/>
      <c r="BT684" s="29"/>
      <c r="BU684" s="29"/>
      <c r="BV684" s="29"/>
    </row>
    <row r="685" spans="1:74" ht="14.25" customHeight="1">
      <c r="A685" s="32" t="s">
        <v>2950</v>
      </c>
      <c r="B685" s="32" t="s">
        <v>2951</v>
      </c>
      <c r="C685" s="32" t="s">
        <v>2060</v>
      </c>
      <c r="D685" s="33">
        <v>45</v>
      </c>
      <c r="E685" s="32" t="s">
        <v>916</v>
      </c>
      <c r="F685" s="34">
        <v>4502</v>
      </c>
      <c r="G685" s="32" t="s">
        <v>1629</v>
      </c>
      <c r="H685" s="34" t="s">
        <v>1510</v>
      </c>
      <c r="I685" s="32" t="s">
        <v>1511</v>
      </c>
      <c r="J685" s="34">
        <v>2</v>
      </c>
      <c r="K685" s="32" t="s">
        <v>318</v>
      </c>
      <c r="L685" s="33" t="s">
        <v>3121</v>
      </c>
      <c r="M685" s="32" t="s">
        <v>3122</v>
      </c>
      <c r="N685" s="34" t="s">
        <v>3123</v>
      </c>
      <c r="O685" s="32" t="s">
        <v>3124</v>
      </c>
      <c r="P685" s="34" t="s">
        <v>3125</v>
      </c>
      <c r="Q685" s="34" t="s">
        <v>3126</v>
      </c>
      <c r="R685" s="32" t="s">
        <v>3127</v>
      </c>
      <c r="S685" s="34" t="s">
        <v>3128</v>
      </c>
      <c r="T685" s="32" t="s">
        <v>3129</v>
      </c>
      <c r="U685" s="34">
        <v>100</v>
      </c>
      <c r="V685" s="35">
        <v>2022763640035</v>
      </c>
      <c r="W685" s="36" t="s">
        <v>3130</v>
      </c>
      <c r="X685" s="33" t="s">
        <v>3131</v>
      </c>
      <c r="Y685" s="32" t="s">
        <v>3132</v>
      </c>
      <c r="Z685" s="34">
        <v>2023</v>
      </c>
      <c r="AA685" s="34">
        <v>2023</v>
      </c>
      <c r="AB685" s="34">
        <v>1</v>
      </c>
      <c r="AC685" s="34">
        <v>1</v>
      </c>
      <c r="AD685" s="34">
        <v>4502034</v>
      </c>
      <c r="AE685" s="32" t="s">
        <v>3133</v>
      </c>
      <c r="AF685" s="34">
        <v>450203406</v>
      </c>
      <c r="AG685" s="32" t="s">
        <v>3134</v>
      </c>
      <c r="AH685" s="34">
        <v>100</v>
      </c>
      <c r="AI685" s="34">
        <v>1</v>
      </c>
      <c r="AJ685" s="32" t="s">
        <v>3135</v>
      </c>
      <c r="AK685" s="34" t="s">
        <v>89</v>
      </c>
      <c r="AL685" s="32" t="s">
        <v>166</v>
      </c>
      <c r="AM685" s="34">
        <v>124303</v>
      </c>
      <c r="AN685" s="32" t="s">
        <v>169</v>
      </c>
      <c r="AO685" s="32"/>
      <c r="AP685" s="22" t="s">
        <v>92</v>
      </c>
      <c r="AQ685" s="34" t="s">
        <v>1668</v>
      </c>
      <c r="AR685" s="32" t="s">
        <v>1669</v>
      </c>
      <c r="AS685" s="32" t="s">
        <v>3136</v>
      </c>
      <c r="AT685" s="28">
        <v>76250000</v>
      </c>
      <c r="AU685" s="1"/>
      <c r="AV685" s="29"/>
      <c r="AW685" s="30">
        <f>SUMIF('No tocar'!A:A,AS685,'No tocar'!B:B)</f>
        <v>74400000</v>
      </c>
      <c r="AX685" s="30">
        <f t="shared" si="0"/>
        <v>76250000</v>
      </c>
      <c r="AY685" s="30">
        <f>SUMIF('No tocar'!A:A,AS685,'No tocar'!D:D)</f>
        <v>71600000</v>
      </c>
      <c r="AZ685" s="30"/>
      <c r="BA685" s="30" t="str">
        <f t="shared" si="1"/>
        <v/>
      </c>
      <c r="BB685" s="31" t="str">
        <f t="shared" si="2"/>
        <v/>
      </c>
      <c r="BC685" s="29"/>
      <c r="BD685" s="29"/>
      <c r="BE685" s="29"/>
      <c r="BF685" s="29"/>
      <c r="BG685" s="29"/>
      <c r="BH685" s="29"/>
      <c r="BI685" s="29"/>
      <c r="BJ685" s="29"/>
      <c r="BK685" s="29"/>
      <c r="BL685" s="29"/>
      <c r="BM685" s="29"/>
      <c r="BN685" s="29"/>
      <c r="BO685" s="29"/>
      <c r="BP685" s="29"/>
      <c r="BQ685" s="29"/>
      <c r="BR685" s="29"/>
      <c r="BS685" s="29"/>
      <c r="BT685" s="29"/>
      <c r="BU685" s="29"/>
      <c r="BV685" s="29"/>
    </row>
    <row r="686" spans="1:74" ht="14.25" customHeight="1">
      <c r="A686" s="32" t="s">
        <v>2950</v>
      </c>
      <c r="B686" s="32" t="s">
        <v>2951</v>
      </c>
      <c r="C686" s="32" t="s">
        <v>2060</v>
      </c>
      <c r="D686" s="33">
        <v>45</v>
      </c>
      <c r="E686" s="32" t="s">
        <v>916</v>
      </c>
      <c r="F686" s="34">
        <v>4502</v>
      </c>
      <c r="G686" s="32" t="s">
        <v>1629</v>
      </c>
      <c r="H686" s="34" t="s">
        <v>1510</v>
      </c>
      <c r="I686" s="32" t="s">
        <v>1511</v>
      </c>
      <c r="J686" s="34">
        <v>2</v>
      </c>
      <c r="K686" s="32" t="s">
        <v>318</v>
      </c>
      <c r="L686" s="33" t="s">
        <v>3121</v>
      </c>
      <c r="M686" s="32" t="s">
        <v>3122</v>
      </c>
      <c r="N686" s="34" t="s">
        <v>3123</v>
      </c>
      <c r="O686" s="32" t="s">
        <v>3124</v>
      </c>
      <c r="P686" s="34" t="s">
        <v>3125</v>
      </c>
      <c r="Q686" s="34" t="s">
        <v>3126</v>
      </c>
      <c r="R686" s="32" t="s">
        <v>3127</v>
      </c>
      <c r="S686" s="34" t="s">
        <v>3128</v>
      </c>
      <c r="T686" s="32" t="s">
        <v>3129</v>
      </c>
      <c r="U686" s="34">
        <v>100</v>
      </c>
      <c r="V686" s="35">
        <v>2022763640035</v>
      </c>
      <c r="W686" s="36" t="s">
        <v>3130</v>
      </c>
      <c r="X686" s="33" t="s">
        <v>3131</v>
      </c>
      <c r="Y686" s="32" t="s">
        <v>3132</v>
      </c>
      <c r="Z686" s="34">
        <v>2023</v>
      </c>
      <c r="AA686" s="34">
        <v>2023</v>
      </c>
      <c r="AB686" s="34">
        <v>1</v>
      </c>
      <c r="AC686" s="34">
        <v>1</v>
      </c>
      <c r="AD686" s="34">
        <v>4502034</v>
      </c>
      <c r="AE686" s="32" t="s">
        <v>3133</v>
      </c>
      <c r="AF686" s="34">
        <v>450203406</v>
      </c>
      <c r="AG686" s="32" t="s">
        <v>3134</v>
      </c>
      <c r="AH686" s="34">
        <v>100</v>
      </c>
      <c r="AI686" s="34">
        <v>2</v>
      </c>
      <c r="AJ686" s="32" t="s">
        <v>3137</v>
      </c>
      <c r="AK686" s="34" t="s">
        <v>99</v>
      </c>
      <c r="AL686" s="32" t="s">
        <v>166</v>
      </c>
      <c r="AM686" s="34">
        <v>124303</v>
      </c>
      <c r="AN686" s="32" t="s">
        <v>169</v>
      </c>
      <c r="AO686" s="32"/>
      <c r="AP686" s="22" t="s">
        <v>92</v>
      </c>
      <c r="AQ686" s="34" t="s">
        <v>1668</v>
      </c>
      <c r="AR686" s="32" t="s">
        <v>1669</v>
      </c>
      <c r="AS686" s="32" t="s">
        <v>3138</v>
      </c>
      <c r="AT686" s="28">
        <v>15750000</v>
      </c>
      <c r="AU686" s="1"/>
      <c r="AV686" s="29"/>
      <c r="AW686" s="30">
        <f>SUMIF('No tocar'!A:A,AS686,'No tocar'!B:B)</f>
        <v>33000000</v>
      </c>
      <c r="AX686" s="30">
        <f t="shared" si="0"/>
        <v>15750000</v>
      </c>
      <c r="AY686" s="30">
        <f>SUMIF('No tocar'!A:A,AS686,'No tocar'!D:D)</f>
        <v>14400000</v>
      </c>
      <c r="AZ686" s="30"/>
      <c r="BA686" s="30" t="str">
        <f t="shared" si="1"/>
        <v/>
      </c>
      <c r="BB686" s="31" t="str">
        <f t="shared" si="2"/>
        <v/>
      </c>
      <c r="BC686" s="29"/>
      <c r="BD686" s="29"/>
      <c r="BE686" s="29"/>
      <c r="BF686" s="29"/>
      <c r="BG686" s="29"/>
      <c r="BH686" s="29"/>
      <c r="BI686" s="29"/>
      <c r="BJ686" s="29"/>
      <c r="BK686" s="29"/>
      <c r="BL686" s="29"/>
      <c r="BM686" s="29"/>
      <c r="BN686" s="29"/>
      <c r="BO686" s="29"/>
      <c r="BP686" s="29"/>
      <c r="BQ686" s="29"/>
      <c r="BR686" s="29"/>
      <c r="BS686" s="29"/>
      <c r="BT686" s="29"/>
      <c r="BU686" s="29"/>
      <c r="BV686" s="29"/>
    </row>
    <row r="687" spans="1:74" ht="14.25" customHeight="1">
      <c r="A687" s="32" t="s">
        <v>2950</v>
      </c>
      <c r="B687" s="32" t="s">
        <v>2951</v>
      </c>
      <c r="C687" s="32" t="s">
        <v>2060</v>
      </c>
      <c r="D687" s="33">
        <v>45</v>
      </c>
      <c r="E687" s="32" t="s">
        <v>916</v>
      </c>
      <c r="F687" s="34">
        <v>4502</v>
      </c>
      <c r="G687" s="32" t="s">
        <v>1629</v>
      </c>
      <c r="H687" s="34" t="s">
        <v>1510</v>
      </c>
      <c r="I687" s="32" t="s">
        <v>1511</v>
      </c>
      <c r="J687" s="34">
        <v>2</v>
      </c>
      <c r="K687" s="32" t="s">
        <v>318</v>
      </c>
      <c r="L687" s="33" t="s">
        <v>3121</v>
      </c>
      <c r="M687" s="32" t="s">
        <v>3122</v>
      </c>
      <c r="N687" s="34" t="s">
        <v>3123</v>
      </c>
      <c r="O687" s="32" t="s">
        <v>3124</v>
      </c>
      <c r="P687" s="34" t="s">
        <v>3125</v>
      </c>
      <c r="Q687" s="34" t="s">
        <v>3126</v>
      </c>
      <c r="R687" s="32" t="s">
        <v>3127</v>
      </c>
      <c r="S687" s="34" t="s">
        <v>3139</v>
      </c>
      <c r="T687" s="32" t="s">
        <v>3140</v>
      </c>
      <c r="U687" s="34">
        <v>550</v>
      </c>
      <c r="V687" s="35">
        <v>2022763640035</v>
      </c>
      <c r="W687" s="36" t="s">
        <v>3130</v>
      </c>
      <c r="X687" s="33" t="s">
        <v>3131</v>
      </c>
      <c r="Y687" s="32" t="s">
        <v>3132</v>
      </c>
      <c r="Z687" s="34">
        <v>2023</v>
      </c>
      <c r="AA687" s="34">
        <v>2023</v>
      </c>
      <c r="AB687" s="34">
        <v>1</v>
      </c>
      <c r="AC687" s="34">
        <v>2</v>
      </c>
      <c r="AD687" s="34">
        <v>4502033</v>
      </c>
      <c r="AE687" s="32" t="s">
        <v>330</v>
      </c>
      <c r="AF687" s="34">
        <v>450203301</v>
      </c>
      <c r="AG687" s="32" t="s">
        <v>1666</v>
      </c>
      <c r="AH687" s="34">
        <v>550</v>
      </c>
      <c r="AI687" s="34">
        <v>3</v>
      </c>
      <c r="AJ687" s="32" t="s">
        <v>3141</v>
      </c>
      <c r="AK687" s="34" t="s">
        <v>89</v>
      </c>
      <c r="AL687" s="32" t="s">
        <v>166</v>
      </c>
      <c r="AM687" s="34">
        <v>124303</v>
      </c>
      <c r="AN687" s="32" t="s">
        <v>169</v>
      </c>
      <c r="AO687" s="32"/>
      <c r="AP687" s="22" t="s">
        <v>92</v>
      </c>
      <c r="AQ687" s="34" t="s">
        <v>1668</v>
      </c>
      <c r="AR687" s="32" t="s">
        <v>1669</v>
      </c>
      <c r="AS687" s="32" t="s">
        <v>3142</v>
      </c>
      <c r="AT687" s="28">
        <v>34100000</v>
      </c>
      <c r="AU687" s="1"/>
      <c r="AV687" s="29"/>
      <c r="AW687" s="30">
        <f>SUMIF('No tocar'!A:A,AS687,'No tocar'!B:B)</f>
        <v>24200000</v>
      </c>
      <c r="AX687" s="30">
        <f t="shared" si="0"/>
        <v>34100000</v>
      </c>
      <c r="AY687" s="30">
        <f>SUMIF('No tocar'!A:A,AS687,'No tocar'!D:D)</f>
        <v>27900000</v>
      </c>
      <c r="AZ687" s="30"/>
      <c r="BA687" s="30" t="str">
        <f t="shared" si="1"/>
        <v/>
      </c>
      <c r="BB687" s="31" t="str">
        <f t="shared" si="2"/>
        <v/>
      </c>
      <c r="BC687" s="29"/>
      <c r="BD687" s="29"/>
      <c r="BE687" s="29"/>
      <c r="BF687" s="29"/>
      <c r="BG687" s="29"/>
      <c r="BH687" s="29"/>
      <c r="BI687" s="29"/>
      <c r="BJ687" s="29"/>
      <c r="BK687" s="29"/>
      <c r="BL687" s="29"/>
      <c r="BM687" s="29"/>
      <c r="BN687" s="29"/>
      <c r="BO687" s="29"/>
      <c r="BP687" s="29"/>
      <c r="BQ687" s="29"/>
      <c r="BR687" s="29"/>
      <c r="BS687" s="29"/>
      <c r="BT687" s="29"/>
      <c r="BU687" s="29"/>
      <c r="BV687" s="29"/>
    </row>
    <row r="688" spans="1:74" ht="14.25" customHeight="1">
      <c r="A688" s="32" t="s">
        <v>2950</v>
      </c>
      <c r="B688" s="32" t="s">
        <v>2951</v>
      </c>
      <c r="C688" s="32" t="s">
        <v>2060</v>
      </c>
      <c r="D688" s="33">
        <v>45</v>
      </c>
      <c r="E688" s="32" t="s">
        <v>916</v>
      </c>
      <c r="F688" s="34">
        <v>4502</v>
      </c>
      <c r="G688" s="32" t="s">
        <v>1629</v>
      </c>
      <c r="H688" s="34" t="s">
        <v>1510</v>
      </c>
      <c r="I688" s="32" t="s">
        <v>1511</v>
      </c>
      <c r="J688" s="34">
        <v>2</v>
      </c>
      <c r="K688" s="32" t="s">
        <v>318</v>
      </c>
      <c r="L688" s="33" t="s">
        <v>3121</v>
      </c>
      <c r="M688" s="32" t="s">
        <v>3122</v>
      </c>
      <c r="N688" s="34" t="s">
        <v>3123</v>
      </c>
      <c r="O688" s="32" t="s">
        <v>3124</v>
      </c>
      <c r="P688" s="34" t="s">
        <v>3125</v>
      </c>
      <c r="Q688" s="34" t="s">
        <v>3126</v>
      </c>
      <c r="R688" s="32" t="s">
        <v>3127</v>
      </c>
      <c r="S688" s="34" t="s">
        <v>3139</v>
      </c>
      <c r="T688" s="32" t="s">
        <v>3140</v>
      </c>
      <c r="U688" s="34">
        <v>550</v>
      </c>
      <c r="V688" s="35">
        <v>2022763640035</v>
      </c>
      <c r="W688" s="36" t="s">
        <v>3130</v>
      </c>
      <c r="X688" s="33" t="s">
        <v>3131</v>
      </c>
      <c r="Y688" s="32" t="s">
        <v>3132</v>
      </c>
      <c r="Z688" s="34">
        <v>2023</v>
      </c>
      <c r="AA688" s="34">
        <v>2023</v>
      </c>
      <c r="AB688" s="34">
        <v>1</v>
      </c>
      <c r="AC688" s="34">
        <v>2</v>
      </c>
      <c r="AD688" s="34">
        <v>4502033</v>
      </c>
      <c r="AE688" s="32" t="s">
        <v>330</v>
      </c>
      <c r="AF688" s="34">
        <v>450203301</v>
      </c>
      <c r="AG688" s="32" t="s">
        <v>1666</v>
      </c>
      <c r="AH688" s="34">
        <v>550</v>
      </c>
      <c r="AI688" s="34">
        <v>3</v>
      </c>
      <c r="AJ688" s="32" t="s">
        <v>3141</v>
      </c>
      <c r="AK688" s="34" t="s">
        <v>89</v>
      </c>
      <c r="AL688" s="32" t="s">
        <v>90</v>
      </c>
      <c r="AM688" s="34">
        <v>121000</v>
      </c>
      <c r="AN688" s="32" t="s">
        <v>91</v>
      </c>
      <c r="AO688" s="32"/>
      <c r="AP688" s="22" t="s">
        <v>92</v>
      </c>
      <c r="AQ688" s="34" t="s">
        <v>1668</v>
      </c>
      <c r="AR688" s="32" t="s">
        <v>1669</v>
      </c>
      <c r="AS688" s="32" t="s">
        <v>3143</v>
      </c>
      <c r="AT688" s="28">
        <v>6200000</v>
      </c>
      <c r="AU688" s="1"/>
      <c r="AV688" s="29"/>
      <c r="AW688" s="30">
        <f>SUMIF('No tocar'!A:A,AS688,'No tocar'!B:B)</f>
        <v>0</v>
      </c>
      <c r="AX688" s="30">
        <f t="shared" si="0"/>
        <v>6200000</v>
      </c>
      <c r="AY688" s="30">
        <f>SUMIF('No tocar'!A:A,AS688,'No tocar'!D:D)</f>
        <v>0</v>
      </c>
      <c r="AZ688" s="30"/>
      <c r="BA688" s="30" t="str">
        <f t="shared" si="1"/>
        <v/>
      </c>
      <c r="BB688" s="31" t="str">
        <f t="shared" si="2"/>
        <v/>
      </c>
      <c r="BC688" s="29"/>
      <c r="BD688" s="29"/>
      <c r="BE688" s="29"/>
      <c r="BF688" s="29"/>
      <c r="BG688" s="29"/>
      <c r="BH688" s="29"/>
      <c r="BI688" s="29"/>
      <c r="BJ688" s="29"/>
      <c r="BK688" s="29"/>
      <c r="BL688" s="29"/>
      <c r="BM688" s="29"/>
      <c r="BN688" s="29"/>
      <c r="BO688" s="29"/>
      <c r="BP688" s="29"/>
      <c r="BQ688" s="29"/>
      <c r="BR688" s="29"/>
      <c r="BS688" s="29"/>
      <c r="BT688" s="29"/>
      <c r="BU688" s="29"/>
      <c r="BV688" s="29"/>
    </row>
    <row r="689" spans="1:74" ht="14.25" customHeight="1">
      <c r="A689" s="32" t="s">
        <v>2950</v>
      </c>
      <c r="B689" s="32" t="s">
        <v>2951</v>
      </c>
      <c r="C689" s="32" t="s">
        <v>2060</v>
      </c>
      <c r="D689" s="33">
        <v>45</v>
      </c>
      <c r="E689" s="32" t="s">
        <v>916</v>
      </c>
      <c r="F689" s="34">
        <v>4502</v>
      </c>
      <c r="G689" s="32" t="s">
        <v>1629</v>
      </c>
      <c r="H689" s="34" t="s">
        <v>1510</v>
      </c>
      <c r="I689" s="32" t="s">
        <v>1511</v>
      </c>
      <c r="J689" s="34">
        <v>2</v>
      </c>
      <c r="K689" s="32" t="s">
        <v>318</v>
      </c>
      <c r="L689" s="33" t="s">
        <v>3121</v>
      </c>
      <c r="M689" s="32" t="s">
        <v>3122</v>
      </c>
      <c r="N689" s="34" t="s">
        <v>3123</v>
      </c>
      <c r="O689" s="32" t="s">
        <v>3124</v>
      </c>
      <c r="P689" s="34" t="s">
        <v>3125</v>
      </c>
      <c r="Q689" s="34" t="s">
        <v>3126</v>
      </c>
      <c r="R689" s="32" t="s">
        <v>3127</v>
      </c>
      <c r="S689" s="34" t="s">
        <v>3139</v>
      </c>
      <c r="T689" s="32" t="s">
        <v>3140</v>
      </c>
      <c r="U689" s="34">
        <v>550</v>
      </c>
      <c r="V689" s="35">
        <v>2022763640035</v>
      </c>
      <c r="W689" s="36" t="s">
        <v>3130</v>
      </c>
      <c r="X689" s="33" t="s">
        <v>3131</v>
      </c>
      <c r="Y689" s="32" t="s">
        <v>3132</v>
      </c>
      <c r="Z689" s="34">
        <v>2023</v>
      </c>
      <c r="AA689" s="34">
        <v>2023</v>
      </c>
      <c r="AB689" s="34">
        <v>1</v>
      </c>
      <c r="AC689" s="34">
        <v>2</v>
      </c>
      <c r="AD689" s="34">
        <v>4502033</v>
      </c>
      <c r="AE689" s="32" t="s">
        <v>330</v>
      </c>
      <c r="AF689" s="34">
        <v>450203301</v>
      </c>
      <c r="AG689" s="32" t="s">
        <v>1666</v>
      </c>
      <c r="AH689" s="34">
        <v>550</v>
      </c>
      <c r="AI689" s="34">
        <v>4</v>
      </c>
      <c r="AJ689" s="32" t="s">
        <v>3144</v>
      </c>
      <c r="AK689" s="34" t="s">
        <v>99</v>
      </c>
      <c r="AL689" s="32" t="s">
        <v>90</v>
      </c>
      <c r="AM689" s="34">
        <v>121000</v>
      </c>
      <c r="AN689" s="32" t="s">
        <v>91</v>
      </c>
      <c r="AO689" s="32"/>
      <c r="AP689" s="32" t="s">
        <v>144</v>
      </c>
      <c r="AQ689" s="34"/>
      <c r="AR689" s="32"/>
      <c r="AS689" s="32" t="s">
        <v>3145</v>
      </c>
      <c r="AT689" s="28">
        <v>1900000</v>
      </c>
      <c r="AU689" s="1"/>
      <c r="AV689" s="29"/>
      <c r="AW689" s="30">
        <f>SUMIF('No tocar'!A:A,AS689,'No tocar'!B:B)</f>
        <v>15000000</v>
      </c>
      <c r="AX689" s="30">
        <f t="shared" si="0"/>
        <v>1900000</v>
      </c>
      <c r="AY689" s="30">
        <f>SUMIF('No tocar'!A:A,AS689,'No tocar'!D:D)</f>
        <v>0</v>
      </c>
      <c r="AZ689" s="30"/>
      <c r="BA689" s="30" t="str">
        <f t="shared" si="1"/>
        <v/>
      </c>
      <c r="BB689" s="31" t="str">
        <f t="shared" si="2"/>
        <v/>
      </c>
      <c r="BC689" s="29"/>
      <c r="BD689" s="29"/>
      <c r="BE689" s="29"/>
      <c r="BF689" s="29"/>
      <c r="BG689" s="29"/>
      <c r="BH689" s="29"/>
      <c r="BI689" s="29"/>
      <c r="BJ689" s="29"/>
      <c r="BK689" s="29"/>
      <c r="BL689" s="29"/>
      <c r="BM689" s="29"/>
      <c r="BN689" s="29"/>
      <c r="BO689" s="29"/>
      <c r="BP689" s="29"/>
      <c r="BQ689" s="29"/>
      <c r="BR689" s="29"/>
      <c r="BS689" s="29"/>
      <c r="BT689" s="29"/>
      <c r="BU689" s="29"/>
      <c r="BV689" s="29"/>
    </row>
    <row r="690" spans="1:74" ht="14.25" customHeight="1">
      <c r="A690" s="32" t="s">
        <v>2950</v>
      </c>
      <c r="B690" s="32" t="s">
        <v>2951</v>
      </c>
      <c r="C690" s="32" t="s">
        <v>2060</v>
      </c>
      <c r="D690" s="33">
        <v>45</v>
      </c>
      <c r="E690" s="32" t="s">
        <v>916</v>
      </c>
      <c r="F690" s="34">
        <v>4502</v>
      </c>
      <c r="G690" s="32" t="s">
        <v>1629</v>
      </c>
      <c r="H690" s="34" t="s">
        <v>1510</v>
      </c>
      <c r="I690" s="32" t="s">
        <v>1511</v>
      </c>
      <c r="J690" s="34">
        <v>2</v>
      </c>
      <c r="K690" s="32" t="s">
        <v>318</v>
      </c>
      <c r="L690" s="33" t="s">
        <v>3121</v>
      </c>
      <c r="M690" s="32" t="s">
        <v>3122</v>
      </c>
      <c r="N690" s="34" t="s">
        <v>3123</v>
      </c>
      <c r="O690" s="32" t="s">
        <v>3124</v>
      </c>
      <c r="P690" s="34" t="s">
        <v>3125</v>
      </c>
      <c r="Q690" s="34" t="s">
        <v>3146</v>
      </c>
      <c r="R690" s="32" t="s">
        <v>3147</v>
      </c>
      <c r="S690" s="34" t="s">
        <v>3148</v>
      </c>
      <c r="T690" s="32" t="s">
        <v>3149</v>
      </c>
      <c r="U690" s="34">
        <v>8</v>
      </c>
      <c r="V690" s="35">
        <v>2022763640035</v>
      </c>
      <c r="W690" s="36" t="s">
        <v>3130</v>
      </c>
      <c r="X690" s="33" t="s">
        <v>3131</v>
      </c>
      <c r="Y690" s="32" t="s">
        <v>3132</v>
      </c>
      <c r="Z690" s="34">
        <v>2023</v>
      </c>
      <c r="AA690" s="34">
        <v>2023</v>
      </c>
      <c r="AB690" s="34">
        <v>1</v>
      </c>
      <c r="AC690" s="34">
        <v>3</v>
      </c>
      <c r="AD690" s="34">
        <v>4502037</v>
      </c>
      <c r="AE690" s="32" t="s">
        <v>3150</v>
      </c>
      <c r="AF690" s="34">
        <v>450203702</v>
      </c>
      <c r="AG690" s="32" t="s">
        <v>3151</v>
      </c>
      <c r="AH690" s="34">
        <v>8</v>
      </c>
      <c r="AI690" s="34">
        <v>5</v>
      </c>
      <c r="AJ690" s="32" t="s">
        <v>3152</v>
      </c>
      <c r="AK690" s="34" t="s">
        <v>89</v>
      </c>
      <c r="AL690" s="32" t="s">
        <v>166</v>
      </c>
      <c r="AM690" s="34">
        <v>124303</v>
      </c>
      <c r="AN690" s="32" t="s">
        <v>169</v>
      </c>
      <c r="AO690" s="32"/>
      <c r="AP690" s="22" t="s">
        <v>92</v>
      </c>
      <c r="AQ690" s="34" t="s">
        <v>1668</v>
      </c>
      <c r="AR690" s="32" t="s">
        <v>1669</v>
      </c>
      <c r="AS690" s="32" t="s">
        <v>3153</v>
      </c>
      <c r="AT690" s="28">
        <v>17050000</v>
      </c>
      <c r="AU690" s="1"/>
      <c r="AV690" s="29"/>
      <c r="AW690" s="30">
        <f>SUMIF('No tocar'!A:A,AS690,'No tocar'!B:B)</f>
        <v>17050000</v>
      </c>
      <c r="AX690" s="30">
        <f t="shared" si="0"/>
        <v>17050000</v>
      </c>
      <c r="AY690" s="30">
        <f>SUMIF('No tocar'!A:A,AS690,'No tocar'!D:D)</f>
        <v>17050000</v>
      </c>
      <c r="AZ690" s="30"/>
      <c r="BA690" s="30" t="str">
        <f t="shared" si="1"/>
        <v/>
      </c>
      <c r="BB690" s="31" t="str">
        <f t="shared" si="2"/>
        <v/>
      </c>
      <c r="BC690" s="29"/>
      <c r="BD690" s="29"/>
      <c r="BE690" s="29"/>
      <c r="BF690" s="29"/>
      <c r="BG690" s="29"/>
      <c r="BH690" s="29"/>
      <c r="BI690" s="29"/>
      <c r="BJ690" s="29"/>
      <c r="BK690" s="29"/>
      <c r="BL690" s="29"/>
      <c r="BM690" s="29"/>
      <c r="BN690" s="29"/>
      <c r="BO690" s="29"/>
      <c r="BP690" s="29"/>
      <c r="BQ690" s="29"/>
      <c r="BR690" s="29"/>
      <c r="BS690" s="29"/>
      <c r="BT690" s="29"/>
      <c r="BU690" s="29"/>
      <c r="BV690" s="29"/>
    </row>
    <row r="691" spans="1:74" ht="14.25" customHeight="1">
      <c r="A691" s="32" t="s">
        <v>2950</v>
      </c>
      <c r="B691" s="32" t="s">
        <v>2951</v>
      </c>
      <c r="C691" s="32" t="s">
        <v>2060</v>
      </c>
      <c r="D691" s="33">
        <v>45</v>
      </c>
      <c r="E691" s="32" t="s">
        <v>916</v>
      </c>
      <c r="F691" s="34">
        <v>4502</v>
      </c>
      <c r="G691" s="32" t="s">
        <v>1629</v>
      </c>
      <c r="H691" s="34" t="s">
        <v>1510</v>
      </c>
      <c r="I691" s="32" t="s">
        <v>1511</v>
      </c>
      <c r="J691" s="34">
        <v>2</v>
      </c>
      <c r="K691" s="32" t="s">
        <v>318</v>
      </c>
      <c r="L691" s="33" t="s">
        <v>3121</v>
      </c>
      <c r="M691" s="32" t="s">
        <v>3122</v>
      </c>
      <c r="N691" s="34" t="s">
        <v>3123</v>
      </c>
      <c r="O691" s="32" t="s">
        <v>3124</v>
      </c>
      <c r="P691" s="34" t="s">
        <v>3125</v>
      </c>
      <c r="Q691" s="34" t="s">
        <v>3146</v>
      </c>
      <c r="R691" s="32" t="s">
        <v>3147</v>
      </c>
      <c r="S691" s="34" t="s">
        <v>3148</v>
      </c>
      <c r="T691" s="32" t="s">
        <v>3149</v>
      </c>
      <c r="U691" s="34">
        <v>8</v>
      </c>
      <c r="V691" s="35">
        <v>2022763640035</v>
      </c>
      <c r="W691" s="36" t="s">
        <v>3130</v>
      </c>
      <c r="X691" s="33" t="s">
        <v>3131</v>
      </c>
      <c r="Y691" s="32" t="s">
        <v>3132</v>
      </c>
      <c r="Z691" s="34">
        <v>2023</v>
      </c>
      <c r="AA691" s="34">
        <v>2023</v>
      </c>
      <c r="AB691" s="34">
        <v>1</v>
      </c>
      <c r="AC691" s="34">
        <v>3</v>
      </c>
      <c r="AD691" s="34">
        <v>4502037</v>
      </c>
      <c r="AE691" s="32" t="s">
        <v>3150</v>
      </c>
      <c r="AF691" s="34">
        <v>450203702</v>
      </c>
      <c r="AG691" s="32" t="s">
        <v>3151</v>
      </c>
      <c r="AH691" s="34">
        <v>8</v>
      </c>
      <c r="AI691" s="34">
        <v>6</v>
      </c>
      <c r="AJ691" s="32" t="s">
        <v>3154</v>
      </c>
      <c r="AK691" s="34" t="s">
        <v>89</v>
      </c>
      <c r="AL691" s="32" t="s">
        <v>166</v>
      </c>
      <c r="AM691" s="34">
        <v>124303</v>
      </c>
      <c r="AN691" s="32" t="s">
        <v>169</v>
      </c>
      <c r="AO691" s="32"/>
      <c r="AP691" s="22" t="s">
        <v>92</v>
      </c>
      <c r="AQ691" s="34" t="s">
        <v>1668</v>
      </c>
      <c r="AR691" s="32" t="s">
        <v>1669</v>
      </c>
      <c r="AS691" s="32" t="s">
        <v>3155</v>
      </c>
      <c r="AT691" s="28">
        <v>50000</v>
      </c>
      <c r="AU691" s="1"/>
      <c r="AV691" s="29"/>
      <c r="AW691" s="30">
        <f>SUMIF('No tocar'!A:A,AS691,'No tocar'!B:B)</f>
        <v>17050000</v>
      </c>
      <c r="AX691" s="30">
        <f t="shared" si="0"/>
        <v>50000</v>
      </c>
      <c r="AY691" s="30">
        <f>SUMIF('No tocar'!A:A,AS691,'No tocar'!D:D)</f>
        <v>0</v>
      </c>
      <c r="AZ691" s="30"/>
      <c r="BA691" s="30" t="str">
        <f t="shared" si="1"/>
        <v/>
      </c>
      <c r="BB691" s="31" t="str">
        <f t="shared" si="2"/>
        <v/>
      </c>
      <c r="BC691" s="29"/>
      <c r="BD691" s="29"/>
      <c r="BE691" s="29"/>
      <c r="BF691" s="29"/>
      <c r="BG691" s="29"/>
      <c r="BH691" s="29"/>
      <c r="BI691" s="29"/>
      <c r="BJ691" s="29"/>
      <c r="BK691" s="29"/>
      <c r="BL691" s="29"/>
      <c r="BM691" s="29"/>
      <c r="BN691" s="29"/>
      <c r="BO691" s="29"/>
      <c r="BP691" s="29"/>
      <c r="BQ691" s="29"/>
      <c r="BR691" s="29"/>
      <c r="BS691" s="29"/>
      <c r="BT691" s="29"/>
      <c r="BU691" s="29"/>
      <c r="BV691" s="29"/>
    </row>
    <row r="692" spans="1:74" ht="14.25" customHeight="1">
      <c r="A692" s="32" t="s">
        <v>2950</v>
      </c>
      <c r="B692" s="32" t="s">
        <v>2951</v>
      </c>
      <c r="C692" s="32" t="s">
        <v>2060</v>
      </c>
      <c r="D692" s="33">
        <v>45</v>
      </c>
      <c r="E692" s="32" t="s">
        <v>916</v>
      </c>
      <c r="F692" s="34">
        <v>4502</v>
      </c>
      <c r="G692" s="32" t="s">
        <v>1629</v>
      </c>
      <c r="H692" s="34" t="s">
        <v>1510</v>
      </c>
      <c r="I692" s="32" t="s">
        <v>1511</v>
      </c>
      <c r="J692" s="34">
        <v>2</v>
      </c>
      <c r="K692" s="32" t="s">
        <v>318</v>
      </c>
      <c r="L692" s="33" t="s">
        <v>3121</v>
      </c>
      <c r="M692" s="32" t="s">
        <v>3122</v>
      </c>
      <c r="N692" s="34" t="s">
        <v>3123</v>
      </c>
      <c r="O692" s="32" t="s">
        <v>3124</v>
      </c>
      <c r="P692" s="34" t="s">
        <v>3125</v>
      </c>
      <c r="Q692" s="34" t="s">
        <v>3156</v>
      </c>
      <c r="R692" s="32" t="s">
        <v>3157</v>
      </c>
      <c r="S692" s="34" t="s">
        <v>3158</v>
      </c>
      <c r="T692" s="32" t="s">
        <v>3159</v>
      </c>
      <c r="U692" s="34">
        <v>4</v>
      </c>
      <c r="V692" s="35">
        <v>2022763640035</v>
      </c>
      <c r="W692" s="36" t="s">
        <v>3130</v>
      </c>
      <c r="X692" s="33" t="s">
        <v>3131</v>
      </c>
      <c r="Y692" s="32" t="s">
        <v>3132</v>
      </c>
      <c r="Z692" s="34">
        <v>2023</v>
      </c>
      <c r="AA692" s="34">
        <v>2023</v>
      </c>
      <c r="AB692" s="34">
        <v>1</v>
      </c>
      <c r="AC692" s="34">
        <v>4</v>
      </c>
      <c r="AD692" s="34">
        <v>4502022</v>
      </c>
      <c r="AE692" s="32" t="s">
        <v>86</v>
      </c>
      <c r="AF692" s="34">
        <v>450202205</v>
      </c>
      <c r="AG692" s="32" t="s">
        <v>3160</v>
      </c>
      <c r="AH692" s="34">
        <v>4</v>
      </c>
      <c r="AI692" s="34">
        <v>7</v>
      </c>
      <c r="AJ692" s="32" t="s">
        <v>3161</v>
      </c>
      <c r="AK692" s="34" t="s">
        <v>89</v>
      </c>
      <c r="AL692" s="32" t="s">
        <v>166</v>
      </c>
      <c r="AM692" s="34">
        <v>124303</v>
      </c>
      <c r="AN692" s="32" t="s">
        <v>169</v>
      </c>
      <c r="AO692" s="32"/>
      <c r="AP692" s="22" t="s">
        <v>92</v>
      </c>
      <c r="AQ692" s="34" t="s">
        <v>1668</v>
      </c>
      <c r="AR692" s="32" t="s">
        <v>1669</v>
      </c>
      <c r="AS692" s="32" t="s">
        <v>3162</v>
      </c>
      <c r="AT692" s="28">
        <v>15450000</v>
      </c>
      <c r="AU692" s="1"/>
      <c r="AV692" s="29"/>
      <c r="AW692" s="30">
        <f>SUMIF('No tocar'!A:A,AS692,'No tocar'!B:B)</f>
        <v>17050000</v>
      </c>
      <c r="AX692" s="30">
        <f t="shared" si="0"/>
        <v>15450000</v>
      </c>
      <c r="AY692" s="30">
        <f>SUMIF('No tocar'!A:A,AS692,'No tocar'!D:D)</f>
        <v>10850000</v>
      </c>
      <c r="AZ692" s="30"/>
      <c r="BA692" s="30" t="str">
        <f t="shared" si="1"/>
        <v/>
      </c>
      <c r="BB692" s="31" t="str">
        <f t="shared" si="2"/>
        <v/>
      </c>
      <c r="BC692" s="29"/>
      <c r="BD692" s="29"/>
      <c r="BE692" s="29"/>
      <c r="BF692" s="29"/>
      <c r="BG692" s="29"/>
      <c r="BH692" s="29"/>
      <c r="BI692" s="29"/>
      <c r="BJ692" s="29"/>
      <c r="BK692" s="29"/>
      <c r="BL692" s="29"/>
      <c r="BM692" s="29"/>
      <c r="BN692" s="29"/>
      <c r="BO692" s="29"/>
      <c r="BP692" s="29"/>
      <c r="BQ692" s="29"/>
      <c r="BR692" s="29"/>
      <c r="BS692" s="29"/>
      <c r="BT692" s="29"/>
      <c r="BU692" s="29"/>
      <c r="BV692" s="29"/>
    </row>
    <row r="693" spans="1:74" ht="14.25" customHeight="1">
      <c r="A693" s="32" t="s">
        <v>2950</v>
      </c>
      <c r="B693" s="32" t="s">
        <v>2951</v>
      </c>
      <c r="C693" s="32" t="s">
        <v>2060</v>
      </c>
      <c r="D693" s="33">
        <v>45</v>
      </c>
      <c r="E693" s="32" t="s">
        <v>916</v>
      </c>
      <c r="F693" s="34">
        <v>4502</v>
      </c>
      <c r="G693" s="32" t="s">
        <v>1629</v>
      </c>
      <c r="H693" s="34" t="s">
        <v>1510</v>
      </c>
      <c r="I693" s="32" t="s">
        <v>1511</v>
      </c>
      <c r="J693" s="34">
        <v>2</v>
      </c>
      <c r="K693" s="32" t="s">
        <v>318</v>
      </c>
      <c r="L693" s="33" t="s">
        <v>3121</v>
      </c>
      <c r="M693" s="32" t="s">
        <v>3122</v>
      </c>
      <c r="N693" s="34" t="s">
        <v>3123</v>
      </c>
      <c r="O693" s="32" t="s">
        <v>3124</v>
      </c>
      <c r="P693" s="34" t="s">
        <v>3125</v>
      </c>
      <c r="Q693" s="34" t="s">
        <v>3156</v>
      </c>
      <c r="R693" s="32" t="s">
        <v>3157</v>
      </c>
      <c r="S693" s="34" t="s">
        <v>3158</v>
      </c>
      <c r="T693" s="32" t="s">
        <v>3159</v>
      </c>
      <c r="U693" s="34">
        <v>4</v>
      </c>
      <c r="V693" s="35">
        <v>2022763640035</v>
      </c>
      <c r="W693" s="36" t="s">
        <v>3130</v>
      </c>
      <c r="X693" s="33" t="s">
        <v>3131</v>
      </c>
      <c r="Y693" s="32" t="s">
        <v>3132</v>
      </c>
      <c r="Z693" s="34">
        <v>2023</v>
      </c>
      <c r="AA693" s="34">
        <v>2023</v>
      </c>
      <c r="AB693" s="34">
        <v>1</v>
      </c>
      <c r="AC693" s="34">
        <v>4</v>
      </c>
      <c r="AD693" s="34">
        <v>4502022</v>
      </c>
      <c r="AE693" s="32" t="s">
        <v>86</v>
      </c>
      <c r="AF693" s="34">
        <v>450202205</v>
      </c>
      <c r="AG693" s="32" t="s">
        <v>3160</v>
      </c>
      <c r="AH693" s="34">
        <v>4</v>
      </c>
      <c r="AI693" s="34">
        <v>7</v>
      </c>
      <c r="AJ693" s="32" t="s">
        <v>3161</v>
      </c>
      <c r="AK693" s="34" t="s">
        <v>89</v>
      </c>
      <c r="AL693" s="32" t="s">
        <v>166</v>
      </c>
      <c r="AM693" s="34">
        <v>133803</v>
      </c>
      <c r="AN693" s="32" t="s">
        <v>167</v>
      </c>
      <c r="AO693" s="32"/>
      <c r="AP693" s="22" t="s">
        <v>92</v>
      </c>
      <c r="AQ693" s="34" t="s">
        <v>1668</v>
      </c>
      <c r="AR693" s="32" t="s">
        <v>1669</v>
      </c>
      <c r="AS693" s="32" t="s">
        <v>3163</v>
      </c>
      <c r="AT693" s="28">
        <v>30000000</v>
      </c>
      <c r="AU693" s="1" t="s">
        <v>142</v>
      </c>
      <c r="AV693" s="29"/>
      <c r="AW693" s="30">
        <f>SUMIF('No tocar'!A:A,AS693,'No tocar'!B:B)</f>
        <v>0</v>
      </c>
      <c r="AX693" s="30">
        <f t="shared" si="0"/>
        <v>30000000</v>
      </c>
      <c r="AY693" s="30">
        <f>SUMIF('No tocar'!A:A,AS693,'No tocar'!D:D)</f>
        <v>21000000</v>
      </c>
      <c r="AZ693" s="30"/>
      <c r="BA693" s="30" t="str">
        <f t="shared" si="1"/>
        <v/>
      </c>
      <c r="BB693" s="31" t="str">
        <f t="shared" si="2"/>
        <v/>
      </c>
      <c r="BC693" s="29"/>
      <c r="BD693" s="29"/>
      <c r="BE693" s="29"/>
      <c r="BF693" s="29"/>
      <c r="BG693" s="29"/>
      <c r="BH693" s="29"/>
      <c r="BI693" s="29"/>
      <c r="BJ693" s="29"/>
      <c r="BK693" s="29"/>
      <c r="BL693" s="29"/>
      <c r="BM693" s="29"/>
      <c r="BN693" s="29"/>
      <c r="BO693" s="29"/>
      <c r="BP693" s="29"/>
      <c r="BQ693" s="29"/>
      <c r="BR693" s="29"/>
      <c r="BS693" s="29"/>
      <c r="BT693" s="29"/>
      <c r="BU693" s="29"/>
      <c r="BV693" s="29"/>
    </row>
    <row r="694" spans="1:74" ht="14.25" customHeight="1">
      <c r="A694" s="32" t="s">
        <v>2950</v>
      </c>
      <c r="B694" s="32" t="s">
        <v>2951</v>
      </c>
      <c r="C694" s="32" t="s">
        <v>2060</v>
      </c>
      <c r="D694" s="33">
        <v>45</v>
      </c>
      <c r="E694" s="32" t="s">
        <v>916</v>
      </c>
      <c r="F694" s="34">
        <v>4502</v>
      </c>
      <c r="G694" s="32" t="s">
        <v>1629</v>
      </c>
      <c r="H694" s="34" t="s">
        <v>1510</v>
      </c>
      <c r="I694" s="32" t="s">
        <v>1511</v>
      </c>
      <c r="J694" s="34">
        <v>2</v>
      </c>
      <c r="K694" s="32" t="s">
        <v>318</v>
      </c>
      <c r="L694" s="33" t="s">
        <v>3121</v>
      </c>
      <c r="M694" s="32" t="s">
        <v>3122</v>
      </c>
      <c r="N694" s="34" t="s">
        <v>3123</v>
      </c>
      <c r="O694" s="32" t="s">
        <v>3124</v>
      </c>
      <c r="P694" s="34" t="s">
        <v>3125</v>
      </c>
      <c r="Q694" s="34" t="s">
        <v>3156</v>
      </c>
      <c r="R694" s="32" t="s">
        <v>3157</v>
      </c>
      <c r="S694" s="34" t="s">
        <v>3158</v>
      </c>
      <c r="T694" s="32" t="s">
        <v>3159</v>
      </c>
      <c r="U694" s="34">
        <v>4</v>
      </c>
      <c r="V694" s="35">
        <v>2022763640035</v>
      </c>
      <c r="W694" s="36" t="s">
        <v>3130</v>
      </c>
      <c r="X694" s="33" t="s">
        <v>3131</v>
      </c>
      <c r="Y694" s="32" t="s">
        <v>3132</v>
      </c>
      <c r="Z694" s="34">
        <v>2023</v>
      </c>
      <c r="AA694" s="34">
        <v>2023</v>
      </c>
      <c r="AB694" s="34">
        <v>1</v>
      </c>
      <c r="AC694" s="34">
        <v>4</v>
      </c>
      <c r="AD694" s="34">
        <v>4502022</v>
      </c>
      <c r="AE694" s="32" t="s">
        <v>86</v>
      </c>
      <c r="AF694" s="34">
        <v>450202205</v>
      </c>
      <c r="AG694" s="32" t="s">
        <v>3160</v>
      </c>
      <c r="AH694" s="34">
        <v>4</v>
      </c>
      <c r="AI694" s="34">
        <v>8</v>
      </c>
      <c r="AJ694" s="32" t="s">
        <v>3164</v>
      </c>
      <c r="AK694" s="34" t="s">
        <v>99</v>
      </c>
      <c r="AL694" s="32" t="s">
        <v>166</v>
      </c>
      <c r="AM694" s="34">
        <v>124303</v>
      </c>
      <c r="AN694" s="32" t="s">
        <v>169</v>
      </c>
      <c r="AO694" s="32"/>
      <c r="AP694" s="22" t="s">
        <v>92</v>
      </c>
      <c r="AQ694" s="34" t="s">
        <v>634</v>
      </c>
      <c r="AR694" s="32" t="s">
        <v>635</v>
      </c>
      <c r="AS694" s="32" t="s">
        <v>3165</v>
      </c>
      <c r="AT694" s="28">
        <v>15000000</v>
      </c>
      <c r="AU694" s="1"/>
      <c r="AV694" s="29"/>
      <c r="AW694" s="30">
        <f>SUMIF('No tocar'!A:A,AS694,'No tocar'!B:B)</f>
        <v>17050000</v>
      </c>
      <c r="AX694" s="30">
        <f t="shared" si="0"/>
        <v>15000000</v>
      </c>
      <c r="AY694" s="30">
        <f>SUMIF('No tocar'!A:A,AS694,'No tocar'!D:D)</f>
        <v>0</v>
      </c>
      <c r="AZ694" s="30"/>
      <c r="BA694" s="30" t="str">
        <f t="shared" si="1"/>
        <v/>
      </c>
      <c r="BB694" s="31" t="str">
        <f t="shared" si="2"/>
        <v/>
      </c>
      <c r="BC694" s="29"/>
      <c r="BD694" s="29"/>
      <c r="BE694" s="29"/>
      <c r="BF694" s="29"/>
      <c r="BG694" s="29"/>
      <c r="BH694" s="29"/>
      <c r="BI694" s="29"/>
      <c r="BJ694" s="29"/>
      <c r="BK694" s="29"/>
      <c r="BL694" s="29"/>
      <c r="BM694" s="29"/>
      <c r="BN694" s="29"/>
      <c r="BO694" s="29"/>
      <c r="BP694" s="29"/>
      <c r="BQ694" s="29"/>
      <c r="BR694" s="29"/>
      <c r="BS694" s="29"/>
      <c r="BT694" s="29"/>
      <c r="BU694" s="29"/>
      <c r="BV694" s="29"/>
    </row>
    <row r="695" spans="1:74" ht="14.25" customHeight="1">
      <c r="A695" s="32" t="s">
        <v>2950</v>
      </c>
      <c r="B695" s="32" t="s">
        <v>2951</v>
      </c>
      <c r="C695" s="32" t="s">
        <v>2060</v>
      </c>
      <c r="D695" s="33">
        <v>45</v>
      </c>
      <c r="E695" s="32" t="s">
        <v>916</v>
      </c>
      <c r="F695" s="34">
        <v>4502</v>
      </c>
      <c r="G695" s="32" t="s">
        <v>1629</v>
      </c>
      <c r="H695" s="34" t="s">
        <v>1510</v>
      </c>
      <c r="I695" s="32" t="s">
        <v>1511</v>
      </c>
      <c r="J695" s="34">
        <v>2</v>
      </c>
      <c r="K695" s="32" t="s">
        <v>318</v>
      </c>
      <c r="L695" s="33" t="s">
        <v>3121</v>
      </c>
      <c r="M695" s="32" t="s">
        <v>3122</v>
      </c>
      <c r="N695" s="34" t="s">
        <v>3123</v>
      </c>
      <c r="O695" s="32" t="s">
        <v>3124</v>
      </c>
      <c r="P695" s="34" t="s">
        <v>3125</v>
      </c>
      <c r="Q695" s="34" t="s">
        <v>3156</v>
      </c>
      <c r="R695" s="32" t="s">
        <v>3157</v>
      </c>
      <c r="S695" s="34" t="s">
        <v>3158</v>
      </c>
      <c r="T695" s="32" t="s">
        <v>3159</v>
      </c>
      <c r="U695" s="34">
        <v>4</v>
      </c>
      <c r="V695" s="35">
        <v>2022763640035</v>
      </c>
      <c r="W695" s="36" t="s">
        <v>3130</v>
      </c>
      <c r="X695" s="33" t="s">
        <v>3131</v>
      </c>
      <c r="Y695" s="32" t="s">
        <v>3132</v>
      </c>
      <c r="Z695" s="34">
        <v>2023</v>
      </c>
      <c r="AA695" s="34">
        <v>2023</v>
      </c>
      <c r="AB695" s="34">
        <v>1</v>
      </c>
      <c r="AC695" s="34">
        <v>4</v>
      </c>
      <c r="AD695" s="34">
        <v>4502022</v>
      </c>
      <c r="AE695" s="32" t="s">
        <v>86</v>
      </c>
      <c r="AF695" s="34">
        <v>450202205</v>
      </c>
      <c r="AG695" s="32" t="s">
        <v>3160</v>
      </c>
      <c r="AH695" s="34">
        <v>4</v>
      </c>
      <c r="AI695" s="34">
        <v>8</v>
      </c>
      <c r="AJ695" s="32" t="s">
        <v>3164</v>
      </c>
      <c r="AK695" s="34" t="s">
        <v>99</v>
      </c>
      <c r="AL695" s="32" t="s">
        <v>166</v>
      </c>
      <c r="AM695" s="34">
        <v>133419</v>
      </c>
      <c r="AN695" s="32" t="s">
        <v>1035</v>
      </c>
      <c r="AO695" s="32"/>
      <c r="AP695" s="22" t="s">
        <v>92</v>
      </c>
      <c r="AQ695" s="34" t="s">
        <v>634</v>
      </c>
      <c r="AR695" s="32" t="s">
        <v>635</v>
      </c>
      <c r="AS695" s="32" t="s">
        <v>3166</v>
      </c>
      <c r="AT695" s="28">
        <v>1002100</v>
      </c>
      <c r="AU695" s="1" t="s">
        <v>142</v>
      </c>
      <c r="AV695" s="29"/>
      <c r="AW695" s="30">
        <f>SUMIF('No tocar'!A:A,AS695,'No tocar'!B:B)</f>
        <v>0</v>
      </c>
      <c r="AX695" s="30">
        <f t="shared" si="0"/>
        <v>1002100</v>
      </c>
      <c r="AY695" s="30">
        <f>SUMIF('No tocar'!A:A,AS695,'No tocar'!D:D)</f>
        <v>0</v>
      </c>
      <c r="AZ695" s="30"/>
      <c r="BA695" s="30" t="str">
        <f t="shared" si="1"/>
        <v/>
      </c>
      <c r="BB695" s="31" t="str">
        <f t="shared" si="2"/>
        <v/>
      </c>
      <c r="BC695" s="29"/>
      <c r="BD695" s="29"/>
      <c r="BE695" s="29"/>
      <c r="BF695" s="29"/>
      <c r="BG695" s="29"/>
      <c r="BH695" s="29"/>
      <c r="BI695" s="29"/>
      <c r="BJ695" s="29"/>
      <c r="BK695" s="29"/>
      <c r="BL695" s="29"/>
      <c r="BM695" s="29"/>
      <c r="BN695" s="29"/>
      <c r="BO695" s="29"/>
      <c r="BP695" s="29"/>
      <c r="BQ695" s="29"/>
      <c r="BR695" s="29"/>
      <c r="BS695" s="29"/>
      <c r="BT695" s="29"/>
      <c r="BU695" s="29"/>
      <c r="BV695" s="29"/>
    </row>
    <row r="696" spans="1:74" ht="14.25" customHeight="1">
      <c r="A696" s="32" t="s">
        <v>2950</v>
      </c>
      <c r="B696" s="32" t="s">
        <v>2951</v>
      </c>
      <c r="C696" s="32" t="s">
        <v>2060</v>
      </c>
      <c r="D696" s="33">
        <v>41</v>
      </c>
      <c r="E696" s="32" t="s">
        <v>1743</v>
      </c>
      <c r="F696" s="34">
        <v>4102</v>
      </c>
      <c r="G696" s="32" t="s">
        <v>3167</v>
      </c>
      <c r="H696" s="34" t="s">
        <v>1304</v>
      </c>
      <c r="I696" s="32" t="s">
        <v>1585</v>
      </c>
      <c r="J696" s="34">
        <v>2</v>
      </c>
      <c r="K696" s="32" t="s">
        <v>318</v>
      </c>
      <c r="L696" s="33" t="s">
        <v>3168</v>
      </c>
      <c r="M696" s="32" t="s">
        <v>3169</v>
      </c>
      <c r="N696" s="34" t="s">
        <v>3170</v>
      </c>
      <c r="O696" s="32" t="s">
        <v>3171</v>
      </c>
      <c r="P696" s="34" t="s">
        <v>1459</v>
      </c>
      <c r="Q696" s="34" t="s">
        <v>3172</v>
      </c>
      <c r="R696" s="32" t="s">
        <v>3173</v>
      </c>
      <c r="S696" s="34" t="s">
        <v>3174</v>
      </c>
      <c r="T696" s="32" t="s">
        <v>3175</v>
      </c>
      <c r="U696" s="34">
        <v>1</v>
      </c>
      <c r="V696" s="35">
        <v>2022763640036</v>
      </c>
      <c r="W696" s="36" t="s">
        <v>3176</v>
      </c>
      <c r="X696" s="33" t="s">
        <v>3177</v>
      </c>
      <c r="Y696" s="32" t="s">
        <v>3178</v>
      </c>
      <c r="Z696" s="34">
        <v>2023</v>
      </c>
      <c r="AA696" s="34">
        <v>2023</v>
      </c>
      <c r="AB696" s="34">
        <v>1</v>
      </c>
      <c r="AC696" s="34">
        <v>1</v>
      </c>
      <c r="AD696" s="34">
        <v>4102042</v>
      </c>
      <c r="AE696" s="32" t="s">
        <v>3179</v>
      </c>
      <c r="AF696" s="34">
        <v>410204200</v>
      </c>
      <c r="AG696" s="32" t="s">
        <v>3180</v>
      </c>
      <c r="AH696" s="34">
        <v>1</v>
      </c>
      <c r="AI696" s="34">
        <v>1</v>
      </c>
      <c r="AJ696" s="32" t="s">
        <v>3181</v>
      </c>
      <c r="AK696" s="34" t="s">
        <v>89</v>
      </c>
      <c r="AL696" s="32" t="s">
        <v>90</v>
      </c>
      <c r="AM696" s="34">
        <v>121000</v>
      </c>
      <c r="AN696" s="32" t="s">
        <v>91</v>
      </c>
      <c r="AO696" s="32"/>
      <c r="AP696" s="32" t="s">
        <v>92</v>
      </c>
      <c r="AQ696" s="34" t="s">
        <v>3182</v>
      </c>
      <c r="AR696" s="32" t="s">
        <v>3183</v>
      </c>
      <c r="AS696" s="32" t="s">
        <v>3184</v>
      </c>
      <c r="AT696" s="28">
        <v>3300000</v>
      </c>
      <c r="AU696" s="1" t="s">
        <v>463</v>
      </c>
      <c r="AV696" s="29"/>
      <c r="AW696" s="30">
        <f>SUMIF('No tocar'!A:A,AS696,'No tocar'!B:B)</f>
        <v>9800000</v>
      </c>
      <c r="AX696" s="30">
        <f t="shared" si="0"/>
        <v>3300000</v>
      </c>
      <c r="AY696" s="30">
        <f>SUMIF('No tocar'!A:A,AS696,'No tocar'!D:D)</f>
        <v>3300000</v>
      </c>
      <c r="AZ696" s="30"/>
      <c r="BA696" s="30" t="str">
        <f t="shared" si="1"/>
        <v/>
      </c>
      <c r="BB696" s="31" t="str">
        <f t="shared" si="2"/>
        <v/>
      </c>
      <c r="BC696" s="29"/>
      <c r="BD696" s="29"/>
      <c r="BE696" s="29"/>
      <c r="BF696" s="29"/>
      <c r="BG696" s="29"/>
      <c r="BH696" s="29"/>
      <c r="BI696" s="29"/>
      <c r="BJ696" s="29"/>
      <c r="BK696" s="29"/>
      <c r="BL696" s="29"/>
      <c r="BM696" s="29"/>
      <c r="BN696" s="29"/>
      <c r="BO696" s="29"/>
      <c r="BP696" s="29"/>
      <c r="BQ696" s="29"/>
      <c r="BR696" s="29"/>
      <c r="BS696" s="29"/>
      <c r="BT696" s="29"/>
      <c r="BU696" s="29"/>
      <c r="BV696" s="29"/>
    </row>
    <row r="697" spans="1:74" ht="14.25" customHeight="1">
      <c r="A697" s="32" t="s">
        <v>2950</v>
      </c>
      <c r="B697" s="32" t="s">
        <v>2951</v>
      </c>
      <c r="C697" s="32" t="s">
        <v>2060</v>
      </c>
      <c r="D697" s="33">
        <v>41</v>
      </c>
      <c r="E697" s="32" t="s">
        <v>1743</v>
      </c>
      <c r="F697" s="34">
        <v>4102</v>
      </c>
      <c r="G697" s="32" t="s">
        <v>3167</v>
      </c>
      <c r="H697" s="34" t="s">
        <v>1304</v>
      </c>
      <c r="I697" s="32" t="s">
        <v>1585</v>
      </c>
      <c r="J697" s="34">
        <v>2</v>
      </c>
      <c r="K697" s="32" t="s">
        <v>318</v>
      </c>
      <c r="L697" s="33" t="s">
        <v>3168</v>
      </c>
      <c r="M697" s="32" t="s">
        <v>3169</v>
      </c>
      <c r="N697" s="34" t="s">
        <v>3170</v>
      </c>
      <c r="O697" s="32" t="s">
        <v>3171</v>
      </c>
      <c r="P697" s="34" t="s">
        <v>1459</v>
      </c>
      <c r="Q697" s="34" t="s">
        <v>3172</v>
      </c>
      <c r="R697" s="32" t="s">
        <v>3173</v>
      </c>
      <c r="S697" s="34" t="s">
        <v>3174</v>
      </c>
      <c r="T697" s="32" t="s">
        <v>3175</v>
      </c>
      <c r="U697" s="34">
        <v>1</v>
      </c>
      <c r="V697" s="35">
        <v>2022763640036</v>
      </c>
      <c r="W697" s="36" t="s">
        <v>3176</v>
      </c>
      <c r="X697" s="33" t="s">
        <v>3177</v>
      </c>
      <c r="Y697" s="32" t="s">
        <v>3178</v>
      </c>
      <c r="Z697" s="34">
        <v>2023</v>
      </c>
      <c r="AA697" s="34">
        <v>2023</v>
      </c>
      <c r="AB697" s="34">
        <v>1</v>
      </c>
      <c r="AC697" s="34">
        <v>1</v>
      </c>
      <c r="AD697" s="34">
        <v>4102042</v>
      </c>
      <c r="AE697" s="32" t="s">
        <v>3179</v>
      </c>
      <c r="AF697" s="34">
        <v>410204200</v>
      </c>
      <c r="AG697" s="32" t="s">
        <v>3180</v>
      </c>
      <c r="AH697" s="34">
        <v>1</v>
      </c>
      <c r="AI697" s="34">
        <v>2</v>
      </c>
      <c r="AJ697" s="32" t="s">
        <v>3185</v>
      </c>
      <c r="AK697" s="34" t="s">
        <v>89</v>
      </c>
      <c r="AL697" s="32" t="s">
        <v>90</v>
      </c>
      <c r="AM697" s="34">
        <v>121000</v>
      </c>
      <c r="AN697" s="32" t="s">
        <v>91</v>
      </c>
      <c r="AO697" s="32"/>
      <c r="AP697" s="32" t="s">
        <v>92</v>
      </c>
      <c r="AQ697" s="34" t="s">
        <v>3182</v>
      </c>
      <c r="AR697" s="32" t="s">
        <v>3183</v>
      </c>
      <c r="AS697" s="32" t="s">
        <v>3186</v>
      </c>
      <c r="AT697" s="28">
        <v>3300000</v>
      </c>
      <c r="AU697" s="1" t="s">
        <v>463</v>
      </c>
      <c r="AV697" s="29"/>
      <c r="AW697" s="30">
        <f>SUMIF('No tocar'!A:A,AS697,'No tocar'!B:B)</f>
        <v>9800000</v>
      </c>
      <c r="AX697" s="30">
        <f t="shared" si="0"/>
        <v>3300000</v>
      </c>
      <c r="AY697" s="30">
        <f>SUMIF('No tocar'!A:A,AS697,'No tocar'!D:D)</f>
        <v>3300000</v>
      </c>
      <c r="AZ697" s="30"/>
      <c r="BA697" s="30" t="str">
        <f t="shared" si="1"/>
        <v/>
      </c>
      <c r="BB697" s="31" t="str">
        <f t="shared" si="2"/>
        <v/>
      </c>
      <c r="BC697" s="29"/>
      <c r="BD697" s="29"/>
      <c r="BE697" s="29"/>
      <c r="BF697" s="29"/>
      <c r="BG697" s="29"/>
      <c r="BH697" s="29"/>
      <c r="BI697" s="29"/>
      <c r="BJ697" s="29"/>
      <c r="BK697" s="29"/>
      <c r="BL697" s="29"/>
      <c r="BM697" s="29"/>
      <c r="BN697" s="29"/>
      <c r="BO697" s="29"/>
      <c r="BP697" s="29"/>
      <c r="BQ697" s="29"/>
      <c r="BR697" s="29"/>
      <c r="BS697" s="29"/>
      <c r="BT697" s="29"/>
      <c r="BU697" s="29"/>
      <c r="BV697" s="29"/>
    </row>
    <row r="698" spans="1:74" ht="14.25" customHeight="1">
      <c r="A698" s="32" t="s">
        <v>2950</v>
      </c>
      <c r="B698" s="32" t="s">
        <v>2951</v>
      </c>
      <c r="C698" s="32" t="s">
        <v>2060</v>
      </c>
      <c r="D698" s="33">
        <v>41</v>
      </c>
      <c r="E698" s="32" t="s">
        <v>1743</v>
      </c>
      <c r="F698" s="34">
        <v>4102</v>
      </c>
      <c r="G698" s="32" t="s">
        <v>3167</v>
      </c>
      <c r="H698" s="34" t="s">
        <v>1304</v>
      </c>
      <c r="I698" s="32" t="s">
        <v>1585</v>
      </c>
      <c r="J698" s="34">
        <v>2</v>
      </c>
      <c r="K698" s="32" t="s">
        <v>318</v>
      </c>
      <c r="L698" s="33" t="s">
        <v>3168</v>
      </c>
      <c r="M698" s="32" t="s">
        <v>3169</v>
      </c>
      <c r="N698" s="34" t="s">
        <v>3170</v>
      </c>
      <c r="O698" s="32" t="s">
        <v>3171</v>
      </c>
      <c r="P698" s="34" t="s">
        <v>1459</v>
      </c>
      <c r="Q698" s="34" t="s">
        <v>3187</v>
      </c>
      <c r="R698" s="32" t="s">
        <v>3188</v>
      </c>
      <c r="S698" s="34" t="s">
        <v>3189</v>
      </c>
      <c r="T698" s="32" t="s">
        <v>3190</v>
      </c>
      <c r="U698" s="34">
        <v>1</v>
      </c>
      <c r="V698" s="35">
        <v>2022763640036</v>
      </c>
      <c r="W698" s="36" t="s">
        <v>3176</v>
      </c>
      <c r="X698" s="33" t="s">
        <v>3177</v>
      </c>
      <c r="Y698" s="32" t="s">
        <v>3178</v>
      </c>
      <c r="Z698" s="34">
        <v>2023</v>
      </c>
      <c r="AA698" s="34">
        <v>2023</v>
      </c>
      <c r="AB698" s="34">
        <v>1</v>
      </c>
      <c r="AC698" s="34">
        <v>2</v>
      </c>
      <c r="AD698" s="34">
        <v>4102047</v>
      </c>
      <c r="AE698" s="32" t="s">
        <v>3106</v>
      </c>
      <c r="AF698" s="34">
        <v>410204700</v>
      </c>
      <c r="AG698" s="32" t="s">
        <v>3107</v>
      </c>
      <c r="AH698" s="34">
        <v>1</v>
      </c>
      <c r="AI698" s="34">
        <v>3</v>
      </c>
      <c r="AJ698" s="32" t="s">
        <v>3191</v>
      </c>
      <c r="AK698" s="34" t="s">
        <v>89</v>
      </c>
      <c r="AL698" s="32" t="s">
        <v>90</v>
      </c>
      <c r="AM698" s="34">
        <v>121000</v>
      </c>
      <c r="AN698" s="32" t="s">
        <v>91</v>
      </c>
      <c r="AO698" s="32"/>
      <c r="AP698" s="32" t="s">
        <v>153</v>
      </c>
      <c r="AQ698" s="34" t="s">
        <v>3182</v>
      </c>
      <c r="AR698" s="32" t="s">
        <v>3183</v>
      </c>
      <c r="AS698" s="32" t="s">
        <v>3192</v>
      </c>
      <c r="AT698" s="28">
        <v>6600000</v>
      </c>
      <c r="AU698" s="1" t="s">
        <v>463</v>
      </c>
      <c r="AV698" s="29"/>
      <c r="AW698" s="30">
        <f>SUMIF('No tocar'!A:A,AS698,'No tocar'!B:B)</f>
        <v>19600000</v>
      </c>
      <c r="AX698" s="30">
        <f t="shared" si="0"/>
        <v>6600000</v>
      </c>
      <c r="AY698" s="30">
        <f>SUMIF('No tocar'!A:A,AS698,'No tocar'!D:D)</f>
        <v>6600000</v>
      </c>
      <c r="AZ698" s="30"/>
      <c r="BA698" s="30" t="str">
        <f t="shared" si="1"/>
        <v/>
      </c>
      <c r="BB698" s="31" t="str">
        <f t="shared" si="2"/>
        <v/>
      </c>
      <c r="BC698" s="29"/>
      <c r="BD698" s="29"/>
      <c r="BE698" s="29"/>
      <c r="BF698" s="29"/>
      <c r="BG698" s="29"/>
      <c r="BH698" s="29"/>
      <c r="BI698" s="29"/>
      <c r="BJ698" s="29"/>
      <c r="BK698" s="29"/>
      <c r="BL698" s="29"/>
      <c r="BM698" s="29"/>
      <c r="BN698" s="29"/>
      <c r="BO698" s="29"/>
      <c r="BP698" s="29"/>
      <c r="BQ698" s="29"/>
      <c r="BR698" s="29"/>
      <c r="BS698" s="29"/>
      <c r="BT698" s="29"/>
      <c r="BU698" s="29"/>
      <c r="BV698" s="29"/>
    </row>
    <row r="699" spans="1:74" ht="14.25" customHeight="1">
      <c r="A699" s="32" t="s">
        <v>2950</v>
      </c>
      <c r="B699" s="32" t="s">
        <v>2951</v>
      </c>
      <c r="C699" s="32" t="s">
        <v>2060</v>
      </c>
      <c r="D699" s="33">
        <v>41</v>
      </c>
      <c r="E699" s="32" t="s">
        <v>1743</v>
      </c>
      <c r="F699" s="34">
        <v>4102</v>
      </c>
      <c r="G699" s="32" t="s">
        <v>3167</v>
      </c>
      <c r="H699" s="34" t="s">
        <v>1304</v>
      </c>
      <c r="I699" s="32" t="s">
        <v>1585</v>
      </c>
      <c r="J699" s="34">
        <v>2</v>
      </c>
      <c r="K699" s="32" t="s">
        <v>318</v>
      </c>
      <c r="L699" s="33" t="s">
        <v>3168</v>
      </c>
      <c r="M699" s="32" t="s">
        <v>3169</v>
      </c>
      <c r="N699" s="34" t="s">
        <v>3170</v>
      </c>
      <c r="O699" s="32" t="s">
        <v>3171</v>
      </c>
      <c r="P699" s="34" t="s">
        <v>1459</v>
      </c>
      <c r="Q699" s="34" t="s">
        <v>3187</v>
      </c>
      <c r="R699" s="32" t="s">
        <v>3188</v>
      </c>
      <c r="S699" s="34" t="s">
        <v>3189</v>
      </c>
      <c r="T699" s="32" t="s">
        <v>3190</v>
      </c>
      <c r="U699" s="34">
        <v>1</v>
      </c>
      <c r="V699" s="35">
        <v>2022763640036</v>
      </c>
      <c r="W699" s="36" t="s">
        <v>3176</v>
      </c>
      <c r="X699" s="33" t="s">
        <v>3177</v>
      </c>
      <c r="Y699" s="32" t="s">
        <v>3178</v>
      </c>
      <c r="Z699" s="34">
        <v>2023</v>
      </c>
      <c r="AA699" s="34">
        <v>2023</v>
      </c>
      <c r="AB699" s="34">
        <v>1</v>
      </c>
      <c r="AC699" s="34">
        <v>2</v>
      </c>
      <c r="AD699" s="34">
        <v>4102047</v>
      </c>
      <c r="AE699" s="32" t="s">
        <v>3106</v>
      </c>
      <c r="AF699" s="34">
        <v>410204700</v>
      </c>
      <c r="AG699" s="32" t="s">
        <v>3107</v>
      </c>
      <c r="AH699" s="34">
        <v>1</v>
      </c>
      <c r="AI699" s="34">
        <v>4</v>
      </c>
      <c r="AJ699" s="32" t="s">
        <v>3193</v>
      </c>
      <c r="AK699" s="34" t="s">
        <v>99</v>
      </c>
      <c r="AL699" s="32" t="s">
        <v>90</v>
      </c>
      <c r="AM699" s="34">
        <v>121000</v>
      </c>
      <c r="AN699" s="32" t="s">
        <v>91</v>
      </c>
      <c r="AO699" s="32"/>
      <c r="AP699" s="32" t="s">
        <v>144</v>
      </c>
      <c r="AQ699" s="34" t="s">
        <v>333</v>
      </c>
      <c r="AR699" s="32" t="s">
        <v>334</v>
      </c>
      <c r="AS699" s="32" t="s">
        <v>3194</v>
      </c>
      <c r="AT699" s="28">
        <v>0</v>
      </c>
      <c r="AU699" s="1" t="s">
        <v>463</v>
      </c>
      <c r="AV699" s="29"/>
      <c r="AW699" s="30">
        <f>SUMIF('No tocar'!A:A,AS699,'No tocar'!B:B)</f>
        <v>10000000</v>
      </c>
      <c r="AX699" s="30">
        <f t="shared" si="0"/>
        <v>0</v>
      </c>
      <c r="AY699" s="30">
        <f>SUMIF('No tocar'!A:A,AS699,'No tocar'!D:D)</f>
        <v>0</v>
      </c>
      <c r="AZ699" s="30"/>
      <c r="BA699" s="30" t="str">
        <f t="shared" si="1"/>
        <v/>
      </c>
      <c r="BB699" s="31" t="str">
        <f t="shared" si="2"/>
        <v/>
      </c>
      <c r="BC699" s="29"/>
      <c r="BD699" s="29"/>
      <c r="BE699" s="29"/>
      <c r="BF699" s="29"/>
      <c r="BG699" s="29"/>
      <c r="BH699" s="29"/>
      <c r="BI699" s="29"/>
      <c r="BJ699" s="29"/>
      <c r="BK699" s="29"/>
      <c r="BL699" s="29"/>
      <c r="BM699" s="29"/>
      <c r="BN699" s="29"/>
      <c r="BO699" s="29"/>
      <c r="BP699" s="29"/>
      <c r="BQ699" s="29"/>
      <c r="BR699" s="29"/>
      <c r="BS699" s="29"/>
      <c r="BT699" s="29"/>
      <c r="BU699" s="29"/>
      <c r="BV699" s="29"/>
    </row>
    <row r="700" spans="1:74" ht="14.25" customHeight="1">
      <c r="A700" s="32" t="s">
        <v>2950</v>
      </c>
      <c r="B700" s="32" t="s">
        <v>2951</v>
      </c>
      <c r="C700" s="32" t="s">
        <v>2060</v>
      </c>
      <c r="D700" s="33">
        <v>41</v>
      </c>
      <c r="E700" s="32" t="s">
        <v>1743</v>
      </c>
      <c r="F700" s="34">
        <v>4102</v>
      </c>
      <c r="G700" s="32" t="s">
        <v>3167</v>
      </c>
      <c r="H700" s="34" t="s">
        <v>1304</v>
      </c>
      <c r="I700" s="32" t="s">
        <v>1585</v>
      </c>
      <c r="J700" s="34">
        <v>2</v>
      </c>
      <c r="K700" s="32" t="s">
        <v>318</v>
      </c>
      <c r="L700" s="33" t="s">
        <v>3168</v>
      </c>
      <c r="M700" s="32" t="s">
        <v>3169</v>
      </c>
      <c r="N700" s="34" t="s">
        <v>3170</v>
      </c>
      <c r="O700" s="32" t="s">
        <v>3171</v>
      </c>
      <c r="P700" s="34" t="s">
        <v>1459</v>
      </c>
      <c r="Q700" s="34" t="s">
        <v>3187</v>
      </c>
      <c r="R700" s="32" t="s">
        <v>3188</v>
      </c>
      <c r="S700" s="34" t="s">
        <v>3195</v>
      </c>
      <c r="T700" s="32" t="s">
        <v>3196</v>
      </c>
      <c r="U700" s="34">
        <v>50</v>
      </c>
      <c r="V700" s="35">
        <v>2022763640036</v>
      </c>
      <c r="W700" s="36" t="s">
        <v>3176</v>
      </c>
      <c r="X700" s="33" t="s">
        <v>3177</v>
      </c>
      <c r="Y700" s="32" t="s">
        <v>3178</v>
      </c>
      <c r="Z700" s="34">
        <v>2023</v>
      </c>
      <c r="AA700" s="34">
        <v>2023</v>
      </c>
      <c r="AB700" s="34">
        <v>1</v>
      </c>
      <c r="AC700" s="34">
        <v>4</v>
      </c>
      <c r="AD700" s="34">
        <v>4102045</v>
      </c>
      <c r="AE700" s="32" t="s">
        <v>3197</v>
      </c>
      <c r="AF700" s="34">
        <v>410204502</v>
      </c>
      <c r="AG700" s="32" t="s">
        <v>3198</v>
      </c>
      <c r="AH700" s="34">
        <v>50</v>
      </c>
      <c r="AI700" s="34">
        <v>5</v>
      </c>
      <c r="AJ700" s="32" t="s">
        <v>3199</v>
      </c>
      <c r="AK700" s="34" t="s">
        <v>89</v>
      </c>
      <c r="AL700" s="32" t="s">
        <v>90</v>
      </c>
      <c r="AM700" s="34">
        <v>121000</v>
      </c>
      <c r="AN700" s="32" t="s">
        <v>91</v>
      </c>
      <c r="AO700" s="32"/>
      <c r="AP700" s="32" t="s">
        <v>153</v>
      </c>
      <c r="AQ700" s="34" t="s">
        <v>333</v>
      </c>
      <c r="AR700" s="32" t="s">
        <v>334</v>
      </c>
      <c r="AS700" s="32" t="s">
        <v>3200</v>
      </c>
      <c r="AT700" s="28">
        <v>3300000</v>
      </c>
      <c r="AU700" s="1" t="s">
        <v>463</v>
      </c>
      <c r="AV700" s="29"/>
      <c r="AW700" s="30">
        <f>SUMIF('No tocar'!A:A,AS700,'No tocar'!B:B)</f>
        <v>9800000</v>
      </c>
      <c r="AX700" s="30">
        <f t="shared" si="0"/>
        <v>3300000</v>
      </c>
      <c r="AY700" s="30">
        <f>SUMIF('No tocar'!A:A,AS700,'No tocar'!D:D)</f>
        <v>3300000</v>
      </c>
      <c r="AZ700" s="30"/>
      <c r="BA700" s="30" t="str">
        <f t="shared" si="1"/>
        <v/>
      </c>
      <c r="BB700" s="31" t="str">
        <f t="shared" si="2"/>
        <v/>
      </c>
      <c r="BC700" s="29"/>
      <c r="BD700" s="29"/>
      <c r="BE700" s="29"/>
      <c r="BF700" s="29"/>
      <c r="BG700" s="29"/>
      <c r="BH700" s="29"/>
      <c r="BI700" s="29"/>
      <c r="BJ700" s="29"/>
      <c r="BK700" s="29"/>
      <c r="BL700" s="29"/>
      <c r="BM700" s="29"/>
      <c r="BN700" s="29"/>
      <c r="BO700" s="29"/>
      <c r="BP700" s="29"/>
      <c r="BQ700" s="29"/>
      <c r="BR700" s="29"/>
      <c r="BS700" s="29"/>
      <c r="BT700" s="29"/>
      <c r="BU700" s="29"/>
      <c r="BV700" s="29"/>
    </row>
    <row r="701" spans="1:74" ht="14.25" customHeight="1">
      <c r="A701" s="32" t="s">
        <v>2950</v>
      </c>
      <c r="B701" s="32" t="s">
        <v>2951</v>
      </c>
      <c r="C701" s="32" t="s">
        <v>2060</v>
      </c>
      <c r="D701" s="33">
        <v>41</v>
      </c>
      <c r="E701" s="32" t="s">
        <v>1743</v>
      </c>
      <c r="F701" s="34">
        <v>4102</v>
      </c>
      <c r="G701" s="32" t="s">
        <v>3167</v>
      </c>
      <c r="H701" s="34" t="s">
        <v>1304</v>
      </c>
      <c r="I701" s="32" t="s">
        <v>1585</v>
      </c>
      <c r="J701" s="34">
        <v>2</v>
      </c>
      <c r="K701" s="32" t="s">
        <v>318</v>
      </c>
      <c r="L701" s="33" t="s">
        <v>3168</v>
      </c>
      <c r="M701" s="32" t="s">
        <v>3169</v>
      </c>
      <c r="N701" s="34" t="s">
        <v>3170</v>
      </c>
      <c r="O701" s="32" t="s">
        <v>3171</v>
      </c>
      <c r="P701" s="34" t="s">
        <v>1459</v>
      </c>
      <c r="Q701" s="34" t="s">
        <v>3187</v>
      </c>
      <c r="R701" s="32" t="s">
        <v>3188</v>
      </c>
      <c r="S701" s="34" t="s">
        <v>3195</v>
      </c>
      <c r="T701" s="32" t="s">
        <v>3196</v>
      </c>
      <c r="U701" s="34">
        <v>50</v>
      </c>
      <c r="V701" s="35">
        <v>2022763640036</v>
      </c>
      <c r="W701" s="36" t="s">
        <v>3176</v>
      </c>
      <c r="X701" s="33" t="s">
        <v>3177</v>
      </c>
      <c r="Y701" s="32" t="s">
        <v>3178</v>
      </c>
      <c r="Z701" s="34">
        <v>2023</v>
      </c>
      <c r="AA701" s="34">
        <v>2023</v>
      </c>
      <c r="AB701" s="34">
        <v>1</v>
      </c>
      <c r="AC701" s="34">
        <v>4</v>
      </c>
      <c r="AD701" s="34">
        <v>4102045</v>
      </c>
      <c r="AE701" s="32" t="s">
        <v>3197</v>
      </c>
      <c r="AF701" s="34">
        <v>410204502</v>
      </c>
      <c r="AG701" s="32" t="s">
        <v>3198</v>
      </c>
      <c r="AH701" s="34">
        <v>50</v>
      </c>
      <c r="AI701" s="34">
        <v>6</v>
      </c>
      <c r="AJ701" s="32" t="s">
        <v>3201</v>
      </c>
      <c r="AK701" s="34" t="s">
        <v>99</v>
      </c>
      <c r="AL701" s="32" t="s">
        <v>90</v>
      </c>
      <c r="AM701" s="34">
        <v>121000</v>
      </c>
      <c r="AN701" s="32" t="s">
        <v>91</v>
      </c>
      <c r="AO701" s="32"/>
      <c r="AP701" s="32" t="s">
        <v>153</v>
      </c>
      <c r="AQ701" s="34" t="s">
        <v>3182</v>
      </c>
      <c r="AR701" s="32" t="s">
        <v>3183</v>
      </c>
      <c r="AS701" s="32" t="s">
        <v>3202</v>
      </c>
      <c r="AT701" s="28">
        <v>3300000</v>
      </c>
      <c r="AU701" s="1" t="s">
        <v>463</v>
      </c>
      <c r="AV701" s="29"/>
      <c r="AW701" s="30">
        <f>SUMIF('No tocar'!A:A,AS701,'No tocar'!B:B)</f>
        <v>9800000</v>
      </c>
      <c r="AX701" s="30">
        <f t="shared" si="0"/>
        <v>3300000</v>
      </c>
      <c r="AY701" s="30">
        <f>SUMIF('No tocar'!A:A,AS701,'No tocar'!D:D)</f>
        <v>3300000</v>
      </c>
      <c r="AZ701" s="30"/>
      <c r="BA701" s="30" t="str">
        <f t="shared" si="1"/>
        <v/>
      </c>
      <c r="BB701" s="31" t="str">
        <f t="shared" si="2"/>
        <v/>
      </c>
      <c r="BC701" s="29"/>
      <c r="BD701" s="29"/>
      <c r="BE701" s="29"/>
      <c r="BF701" s="29"/>
      <c r="BG701" s="29"/>
      <c r="BH701" s="29"/>
      <c r="BI701" s="29"/>
      <c r="BJ701" s="29"/>
      <c r="BK701" s="29"/>
      <c r="BL701" s="29"/>
      <c r="BM701" s="29"/>
      <c r="BN701" s="29"/>
      <c r="BO701" s="29"/>
      <c r="BP701" s="29"/>
      <c r="BQ701" s="29"/>
      <c r="BR701" s="29"/>
      <c r="BS701" s="29"/>
      <c r="BT701" s="29"/>
      <c r="BU701" s="29"/>
      <c r="BV701" s="29"/>
    </row>
    <row r="702" spans="1:74" ht="14.25" customHeight="1">
      <c r="A702" s="32" t="s">
        <v>2950</v>
      </c>
      <c r="B702" s="32" t="s">
        <v>2951</v>
      </c>
      <c r="C702" s="32" t="s">
        <v>2060</v>
      </c>
      <c r="D702" s="33">
        <v>41</v>
      </c>
      <c r="E702" s="32" t="s">
        <v>1743</v>
      </c>
      <c r="F702" s="34">
        <v>4102</v>
      </c>
      <c r="G702" s="32" t="s">
        <v>3167</v>
      </c>
      <c r="H702" s="34" t="s">
        <v>1304</v>
      </c>
      <c r="I702" s="32" t="s">
        <v>1585</v>
      </c>
      <c r="J702" s="34">
        <v>2</v>
      </c>
      <c r="K702" s="32" t="s">
        <v>318</v>
      </c>
      <c r="L702" s="33" t="s">
        <v>3168</v>
      </c>
      <c r="M702" s="32" t="s">
        <v>3169</v>
      </c>
      <c r="N702" s="34" t="s">
        <v>3170</v>
      </c>
      <c r="O702" s="32" t="s">
        <v>3171</v>
      </c>
      <c r="P702" s="34" t="s">
        <v>1459</v>
      </c>
      <c r="Q702" s="34" t="s">
        <v>3203</v>
      </c>
      <c r="R702" s="32" t="s">
        <v>3204</v>
      </c>
      <c r="S702" s="34" t="s">
        <v>3205</v>
      </c>
      <c r="T702" s="32" t="s">
        <v>3206</v>
      </c>
      <c r="U702" s="34">
        <v>1</v>
      </c>
      <c r="V702" s="35">
        <v>2022763640036</v>
      </c>
      <c r="W702" s="36" t="s">
        <v>3176</v>
      </c>
      <c r="X702" s="33" t="s">
        <v>3177</v>
      </c>
      <c r="Y702" s="32" t="s">
        <v>3178</v>
      </c>
      <c r="Z702" s="34">
        <v>2023</v>
      </c>
      <c r="AA702" s="34">
        <v>2023</v>
      </c>
      <c r="AB702" s="34">
        <v>1</v>
      </c>
      <c r="AC702" s="34">
        <v>3</v>
      </c>
      <c r="AD702" s="34">
        <v>4102046</v>
      </c>
      <c r="AE702" s="32" t="s">
        <v>3096</v>
      </c>
      <c r="AF702" s="34">
        <v>410204600</v>
      </c>
      <c r="AG702" s="32" t="s">
        <v>3097</v>
      </c>
      <c r="AH702" s="34">
        <v>1</v>
      </c>
      <c r="AI702" s="34">
        <v>7</v>
      </c>
      <c r="AJ702" s="32" t="s">
        <v>3207</v>
      </c>
      <c r="AK702" s="34" t="s">
        <v>89</v>
      </c>
      <c r="AL702" s="32" t="s">
        <v>90</v>
      </c>
      <c r="AM702" s="34">
        <v>121000</v>
      </c>
      <c r="AN702" s="32" t="s">
        <v>91</v>
      </c>
      <c r="AO702" s="32"/>
      <c r="AP702" s="22" t="s">
        <v>92</v>
      </c>
      <c r="AQ702" s="34" t="s">
        <v>3208</v>
      </c>
      <c r="AR702" s="32" t="s">
        <v>3209</v>
      </c>
      <c r="AS702" s="32" t="s">
        <v>3210</v>
      </c>
      <c r="AT702" s="28">
        <v>0</v>
      </c>
      <c r="AU702" s="1" t="s">
        <v>463</v>
      </c>
      <c r="AV702" s="29"/>
      <c r="AW702" s="30">
        <f>SUMIF('No tocar'!A:A,AS702,'No tocar'!B:B)</f>
        <v>7000000</v>
      </c>
      <c r="AX702" s="30">
        <f t="shared" si="0"/>
        <v>0</v>
      </c>
      <c r="AY702" s="30">
        <f>SUMIF('No tocar'!A:A,AS702,'No tocar'!D:D)</f>
        <v>0</v>
      </c>
      <c r="AZ702" s="30"/>
      <c r="BA702" s="30" t="str">
        <f t="shared" si="1"/>
        <v/>
      </c>
      <c r="BB702" s="31" t="str">
        <f t="shared" si="2"/>
        <v/>
      </c>
      <c r="BC702" s="29"/>
      <c r="BD702" s="29"/>
      <c r="BE702" s="29"/>
      <c r="BF702" s="29"/>
      <c r="BG702" s="29"/>
      <c r="BH702" s="29"/>
      <c r="BI702" s="29"/>
      <c r="BJ702" s="29"/>
      <c r="BK702" s="29"/>
      <c r="BL702" s="29"/>
      <c r="BM702" s="29"/>
      <c r="BN702" s="29"/>
      <c r="BO702" s="29"/>
      <c r="BP702" s="29"/>
      <c r="BQ702" s="29"/>
      <c r="BR702" s="29"/>
      <c r="BS702" s="29"/>
      <c r="BT702" s="29"/>
      <c r="BU702" s="29"/>
      <c r="BV702" s="29"/>
    </row>
    <row r="703" spans="1:74" ht="14.25" customHeight="1">
      <c r="A703" s="32" t="s">
        <v>2950</v>
      </c>
      <c r="B703" s="32" t="s">
        <v>2951</v>
      </c>
      <c r="C703" s="32" t="s">
        <v>2060</v>
      </c>
      <c r="D703" s="33">
        <v>41</v>
      </c>
      <c r="E703" s="32" t="s">
        <v>1743</v>
      </c>
      <c r="F703" s="34">
        <v>4102</v>
      </c>
      <c r="G703" s="32" t="s">
        <v>3167</v>
      </c>
      <c r="H703" s="34" t="s">
        <v>1304</v>
      </c>
      <c r="I703" s="32" t="s">
        <v>1585</v>
      </c>
      <c r="J703" s="34">
        <v>2</v>
      </c>
      <c r="K703" s="32" t="s">
        <v>318</v>
      </c>
      <c r="L703" s="33" t="s">
        <v>3168</v>
      </c>
      <c r="M703" s="32" t="s">
        <v>3169</v>
      </c>
      <c r="N703" s="34" t="s">
        <v>3170</v>
      </c>
      <c r="O703" s="32" t="s">
        <v>3171</v>
      </c>
      <c r="P703" s="34" t="s">
        <v>1459</v>
      </c>
      <c r="Q703" s="34" t="s">
        <v>3203</v>
      </c>
      <c r="R703" s="32" t="s">
        <v>3204</v>
      </c>
      <c r="S703" s="34" t="s">
        <v>3205</v>
      </c>
      <c r="T703" s="32" t="s">
        <v>3206</v>
      </c>
      <c r="U703" s="34">
        <v>1</v>
      </c>
      <c r="V703" s="35">
        <v>2022763640036</v>
      </c>
      <c r="W703" s="36" t="s">
        <v>3176</v>
      </c>
      <c r="X703" s="33" t="s">
        <v>3177</v>
      </c>
      <c r="Y703" s="32" t="s">
        <v>3178</v>
      </c>
      <c r="Z703" s="34">
        <v>2023</v>
      </c>
      <c r="AA703" s="34">
        <v>2023</v>
      </c>
      <c r="AB703" s="34">
        <v>1</v>
      </c>
      <c r="AC703" s="34">
        <v>3</v>
      </c>
      <c r="AD703" s="34">
        <v>4102046</v>
      </c>
      <c r="AE703" s="32" t="s">
        <v>3096</v>
      </c>
      <c r="AF703" s="34">
        <v>410204600</v>
      </c>
      <c r="AG703" s="32" t="s">
        <v>3097</v>
      </c>
      <c r="AH703" s="34">
        <v>1</v>
      </c>
      <c r="AI703" s="34">
        <v>8</v>
      </c>
      <c r="AJ703" s="32" t="s">
        <v>3211</v>
      </c>
      <c r="AK703" s="34" t="s">
        <v>89</v>
      </c>
      <c r="AL703" s="32" t="s">
        <v>90</v>
      </c>
      <c r="AM703" s="34">
        <v>121000</v>
      </c>
      <c r="AN703" s="32" t="s">
        <v>91</v>
      </c>
      <c r="AO703" s="32"/>
      <c r="AP703" s="22" t="s">
        <v>92</v>
      </c>
      <c r="AQ703" s="34" t="s">
        <v>333</v>
      </c>
      <c r="AR703" s="32" t="s">
        <v>334</v>
      </c>
      <c r="AS703" s="32" t="s">
        <v>3212</v>
      </c>
      <c r="AT703" s="28">
        <v>0</v>
      </c>
      <c r="AU703" s="1" t="s">
        <v>463</v>
      </c>
      <c r="AV703" s="29"/>
      <c r="AW703" s="30">
        <f>SUMIF('No tocar'!A:A,AS703,'No tocar'!B:B)</f>
        <v>7000000</v>
      </c>
      <c r="AX703" s="30">
        <f t="shared" si="0"/>
        <v>0</v>
      </c>
      <c r="AY703" s="30">
        <f>SUMIF('No tocar'!A:A,AS703,'No tocar'!D:D)</f>
        <v>0</v>
      </c>
      <c r="AZ703" s="30"/>
      <c r="BA703" s="30" t="str">
        <f t="shared" si="1"/>
        <v/>
      </c>
      <c r="BB703" s="31" t="str">
        <f t="shared" si="2"/>
        <v/>
      </c>
      <c r="BC703" s="29"/>
      <c r="BD703" s="29"/>
      <c r="BE703" s="29"/>
      <c r="BF703" s="29"/>
      <c r="BG703" s="29"/>
      <c r="BH703" s="29"/>
      <c r="BI703" s="29"/>
      <c r="BJ703" s="29"/>
      <c r="BK703" s="29"/>
      <c r="BL703" s="29"/>
      <c r="BM703" s="29"/>
      <c r="BN703" s="29"/>
      <c r="BO703" s="29"/>
      <c r="BP703" s="29"/>
      <c r="BQ703" s="29"/>
      <c r="BR703" s="29"/>
      <c r="BS703" s="29"/>
      <c r="BT703" s="29"/>
      <c r="BU703" s="29"/>
      <c r="BV703" s="29"/>
    </row>
    <row r="704" spans="1:74" ht="14.25" customHeight="1">
      <c r="A704" s="32" t="s">
        <v>2950</v>
      </c>
      <c r="B704" s="32" t="s">
        <v>2951</v>
      </c>
      <c r="C704" s="32" t="s">
        <v>2060</v>
      </c>
      <c r="D704" s="33">
        <v>45</v>
      </c>
      <c r="E704" s="32" t="s">
        <v>916</v>
      </c>
      <c r="F704" s="34">
        <v>4502</v>
      </c>
      <c r="G704" s="32" t="s">
        <v>1862</v>
      </c>
      <c r="H704" s="34" t="s">
        <v>1304</v>
      </c>
      <c r="I704" s="32" t="s">
        <v>1585</v>
      </c>
      <c r="J704" s="34">
        <v>2</v>
      </c>
      <c r="K704" s="32" t="s">
        <v>318</v>
      </c>
      <c r="L704" s="33" t="s">
        <v>1545</v>
      </c>
      <c r="M704" s="32" t="s">
        <v>1546</v>
      </c>
      <c r="N704" s="34" t="s">
        <v>1547</v>
      </c>
      <c r="O704" s="32" t="s">
        <v>1548</v>
      </c>
      <c r="P704" s="34">
        <v>1900</v>
      </c>
      <c r="Q704" s="34" t="s">
        <v>3213</v>
      </c>
      <c r="R704" s="32" t="s">
        <v>3214</v>
      </c>
      <c r="S704" s="34" t="s">
        <v>3215</v>
      </c>
      <c r="T704" s="32" t="s">
        <v>3216</v>
      </c>
      <c r="U704" s="34" t="s">
        <v>1459</v>
      </c>
      <c r="V704" s="35">
        <v>2022763640037</v>
      </c>
      <c r="W704" s="36" t="s">
        <v>3217</v>
      </c>
      <c r="X704" s="33" t="s">
        <v>3218</v>
      </c>
      <c r="Y704" s="32" t="s">
        <v>3219</v>
      </c>
      <c r="Z704" s="34">
        <v>2023</v>
      </c>
      <c r="AA704" s="34">
        <v>2023</v>
      </c>
      <c r="AB704" s="34">
        <v>1</v>
      </c>
      <c r="AC704" s="34">
        <v>1</v>
      </c>
      <c r="AD704" s="34">
        <v>4502001</v>
      </c>
      <c r="AE704" s="32" t="s">
        <v>1873</v>
      </c>
      <c r="AF704" s="34">
        <v>450200108</v>
      </c>
      <c r="AG704" s="32" t="s">
        <v>3220</v>
      </c>
      <c r="AH704" s="34" t="s">
        <v>1459</v>
      </c>
      <c r="AI704" s="34">
        <v>1</v>
      </c>
      <c r="AJ704" s="32" t="s">
        <v>3221</v>
      </c>
      <c r="AK704" s="34" t="s">
        <v>99</v>
      </c>
      <c r="AL704" s="32" t="s">
        <v>166</v>
      </c>
      <c r="AM704" s="34">
        <v>124303</v>
      </c>
      <c r="AN704" s="32" t="s">
        <v>169</v>
      </c>
      <c r="AO704" s="32"/>
      <c r="AP704" s="22" t="s">
        <v>92</v>
      </c>
      <c r="AQ704" s="34" t="s">
        <v>1668</v>
      </c>
      <c r="AR704" s="32" t="s">
        <v>1669</v>
      </c>
      <c r="AS704" s="32" t="s">
        <v>3222</v>
      </c>
      <c r="AT704" s="28">
        <v>28400000</v>
      </c>
      <c r="AU704" s="1"/>
      <c r="AV704" s="29"/>
      <c r="AW704" s="30">
        <f>SUMIF('No tocar'!A:A,AS704,'No tocar'!B:B)</f>
        <v>24000000</v>
      </c>
      <c r="AX704" s="30">
        <f t="shared" si="0"/>
        <v>28400000</v>
      </c>
      <c r="AY704" s="30">
        <f>SUMIF('No tocar'!A:A,AS704,'No tocar'!D:D)</f>
        <v>27200000</v>
      </c>
      <c r="AZ704" s="30"/>
      <c r="BA704" s="30" t="str">
        <f t="shared" si="1"/>
        <v/>
      </c>
      <c r="BB704" s="31" t="str">
        <f t="shared" si="2"/>
        <v/>
      </c>
      <c r="BC704" s="29"/>
      <c r="BD704" s="29"/>
      <c r="BE704" s="29"/>
      <c r="BF704" s="29"/>
      <c r="BG704" s="29"/>
      <c r="BH704" s="29"/>
      <c r="BI704" s="29"/>
      <c r="BJ704" s="29"/>
      <c r="BK704" s="29"/>
      <c r="BL704" s="29"/>
      <c r="BM704" s="29"/>
      <c r="BN704" s="29"/>
      <c r="BO704" s="29"/>
      <c r="BP704" s="29"/>
      <c r="BQ704" s="29"/>
      <c r="BR704" s="29"/>
      <c r="BS704" s="29"/>
      <c r="BT704" s="29"/>
      <c r="BU704" s="29"/>
      <c r="BV704" s="29"/>
    </row>
    <row r="705" spans="1:74" ht="14.25" customHeight="1">
      <c r="A705" s="32" t="s">
        <v>2950</v>
      </c>
      <c r="B705" s="32" t="s">
        <v>2951</v>
      </c>
      <c r="C705" s="32" t="s">
        <v>2060</v>
      </c>
      <c r="D705" s="33">
        <v>45</v>
      </c>
      <c r="E705" s="32" t="s">
        <v>916</v>
      </c>
      <c r="F705" s="34">
        <v>4502</v>
      </c>
      <c r="G705" s="32" t="s">
        <v>1862</v>
      </c>
      <c r="H705" s="34" t="s">
        <v>1304</v>
      </c>
      <c r="I705" s="32" t="s">
        <v>1585</v>
      </c>
      <c r="J705" s="34">
        <v>2</v>
      </c>
      <c r="K705" s="32" t="s">
        <v>318</v>
      </c>
      <c r="L705" s="33" t="s">
        <v>1545</v>
      </c>
      <c r="M705" s="32" t="s">
        <v>1546</v>
      </c>
      <c r="N705" s="34" t="s">
        <v>1547</v>
      </c>
      <c r="O705" s="32" t="s">
        <v>1548</v>
      </c>
      <c r="P705" s="34">
        <v>1900</v>
      </c>
      <c r="Q705" s="34" t="s">
        <v>3213</v>
      </c>
      <c r="R705" s="32" t="s">
        <v>3214</v>
      </c>
      <c r="S705" s="34" t="s">
        <v>3215</v>
      </c>
      <c r="T705" s="32" t="s">
        <v>3216</v>
      </c>
      <c r="U705" s="34" t="s">
        <v>1459</v>
      </c>
      <c r="V705" s="35">
        <v>2022763640037</v>
      </c>
      <c r="W705" s="36" t="s">
        <v>3217</v>
      </c>
      <c r="X705" s="33" t="s">
        <v>3218</v>
      </c>
      <c r="Y705" s="32" t="s">
        <v>3219</v>
      </c>
      <c r="Z705" s="34">
        <v>2023</v>
      </c>
      <c r="AA705" s="34">
        <v>2023</v>
      </c>
      <c r="AB705" s="34">
        <v>1</v>
      </c>
      <c r="AC705" s="34">
        <v>1</v>
      </c>
      <c r="AD705" s="34">
        <v>4502001</v>
      </c>
      <c r="AE705" s="32" t="s">
        <v>1873</v>
      </c>
      <c r="AF705" s="34">
        <v>450200108</v>
      </c>
      <c r="AG705" s="32" t="s">
        <v>3220</v>
      </c>
      <c r="AH705" s="34" t="s">
        <v>1459</v>
      </c>
      <c r="AI705" s="34">
        <v>2</v>
      </c>
      <c r="AJ705" s="32" t="s">
        <v>3223</v>
      </c>
      <c r="AK705" s="34" t="s">
        <v>89</v>
      </c>
      <c r="AL705" s="32" t="s">
        <v>166</v>
      </c>
      <c r="AM705" s="34">
        <v>124303</v>
      </c>
      <c r="AN705" s="32" t="s">
        <v>169</v>
      </c>
      <c r="AO705" s="32"/>
      <c r="AP705" s="22" t="s">
        <v>92</v>
      </c>
      <c r="AQ705" s="34" t="s">
        <v>1668</v>
      </c>
      <c r="AR705" s="32" t="s">
        <v>1669</v>
      </c>
      <c r="AS705" s="32" t="s">
        <v>3224</v>
      </c>
      <c r="AT705" s="28">
        <v>37750000</v>
      </c>
      <c r="AU705" s="1"/>
      <c r="AV705" s="29"/>
      <c r="AW705" s="30">
        <f>SUMIF('No tocar'!A:A,AS705,'No tocar'!B:B)</f>
        <v>38400000</v>
      </c>
      <c r="AX705" s="30">
        <f t="shared" si="0"/>
        <v>37750000</v>
      </c>
      <c r="AY705" s="30">
        <f>SUMIF('No tocar'!A:A,AS705,'No tocar'!D:D)</f>
        <v>32000000</v>
      </c>
      <c r="AZ705" s="30"/>
      <c r="BA705" s="30" t="str">
        <f t="shared" si="1"/>
        <v/>
      </c>
      <c r="BB705" s="31" t="str">
        <f t="shared" si="2"/>
        <v/>
      </c>
      <c r="BC705" s="29"/>
      <c r="BD705" s="29"/>
      <c r="BE705" s="29"/>
      <c r="BF705" s="29"/>
      <c r="BG705" s="29"/>
      <c r="BH705" s="29"/>
      <c r="BI705" s="29"/>
      <c r="BJ705" s="29"/>
      <c r="BK705" s="29"/>
      <c r="BL705" s="29"/>
      <c r="BM705" s="29"/>
      <c r="BN705" s="29"/>
      <c r="BO705" s="29"/>
      <c r="BP705" s="29"/>
      <c r="BQ705" s="29"/>
      <c r="BR705" s="29"/>
      <c r="BS705" s="29"/>
      <c r="BT705" s="29"/>
      <c r="BU705" s="29"/>
      <c r="BV705" s="29"/>
    </row>
    <row r="706" spans="1:74" ht="14.25" customHeight="1">
      <c r="A706" s="32" t="s">
        <v>2950</v>
      </c>
      <c r="B706" s="32" t="s">
        <v>2951</v>
      </c>
      <c r="C706" s="32" t="s">
        <v>2060</v>
      </c>
      <c r="D706" s="33">
        <v>45</v>
      </c>
      <c r="E706" s="32" t="s">
        <v>916</v>
      </c>
      <c r="F706" s="34">
        <v>4502</v>
      </c>
      <c r="G706" s="32" t="s">
        <v>1862</v>
      </c>
      <c r="H706" s="34" t="s">
        <v>1304</v>
      </c>
      <c r="I706" s="32" t="s">
        <v>1585</v>
      </c>
      <c r="J706" s="34">
        <v>2</v>
      </c>
      <c r="K706" s="32" t="s">
        <v>318</v>
      </c>
      <c r="L706" s="33" t="s">
        <v>1545</v>
      </c>
      <c r="M706" s="32" t="s">
        <v>1546</v>
      </c>
      <c r="N706" s="34" t="s">
        <v>1547</v>
      </c>
      <c r="O706" s="32" t="s">
        <v>1548</v>
      </c>
      <c r="P706" s="34">
        <v>1900</v>
      </c>
      <c r="Q706" s="34" t="s">
        <v>3213</v>
      </c>
      <c r="R706" s="32" t="s">
        <v>3214</v>
      </c>
      <c r="S706" s="34" t="s">
        <v>3225</v>
      </c>
      <c r="T706" s="32" t="s">
        <v>3226</v>
      </c>
      <c r="U706" s="34">
        <v>1</v>
      </c>
      <c r="V706" s="35">
        <v>2022763640037</v>
      </c>
      <c r="W706" s="36" t="s">
        <v>3217</v>
      </c>
      <c r="X706" s="33" t="s">
        <v>3218</v>
      </c>
      <c r="Y706" s="32" t="s">
        <v>3219</v>
      </c>
      <c r="Z706" s="34">
        <v>2023</v>
      </c>
      <c r="AA706" s="34">
        <v>2023</v>
      </c>
      <c r="AB706" s="34">
        <v>1</v>
      </c>
      <c r="AC706" s="34">
        <v>2</v>
      </c>
      <c r="AD706" s="34">
        <v>4502001</v>
      </c>
      <c r="AE706" s="32" t="s">
        <v>1873</v>
      </c>
      <c r="AF706" s="34">
        <v>450200113</v>
      </c>
      <c r="AG706" s="32" t="s">
        <v>3227</v>
      </c>
      <c r="AH706" s="34">
        <v>1</v>
      </c>
      <c r="AI706" s="34">
        <v>3</v>
      </c>
      <c r="AJ706" s="32" t="s">
        <v>3228</v>
      </c>
      <c r="AK706" s="34" t="s">
        <v>89</v>
      </c>
      <c r="AL706" s="32" t="s">
        <v>90</v>
      </c>
      <c r="AM706" s="34">
        <v>121000</v>
      </c>
      <c r="AN706" s="32" t="s">
        <v>91</v>
      </c>
      <c r="AO706" s="32"/>
      <c r="AP706" s="32" t="s">
        <v>153</v>
      </c>
      <c r="AQ706" s="34" t="s">
        <v>346</v>
      </c>
      <c r="AR706" s="32" t="s">
        <v>347</v>
      </c>
      <c r="AS706" s="32" t="s">
        <v>3229</v>
      </c>
      <c r="AT706" s="28">
        <v>0</v>
      </c>
      <c r="AU706" s="1"/>
      <c r="AV706" s="29"/>
      <c r="AW706" s="30">
        <f>SUMIF('No tocar'!A:A,AS706,'No tocar'!B:B)</f>
        <v>14000000</v>
      </c>
      <c r="AX706" s="30">
        <f t="shared" si="0"/>
        <v>0</v>
      </c>
      <c r="AY706" s="30">
        <f>SUMIF('No tocar'!A:A,AS706,'No tocar'!D:D)</f>
        <v>0</v>
      </c>
      <c r="AZ706" s="30"/>
      <c r="BA706" s="30" t="str">
        <f t="shared" si="1"/>
        <v/>
      </c>
      <c r="BB706" s="31" t="str">
        <f t="shared" si="2"/>
        <v/>
      </c>
      <c r="BC706" s="29"/>
      <c r="BD706" s="29"/>
      <c r="BE706" s="29"/>
      <c r="BF706" s="29"/>
      <c r="BG706" s="29"/>
      <c r="BH706" s="29"/>
      <c r="BI706" s="29"/>
      <c r="BJ706" s="29"/>
      <c r="BK706" s="29"/>
      <c r="BL706" s="29"/>
      <c r="BM706" s="29"/>
      <c r="BN706" s="29"/>
      <c r="BO706" s="29"/>
      <c r="BP706" s="29"/>
      <c r="BQ706" s="29"/>
      <c r="BR706" s="29"/>
      <c r="BS706" s="29"/>
      <c r="BT706" s="29"/>
      <c r="BU706" s="29"/>
      <c r="BV706" s="29"/>
    </row>
    <row r="707" spans="1:74" ht="14.25" customHeight="1">
      <c r="A707" s="32" t="s">
        <v>2950</v>
      </c>
      <c r="B707" s="32" t="s">
        <v>2951</v>
      </c>
      <c r="C707" s="32" t="s">
        <v>2060</v>
      </c>
      <c r="D707" s="33">
        <v>45</v>
      </c>
      <c r="E707" s="32" t="s">
        <v>916</v>
      </c>
      <c r="F707" s="34">
        <v>4502</v>
      </c>
      <c r="G707" s="32" t="s">
        <v>1862</v>
      </c>
      <c r="H707" s="34" t="s">
        <v>1304</v>
      </c>
      <c r="I707" s="32" t="s">
        <v>1585</v>
      </c>
      <c r="J707" s="34">
        <v>2</v>
      </c>
      <c r="K707" s="32" t="s">
        <v>318</v>
      </c>
      <c r="L707" s="33" t="s">
        <v>1545</v>
      </c>
      <c r="M707" s="32" t="s">
        <v>1546</v>
      </c>
      <c r="N707" s="34" t="s">
        <v>1547</v>
      </c>
      <c r="O707" s="32" t="s">
        <v>1548</v>
      </c>
      <c r="P707" s="34">
        <v>1900</v>
      </c>
      <c r="Q707" s="34" t="s">
        <v>3213</v>
      </c>
      <c r="R707" s="32" t="s">
        <v>3214</v>
      </c>
      <c r="S707" s="34" t="s">
        <v>3225</v>
      </c>
      <c r="T707" s="32" t="s">
        <v>3226</v>
      </c>
      <c r="U707" s="34">
        <v>1</v>
      </c>
      <c r="V707" s="35">
        <v>2022763640037</v>
      </c>
      <c r="W707" s="36" t="s">
        <v>3217</v>
      </c>
      <c r="X707" s="33" t="s">
        <v>3218</v>
      </c>
      <c r="Y707" s="32" t="s">
        <v>3219</v>
      </c>
      <c r="Z707" s="34">
        <v>2023</v>
      </c>
      <c r="AA707" s="34">
        <v>2023</v>
      </c>
      <c r="AB707" s="34">
        <v>1</v>
      </c>
      <c r="AC707" s="34">
        <v>2</v>
      </c>
      <c r="AD707" s="34">
        <v>4502001</v>
      </c>
      <c r="AE707" s="32" t="s">
        <v>1873</v>
      </c>
      <c r="AF707" s="34">
        <v>450200113</v>
      </c>
      <c r="AG707" s="32" t="s">
        <v>3227</v>
      </c>
      <c r="AH707" s="34">
        <v>1</v>
      </c>
      <c r="AI707" s="34">
        <v>4</v>
      </c>
      <c r="AJ707" s="32" t="s">
        <v>3230</v>
      </c>
      <c r="AK707" s="34" t="s">
        <v>99</v>
      </c>
      <c r="AL707" s="32" t="s">
        <v>90</v>
      </c>
      <c r="AM707" s="34">
        <v>121000</v>
      </c>
      <c r="AN707" s="32" t="s">
        <v>91</v>
      </c>
      <c r="AO707" s="32"/>
      <c r="AP707" s="32" t="s">
        <v>153</v>
      </c>
      <c r="AQ707" s="34" t="s">
        <v>346</v>
      </c>
      <c r="AR707" s="32" t="s">
        <v>347</v>
      </c>
      <c r="AS707" s="32" t="s">
        <v>3231</v>
      </c>
      <c r="AT707" s="28">
        <v>0</v>
      </c>
      <c r="AU707" s="1"/>
      <c r="AV707" s="29"/>
      <c r="AW707" s="30">
        <f>SUMIF('No tocar'!A:A,AS707,'No tocar'!B:B)</f>
        <v>30000000</v>
      </c>
      <c r="AX707" s="30">
        <f t="shared" si="0"/>
        <v>0</v>
      </c>
      <c r="AY707" s="30">
        <f>SUMIF('No tocar'!A:A,AS707,'No tocar'!D:D)</f>
        <v>0</v>
      </c>
      <c r="AZ707" s="30"/>
      <c r="BA707" s="30" t="str">
        <f t="shared" si="1"/>
        <v/>
      </c>
      <c r="BB707" s="31" t="str">
        <f t="shared" si="2"/>
        <v/>
      </c>
      <c r="BC707" s="29"/>
      <c r="BD707" s="29"/>
      <c r="BE707" s="29"/>
      <c r="BF707" s="29"/>
      <c r="BG707" s="29"/>
      <c r="BH707" s="29"/>
      <c r="BI707" s="29"/>
      <c r="BJ707" s="29"/>
      <c r="BK707" s="29"/>
      <c r="BL707" s="29"/>
      <c r="BM707" s="29"/>
      <c r="BN707" s="29"/>
      <c r="BO707" s="29"/>
      <c r="BP707" s="29"/>
      <c r="BQ707" s="29"/>
      <c r="BR707" s="29"/>
      <c r="BS707" s="29"/>
      <c r="BT707" s="29"/>
      <c r="BU707" s="29"/>
      <c r="BV707" s="29"/>
    </row>
    <row r="708" spans="1:74" ht="14.25" customHeight="1">
      <c r="A708" s="32" t="s">
        <v>2950</v>
      </c>
      <c r="B708" s="32" t="s">
        <v>2951</v>
      </c>
      <c r="C708" s="32" t="s">
        <v>2060</v>
      </c>
      <c r="D708" s="33">
        <v>45</v>
      </c>
      <c r="E708" s="32" t="s">
        <v>916</v>
      </c>
      <c r="F708" s="34">
        <v>4502</v>
      </c>
      <c r="G708" s="32" t="s">
        <v>1862</v>
      </c>
      <c r="H708" s="34" t="s">
        <v>1304</v>
      </c>
      <c r="I708" s="32" t="s">
        <v>1585</v>
      </c>
      <c r="J708" s="34">
        <v>2</v>
      </c>
      <c r="K708" s="32" t="s">
        <v>318</v>
      </c>
      <c r="L708" s="33" t="s">
        <v>1545</v>
      </c>
      <c r="M708" s="32" t="s">
        <v>1546</v>
      </c>
      <c r="N708" s="34" t="s">
        <v>1547</v>
      </c>
      <c r="O708" s="32" t="s">
        <v>1548</v>
      </c>
      <c r="P708" s="34">
        <v>1900</v>
      </c>
      <c r="Q708" s="34" t="s">
        <v>3213</v>
      </c>
      <c r="R708" s="32" t="s">
        <v>3214</v>
      </c>
      <c r="S708" s="34" t="s">
        <v>3225</v>
      </c>
      <c r="T708" s="32" t="s">
        <v>3226</v>
      </c>
      <c r="U708" s="34">
        <v>1</v>
      </c>
      <c r="V708" s="35">
        <v>2022763640037</v>
      </c>
      <c r="W708" s="36" t="s">
        <v>3217</v>
      </c>
      <c r="X708" s="33" t="s">
        <v>3218</v>
      </c>
      <c r="Y708" s="32" t="s">
        <v>3219</v>
      </c>
      <c r="Z708" s="34">
        <v>2023</v>
      </c>
      <c r="AA708" s="34">
        <v>2023</v>
      </c>
      <c r="AB708" s="34">
        <v>1</v>
      </c>
      <c r="AC708" s="34">
        <v>2</v>
      </c>
      <c r="AD708" s="34">
        <v>4502001</v>
      </c>
      <c r="AE708" s="32" t="s">
        <v>1873</v>
      </c>
      <c r="AF708" s="34">
        <v>450200113</v>
      </c>
      <c r="AG708" s="32" t="s">
        <v>3227</v>
      </c>
      <c r="AH708" s="34">
        <v>1</v>
      </c>
      <c r="AI708" s="34">
        <v>4</v>
      </c>
      <c r="AJ708" s="32" t="s">
        <v>3230</v>
      </c>
      <c r="AK708" s="34" t="s">
        <v>99</v>
      </c>
      <c r="AL708" s="32" t="s">
        <v>166</v>
      </c>
      <c r="AM708" s="34">
        <v>124303</v>
      </c>
      <c r="AN708" s="32" t="s">
        <v>169</v>
      </c>
      <c r="AO708" s="32"/>
      <c r="AP708" s="32" t="s">
        <v>153</v>
      </c>
      <c r="AQ708" s="34" t="s">
        <v>346</v>
      </c>
      <c r="AR708" s="32" t="s">
        <v>347</v>
      </c>
      <c r="AS708" s="32" t="s">
        <v>3232</v>
      </c>
      <c r="AT708" s="28">
        <v>12000000</v>
      </c>
      <c r="AU708" s="1"/>
      <c r="AV708" s="29"/>
      <c r="AW708" s="30">
        <f>SUMIF('No tocar'!A:A,AS708,'No tocar'!B:B)</f>
        <v>0</v>
      </c>
      <c r="AX708" s="30">
        <f t="shared" si="0"/>
        <v>12000000</v>
      </c>
      <c r="AY708" s="30">
        <f>SUMIF('No tocar'!A:A,AS708,'No tocar'!D:D)</f>
        <v>12000000</v>
      </c>
      <c r="AZ708" s="30"/>
      <c r="BA708" s="30" t="str">
        <f t="shared" si="1"/>
        <v/>
      </c>
      <c r="BB708" s="31" t="str">
        <f t="shared" si="2"/>
        <v/>
      </c>
      <c r="BC708" s="29"/>
      <c r="BD708" s="29"/>
      <c r="BE708" s="29"/>
      <c r="BF708" s="29"/>
      <c r="BG708" s="29"/>
      <c r="BH708" s="29"/>
      <c r="BI708" s="29"/>
      <c r="BJ708" s="29"/>
      <c r="BK708" s="29"/>
      <c r="BL708" s="29"/>
      <c r="BM708" s="29"/>
      <c r="BN708" s="29"/>
      <c r="BO708" s="29"/>
      <c r="BP708" s="29"/>
      <c r="BQ708" s="29"/>
      <c r="BR708" s="29"/>
      <c r="BS708" s="29"/>
      <c r="BT708" s="29"/>
      <c r="BU708" s="29"/>
      <c r="BV708" s="29"/>
    </row>
    <row r="709" spans="1:74" ht="14.25" customHeight="1">
      <c r="A709" s="32" t="s">
        <v>2950</v>
      </c>
      <c r="B709" s="32" t="s">
        <v>2951</v>
      </c>
      <c r="C709" s="32" t="s">
        <v>2060</v>
      </c>
      <c r="D709" s="33">
        <v>45</v>
      </c>
      <c r="E709" s="32" t="s">
        <v>916</v>
      </c>
      <c r="F709" s="34">
        <v>4502</v>
      </c>
      <c r="G709" s="32" t="s">
        <v>1862</v>
      </c>
      <c r="H709" s="34" t="s">
        <v>1304</v>
      </c>
      <c r="I709" s="32" t="s">
        <v>1585</v>
      </c>
      <c r="J709" s="34">
        <v>2</v>
      </c>
      <c r="K709" s="32" t="s">
        <v>318</v>
      </c>
      <c r="L709" s="33" t="s">
        <v>1545</v>
      </c>
      <c r="M709" s="32" t="s">
        <v>1546</v>
      </c>
      <c r="N709" s="34" t="s">
        <v>1547</v>
      </c>
      <c r="O709" s="32" t="s">
        <v>1548</v>
      </c>
      <c r="P709" s="34">
        <v>1900</v>
      </c>
      <c r="Q709" s="34" t="s">
        <v>3213</v>
      </c>
      <c r="R709" s="32" t="s">
        <v>3214</v>
      </c>
      <c r="S709" s="34" t="s">
        <v>3225</v>
      </c>
      <c r="T709" s="32" t="s">
        <v>3226</v>
      </c>
      <c r="U709" s="34">
        <v>1</v>
      </c>
      <c r="V709" s="35">
        <v>2022763640037</v>
      </c>
      <c r="W709" s="36" t="s">
        <v>3217</v>
      </c>
      <c r="X709" s="33" t="s">
        <v>3218</v>
      </c>
      <c r="Y709" s="32" t="s">
        <v>3219</v>
      </c>
      <c r="Z709" s="34">
        <v>2023</v>
      </c>
      <c r="AA709" s="34">
        <v>2023</v>
      </c>
      <c r="AB709" s="34">
        <v>1</v>
      </c>
      <c r="AC709" s="34">
        <v>2</v>
      </c>
      <c r="AD709" s="34">
        <v>4502001</v>
      </c>
      <c r="AE709" s="32" t="s">
        <v>1873</v>
      </c>
      <c r="AF709" s="34">
        <v>450200113</v>
      </c>
      <c r="AG709" s="32" t="s">
        <v>3227</v>
      </c>
      <c r="AH709" s="34">
        <v>1</v>
      </c>
      <c r="AI709" s="34">
        <v>4</v>
      </c>
      <c r="AJ709" s="32" t="s">
        <v>3230</v>
      </c>
      <c r="AK709" s="34" t="s">
        <v>99</v>
      </c>
      <c r="AL709" s="32" t="s">
        <v>166</v>
      </c>
      <c r="AM709" s="34">
        <v>133803</v>
      </c>
      <c r="AN709" s="32" t="s">
        <v>167</v>
      </c>
      <c r="AO709" s="32"/>
      <c r="AP709" s="32" t="s">
        <v>153</v>
      </c>
      <c r="AQ709" s="34" t="s">
        <v>346</v>
      </c>
      <c r="AR709" s="32" t="s">
        <v>347</v>
      </c>
      <c r="AS709" s="32" t="s">
        <v>3233</v>
      </c>
      <c r="AT709" s="28">
        <v>50000000</v>
      </c>
      <c r="AU709" s="1" t="s">
        <v>142</v>
      </c>
      <c r="AV709" s="29"/>
      <c r="AW709" s="30">
        <f>SUMIF('No tocar'!A:A,AS709,'No tocar'!B:B)</f>
        <v>0</v>
      </c>
      <c r="AX709" s="30">
        <f t="shared" si="0"/>
        <v>50000000</v>
      </c>
      <c r="AY709" s="30">
        <f>SUMIF('No tocar'!A:A,AS709,'No tocar'!D:D)</f>
        <v>40600000</v>
      </c>
      <c r="AZ709" s="30"/>
      <c r="BA709" s="30" t="str">
        <f t="shared" si="1"/>
        <v/>
      </c>
      <c r="BB709" s="31" t="str">
        <f t="shared" si="2"/>
        <v/>
      </c>
      <c r="BC709" s="29"/>
      <c r="BD709" s="29"/>
      <c r="BE709" s="29"/>
      <c r="BF709" s="29"/>
      <c r="BG709" s="29"/>
      <c r="BH709" s="29"/>
      <c r="BI709" s="29"/>
      <c r="BJ709" s="29"/>
      <c r="BK709" s="29"/>
      <c r="BL709" s="29"/>
      <c r="BM709" s="29"/>
      <c r="BN709" s="29"/>
      <c r="BO709" s="29"/>
      <c r="BP709" s="29"/>
      <c r="BQ709" s="29"/>
      <c r="BR709" s="29"/>
      <c r="BS709" s="29"/>
      <c r="BT709" s="29"/>
      <c r="BU709" s="29"/>
      <c r="BV709" s="29"/>
    </row>
    <row r="710" spans="1:74" ht="14.25" customHeight="1">
      <c r="A710" s="32" t="s">
        <v>2950</v>
      </c>
      <c r="B710" s="32" t="s">
        <v>2951</v>
      </c>
      <c r="C710" s="32" t="s">
        <v>2060</v>
      </c>
      <c r="D710" s="33">
        <v>45</v>
      </c>
      <c r="E710" s="32" t="s">
        <v>916</v>
      </c>
      <c r="F710" s="34">
        <v>4502</v>
      </c>
      <c r="G710" s="32" t="s">
        <v>1862</v>
      </c>
      <c r="H710" s="34" t="s">
        <v>1304</v>
      </c>
      <c r="I710" s="32" t="s">
        <v>1585</v>
      </c>
      <c r="J710" s="34">
        <v>2</v>
      </c>
      <c r="K710" s="32" t="s">
        <v>318</v>
      </c>
      <c r="L710" s="33" t="s">
        <v>1545</v>
      </c>
      <c r="M710" s="32" t="s">
        <v>1546</v>
      </c>
      <c r="N710" s="34" t="s">
        <v>1547</v>
      </c>
      <c r="O710" s="32" t="s">
        <v>1548</v>
      </c>
      <c r="P710" s="34">
        <v>1900</v>
      </c>
      <c r="Q710" s="34" t="s">
        <v>3234</v>
      </c>
      <c r="R710" s="32" t="s">
        <v>3235</v>
      </c>
      <c r="S710" s="34" t="s">
        <v>3236</v>
      </c>
      <c r="T710" s="32" t="s">
        <v>3237</v>
      </c>
      <c r="U710" s="34">
        <v>10</v>
      </c>
      <c r="V710" s="35">
        <v>2022763640037</v>
      </c>
      <c r="W710" s="36" t="s">
        <v>3217</v>
      </c>
      <c r="X710" s="33" t="s">
        <v>3218</v>
      </c>
      <c r="Y710" s="32" t="s">
        <v>3219</v>
      </c>
      <c r="Z710" s="34">
        <v>2023</v>
      </c>
      <c r="AA710" s="34">
        <v>2023</v>
      </c>
      <c r="AB710" s="34">
        <v>1</v>
      </c>
      <c r="AC710" s="34">
        <v>3</v>
      </c>
      <c r="AD710" s="34">
        <v>4502022</v>
      </c>
      <c r="AE710" s="32" t="s">
        <v>86</v>
      </c>
      <c r="AF710" s="34">
        <v>450202200</v>
      </c>
      <c r="AG710" s="32" t="s">
        <v>3238</v>
      </c>
      <c r="AH710" s="34">
        <v>10</v>
      </c>
      <c r="AI710" s="34">
        <v>5</v>
      </c>
      <c r="AJ710" s="32" t="s">
        <v>3239</v>
      </c>
      <c r="AK710" s="34" t="s">
        <v>89</v>
      </c>
      <c r="AL710" s="32" t="s">
        <v>90</v>
      </c>
      <c r="AM710" s="34">
        <v>121000</v>
      </c>
      <c r="AN710" s="32" t="s">
        <v>91</v>
      </c>
      <c r="AO710" s="32"/>
      <c r="AP710" s="32" t="s">
        <v>153</v>
      </c>
      <c r="AQ710" s="34" t="s">
        <v>346</v>
      </c>
      <c r="AR710" s="32" t="s">
        <v>347</v>
      </c>
      <c r="AS710" s="32" t="s">
        <v>3240</v>
      </c>
      <c r="AT710" s="28">
        <v>23700000</v>
      </c>
      <c r="AU710" s="1" t="s">
        <v>463</v>
      </c>
      <c r="AV710" s="29"/>
      <c r="AW710" s="30">
        <f>SUMIF('No tocar'!A:A,AS710,'No tocar'!B:B)</f>
        <v>42000000</v>
      </c>
      <c r="AX710" s="30">
        <f t="shared" si="0"/>
        <v>23700000</v>
      </c>
      <c r="AY710" s="30">
        <f>SUMIF('No tocar'!A:A,AS710,'No tocar'!D:D)</f>
        <v>14400000</v>
      </c>
      <c r="AZ710" s="30"/>
      <c r="BA710" s="30" t="str">
        <f t="shared" si="1"/>
        <v/>
      </c>
      <c r="BB710" s="31" t="str">
        <f t="shared" si="2"/>
        <v/>
      </c>
      <c r="BC710" s="29"/>
      <c r="BD710" s="29"/>
      <c r="BE710" s="29"/>
      <c r="BF710" s="29"/>
      <c r="BG710" s="29"/>
      <c r="BH710" s="29"/>
      <c r="BI710" s="29"/>
      <c r="BJ710" s="29"/>
      <c r="BK710" s="29"/>
      <c r="BL710" s="29"/>
      <c r="BM710" s="29"/>
      <c r="BN710" s="29"/>
      <c r="BO710" s="29"/>
      <c r="BP710" s="29"/>
      <c r="BQ710" s="29"/>
      <c r="BR710" s="29"/>
      <c r="BS710" s="29"/>
      <c r="BT710" s="29"/>
      <c r="BU710" s="29"/>
      <c r="BV710" s="29"/>
    </row>
    <row r="711" spans="1:74" ht="14.25" customHeight="1">
      <c r="A711" s="32" t="s">
        <v>2950</v>
      </c>
      <c r="B711" s="32" t="s">
        <v>2951</v>
      </c>
      <c r="C711" s="32" t="s">
        <v>2060</v>
      </c>
      <c r="D711" s="33">
        <v>45</v>
      </c>
      <c r="E711" s="32" t="s">
        <v>916</v>
      </c>
      <c r="F711" s="34">
        <v>4502</v>
      </c>
      <c r="G711" s="32" t="s">
        <v>1862</v>
      </c>
      <c r="H711" s="34" t="s">
        <v>1304</v>
      </c>
      <c r="I711" s="32" t="s">
        <v>1585</v>
      </c>
      <c r="J711" s="34">
        <v>2</v>
      </c>
      <c r="K711" s="32" t="s">
        <v>318</v>
      </c>
      <c r="L711" s="33" t="s">
        <v>1545</v>
      </c>
      <c r="M711" s="32" t="s">
        <v>1546</v>
      </c>
      <c r="N711" s="34" t="s">
        <v>1547</v>
      </c>
      <c r="O711" s="32" t="s">
        <v>1548</v>
      </c>
      <c r="P711" s="34">
        <v>1900</v>
      </c>
      <c r="Q711" s="34" t="s">
        <v>3234</v>
      </c>
      <c r="R711" s="32" t="s">
        <v>3235</v>
      </c>
      <c r="S711" s="34" t="s">
        <v>3236</v>
      </c>
      <c r="T711" s="32" t="s">
        <v>3237</v>
      </c>
      <c r="U711" s="34">
        <v>10</v>
      </c>
      <c r="V711" s="35">
        <v>2022763640037</v>
      </c>
      <c r="W711" s="36" t="s">
        <v>3217</v>
      </c>
      <c r="X711" s="33" t="s">
        <v>3218</v>
      </c>
      <c r="Y711" s="32" t="s">
        <v>3219</v>
      </c>
      <c r="Z711" s="34">
        <v>2023</v>
      </c>
      <c r="AA711" s="34">
        <v>2023</v>
      </c>
      <c r="AB711" s="34">
        <v>1</v>
      </c>
      <c r="AC711" s="34">
        <v>3</v>
      </c>
      <c r="AD711" s="34">
        <v>4502022</v>
      </c>
      <c r="AE711" s="32" t="s">
        <v>86</v>
      </c>
      <c r="AF711" s="34">
        <v>450202200</v>
      </c>
      <c r="AG711" s="32" t="s">
        <v>3238</v>
      </c>
      <c r="AH711" s="34">
        <v>10</v>
      </c>
      <c r="AI711" s="34">
        <v>5</v>
      </c>
      <c r="AJ711" s="32" t="s">
        <v>3239</v>
      </c>
      <c r="AK711" s="34" t="s">
        <v>89</v>
      </c>
      <c r="AL711" s="32" t="s">
        <v>166</v>
      </c>
      <c r="AM711" s="34">
        <v>124303</v>
      </c>
      <c r="AN711" s="32" t="s">
        <v>169</v>
      </c>
      <c r="AO711" s="32"/>
      <c r="AP711" s="32" t="s">
        <v>153</v>
      </c>
      <c r="AQ711" s="34" t="s">
        <v>346</v>
      </c>
      <c r="AR711" s="32" t="s">
        <v>347</v>
      </c>
      <c r="AS711" s="32" t="s">
        <v>3241</v>
      </c>
      <c r="AT711" s="28">
        <v>46000000</v>
      </c>
      <c r="AU711" s="1"/>
      <c r="AV711" s="29"/>
      <c r="AW711" s="30">
        <f>SUMIF('No tocar'!A:A,AS711,'No tocar'!B:B)</f>
        <v>0</v>
      </c>
      <c r="AX711" s="30">
        <f t="shared" si="0"/>
        <v>46000000</v>
      </c>
      <c r="AY711" s="30">
        <f>SUMIF('No tocar'!A:A,AS711,'No tocar'!D:D)</f>
        <v>45600000</v>
      </c>
      <c r="AZ711" s="30"/>
      <c r="BA711" s="30" t="str">
        <f t="shared" si="1"/>
        <v/>
      </c>
      <c r="BB711" s="31" t="str">
        <f t="shared" si="2"/>
        <v/>
      </c>
      <c r="BC711" s="29"/>
      <c r="BD711" s="29"/>
      <c r="BE711" s="29"/>
      <c r="BF711" s="29"/>
      <c r="BG711" s="29"/>
      <c r="BH711" s="29"/>
      <c r="BI711" s="29"/>
      <c r="BJ711" s="29"/>
      <c r="BK711" s="29"/>
      <c r="BL711" s="29"/>
      <c r="BM711" s="29"/>
      <c r="BN711" s="29"/>
      <c r="BO711" s="29"/>
      <c r="BP711" s="29"/>
      <c r="BQ711" s="29"/>
      <c r="BR711" s="29"/>
      <c r="BS711" s="29"/>
      <c r="BT711" s="29"/>
      <c r="BU711" s="29"/>
      <c r="BV711" s="29"/>
    </row>
    <row r="712" spans="1:74" ht="14.25" customHeight="1">
      <c r="A712" s="32" t="s">
        <v>2950</v>
      </c>
      <c r="B712" s="32" t="s">
        <v>2951</v>
      </c>
      <c r="C712" s="32" t="s">
        <v>2060</v>
      </c>
      <c r="D712" s="33">
        <v>45</v>
      </c>
      <c r="E712" s="32" t="s">
        <v>916</v>
      </c>
      <c r="F712" s="34">
        <v>4502</v>
      </c>
      <c r="G712" s="32" t="s">
        <v>1862</v>
      </c>
      <c r="H712" s="34" t="s">
        <v>1304</v>
      </c>
      <c r="I712" s="32" t="s">
        <v>1585</v>
      </c>
      <c r="J712" s="34">
        <v>2</v>
      </c>
      <c r="K712" s="32" t="s">
        <v>318</v>
      </c>
      <c r="L712" s="33" t="s">
        <v>1545</v>
      </c>
      <c r="M712" s="32" t="s">
        <v>1546</v>
      </c>
      <c r="N712" s="34" t="s">
        <v>1547</v>
      </c>
      <c r="O712" s="32" t="s">
        <v>1548</v>
      </c>
      <c r="P712" s="34">
        <v>1900</v>
      </c>
      <c r="Q712" s="34" t="s">
        <v>3234</v>
      </c>
      <c r="R712" s="32" t="s">
        <v>3235</v>
      </c>
      <c r="S712" s="34" t="s">
        <v>3236</v>
      </c>
      <c r="T712" s="32" t="s">
        <v>3237</v>
      </c>
      <c r="U712" s="34">
        <v>10</v>
      </c>
      <c r="V712" s="35">
        <v>2022763640037</v>
      </c>
      <c r="W712" s="36" t="s">
        <v>3217</v>
      </c>
      <c r="X712" s="33" t="s">
        <v>3218</v>
      </c>
      <c r="Y712" s="32" t="s">
        <v>3219</v>
      </c>
      <c r="Z712" s="34">
        <v>2023</v>
      </c>
      <c r="AA712" s="34">
        <v>2023</v>
      </c>
      <c r="AB712" s="34">
        <v>1</v>
      </c>
      <c r="AC712" s="34">
        <v>3</v>
      </c>
      <c r="AD712" s="34">
        <v>4502022</v>
      </c>
      <c r="AE712" s="32" t="s">
        <v>86</v>
      </c>
      <c r="AF712" s="34">
        <v>450202200</v>
      </c>
      <c r="AG712" s="32" t="s">
        <v>3238</v>
      </c>
      <c r="AH712" s="34">
        <v>10</v>
      </c>
      <c r="AI712" s="34">
        <v>5</v>
      </c>
      <c r="AJ712" s="32" t="s">
        <v>3239</v>
      </c>
      <c r="AK712" s="34" t="s">
        <v>89</v>
      </c>
      <c r="AL712" s="32" t="s">
        <v>166</v>
      </c>
      <c r="AM712" s="34">
        <v>133803</v>
      </c>
      <c r="AN712" s="32" t="s">
        <v>167</v>
      </c>
      <c r="AO712" s="32"/>
      <c r="AP712" s="32" t="s">
        <v>153</v>
      </c>
      <c r="AQ712" s="34" t="s">
        <v>346</v>
      </c>
      <c r="AR712" s="32" t="s">
        <v>347</v>
      </c>
      <c r="AS712" s="32" t="s">
        <v>3242</v>
      </c>
      <c r="AT712" s="28">
        <v>50000000</v>
      </c>
      <c r="AU712" s="1" t="s">
        <v>142</v>
      </c>
      <c r="AV712" s="29"/>
      <c r="AW712" s="30">
        <f>SUMIF('No tocar'!A:A,AS712,'No tocar'!B:B)</f>
        <v>0</v>
      </c>
      <c r="AX712" s="30">
        <f t="shared" si="0"/>
        <v>50000000</v>
      </c>
      <c r="AY712" s="30">
        <f>SUMIF('No tocar'!A:A,AS712,'No tocar'!D:D)</f>
        <v>30000000</v>
      </c>
      <c r="AZ712" s="30"/>
      <c r="BA712" s="30" t="str">
        <f t="shared" si="1"/>
        <v/>
      </c>
      <c r="BB712" s="31" t="str">
        <f t="shared" si="2"/>
        <v/>
      </c>
      <c r="BC712" s="29"/>
      <c r="BD712" s="29"/>
      <c r="BE712" s="29"/>
      <c r="BF712" s="29"/>
      <c r="BG712" s="29"/>
      <c r="BH712" s="29"/>
      <c r="BI712" s="29"/>
      <c r="BJ712" s="29"/>
      <c r="BK712" s="29"/>
      <c r="BL712" s="29"/>
      <c r="BM712" s="29"/>
      <c r="BN712" s="29"/>
      <c r="BO712" s="29"/>
      <c r="BP712" s="29"/>
      <c r="BQ712" s="29"/>
      <c r="BR712" s="29"/>
      <c r="BS712" s="29"/>
      <c r="BT712" s="29"/>
      <c r="BU712" s="29"/>
      <c r="BV712" s="29"/>
    </row>
    <row r="713" spans="1:74" ht="14.25" customHeight="1">
      <c r="A713" s="32" t="s">
        <v>2950</v>
      </c>
      <c r="B713" s="32" t="s">
        <v>2951</v>
      </c>
      <c r="C713" s="32" t="s">
        <v>2060</v>
      </c>
      <c r="D713" s="33">
        <v>45</v>
      </c>
      <c r="E713" s="32" t="s">
        <v>916</v>
      </c>
      <c r="F713" s="34">
        <v>4502</v>
      </c>
      <c r="G713" s="32" t="s">
        <v>1862</v>
      </c>
      <c r="H713" s="34" t="s">
        <v>1304</v>
      </c>
      <c r="I713" s="32" t="s">
        <v>1585</v>
      </c>
      <c r="J713" s="34">
        <v>2</v>
      </c>
      <c r="K713" s="32" t="s">
        <v>318</v>
      </c>
      <c r="L713" s="33" t="s">
        <v>1545</v>
      </c>
      <c r="M713" s="32" t="s">
        <v>1546</v>
      </c>
      <c r="N713" s="34" t="s">
        <v>1547</v>
      </c>
      <c r="O713" s="32" t="s">
        <v>1548</v>
      </c>
      <c r="P713" s="34">
        <v>1900</v>
      </c>
      <c r="Q713" s="34" t="s">
        <v>3234</v>
      </c>
      <c r="R713" s="32" t="s">
        <v>3235</v>
      </c>
      <c r="S713" s="34" t="s">
        <v>3236</v>
      </c>
      <c r="T713" s="32" t="s">
        <v>3237</v>
      </c>
      <c r="U713" s="34">
        <v>10</v>
      </c>
      <c r="V713" s="35">
        <v>2022763640037</v>
      </c>
      <c r="W713" s="36" t="s">
        <v>3217</v>
      </c>
      <c r="X713" s="33" t="s">
        <v>3218</v>
      </c>
      <c r="Y713" s="32" t="s">
        <v>3219</v>
      </c>
      <c r="Z713" s="34">
        <v>2023</v>
      </c>
      <c r="AA713" s="34">
        <v>2023</v>
      </c>
      <c r="AB713" s="34">
        <v>1</v>
      </c>
      <c r="AC713" s="34">
        <v>3</v>
      </c>
      <c r="AD713" s="34">
        <v>4502022</v>
      </c>
      <c r="AE713" s="32" t="s">
        <v>86</v>
      </c>
      <c r="AF713" s="34">
        <v>450202200</v>
      </c>
      <c r="AG713" s="32" t="s">
        <v>3238</v>
      </c>
      <c r="AH713" s="34">
        <v>10</v>
      </c>
      <c r="AI713" s="34">
        <v>6</v>
      </c>
      <c r="AJ713" s="32" t="s">
        <v>3243</v>
      </c>
      <c r="AK713" s="34" t="s">
        <v>99</v>
      </c>
      <c r="AL713" s="32" t="s">
        <v>166</v>
      </c>
      <c r="AM713" s="34">
        <v>124303</v>
      </c>
      <c r="AN713" s="32" t="s">
        <v>169</v>
      </c>
      <c r="AO713" s="32"/>
      <c r="AP713" s="22" t="s">
        <v>105</v>
      </c>
      <c r="AQ713" s="34" t="s">
        <v>346</v>
      </c>
      <c r="AR713" s="32" t="s">
        <v>347</v>
      </c>
      <c r="AS713" s="32" t="s">
        <v>3244</v>
      </c>
      <c r="AT713" s="28">
        <v>0</v>
      </c>
      <c r="AU713" s="1"/>
      <c r="AV713" s="29"/>
      <c r="AW713" s="30">
        <f>SUMIF('No tocar'!A:A,AS713,'No tocar'!B:B)</f>
        <v>20000000</v>
      </c>
      <c r="AX713" s="30">
        <f t="shared" si="0"/>
        <v>0</v>
      </c>
      <c r="AY713" s="30">
        <f>SUMIF('No tocar'!A:A,AS713,'No tocar'!D:D)</f>
        <v>0</v>
      </c>
      <c r="AZ713" s="30"/>
      <c r="BA713" s="30" t="str">
        <f t="shared" si="1"/>
        <v/>
      </c>
      <c r="BB713" s="31" t="str">
        <f t="shared" si="2"/>
        <v/>
      </c>
      <c r="BC713" s="29"/>
      <c r="BD713" s="29"/>
      <c r="BE713" s="29"/>
      <c r="BF713" s="29"/>
      <c r="BG713" s="29"/>
      <c r="BH713" s="29"/>
      <c r="BI713" s="29"/>
      <c r="BJ713" s="29"/>
      <c r="BK713" s="29"/>
      <c r="BL713" s="29"/>
      <c r="BM713" s="29"/>
      <c r="BN713" s="29"/>
      <c r="BO713" s="29"/>
      <c r="BP713" s="29"/>
      <c r="BQ713" s="29"/>
      <c r="BR713" s="29"/>
      <c r="BS713" s="29"/>
      <c r="BT713" s="29"/>
      <c r="BU713" s="29"/>
      <c r="BV713" s="29"/>
    </row>
    <row r="714" spans="1:74" ht="14.25" customHeight="1">
      <c r="A714" s="32" t="s">
        <v>2950</v>
      </c>
      <c r="B714" s="32" t="s">
        <v>2951</v>
      </c>
      <c r="C714" s="32" t="s">
        <v>2060</v>
      </c>
      <c r="D714" s="24">
        <v>41</v>
      </c>
      <c r="E714" s="68" t="s">
        <v>2952</v>
      </c>
      <c r="F714" s="24">
        <v>4104</v>
      </c>
      <c r="G714" s="68" t="s">
        <v>2953</v>
      </c>
      <c r="H714" s="24" t="s">
        <v>1304</v>
      </c>
      <c r="I714" s="68" t="s">
        <v>1585</v>
      </c>
      <c r="J714" s="24">
        <v>2</v>
      </c>
      <c r="K714" s="68" t="s">
        <v>318</v>
      </c>
      <c r="L714" s="23" t="s">
        <v>2954</v>
      </c>
      <c r="M714" s="68" t="s">
        <v>2955</v>
      </c>
      <c r="N714" s="24" t="s">
        <v>2956</v>
      </c>
      <c r="O714" s="68" t="s">
        <v>2957</v>
      </c>
      <c r="P714" s="24" t="s">
        <v>1459</v>
      </c>
      <c r="Q714" s="24" t="s">
        <v>2958</v>
      </c>
      <c r="R714" s="68" t="s">
        <v>2959</v>
      </c>
      <c r="S714" s="24" t="s">
        <v>2978</v>
      </c>
      <c r="T714" s="68" t="s">
        <v>2979</v>
      </c>
      <c r="U714" s="24">
        <v>1</v>
      </c>
      <c r="V714" s="26">
        <v>2023763640016</v>
      </c>
      <c r="W714" s="68" t="s">
        <v>3245</v>
      </c>
      <c r="X714" s="24" t="s">
        <v>3246</v>
      </c>
      <c r="Y714" s="68" t="s">
        <v>3247</v>
      </c>
      <c r="Z714" s="24">
        <v>2023</v>
      </c>
      <c r="AA714" s="24">
        <v>2023</v>
      </c>
      <c r="AB714" s="24">
        <v>1</v>
      </c>
      <c r="AC714" s="24">
        <v>1</v>
      </c>
      <c r="AD714" s="24">
        <v>4104002</v>
      </c>
      <c r="AE714" s="68" t="s">
        <v>2980</v>
      </c>
      <c r="AF714" s="24">
        <v>410400200</v>
      </c>
      <c r="AG714" s="68" t="s">
        <v>2980</v>
      </c>
      <c r="AH714" s="24">
        <v>0.5</v>
      </c>
      <c r="AI714" s="24">
        <v>1</v>
      </c>
      <c r="AJ714" s="68" t="s">
        <v>3248</v>
      </c>
      <c r="AK714" s="34" t="s">
        <v>89</v>
      </c>
      <c r="AL714" s="68" t="s">
        <v>90</v>
      </c>
      <c r="AM714" s="24">
        <v>133320</v>
      </c>
      <c r="AN714" s="68" t="s">
        <v>907</v>
      </c>
      <c r="AO714" s="22"/>
      <c r="AP714" s="68" t="s">
        <v>105</v>
      </c>
      <c r="AQ714" s="24">
        <v>93304</v>
      </c>
      <c r="AR714" s="22" t="s">
        <v>2983</v>
      </c>
      <c r="AS714" s="22" t="s">
        <v>3249</v>
      </c>
      <c r="AT714" s="47">
        <v>0</v>
      </c>
      <c r="AU714" s="1" t="s">
        <v>142</v>
      </c>
      <c r="AV714" s="50"/>
      <c r="AW714" s="30">
        <f>SUMIF('No tocar'!A:A,AS714,'No tocar'!B:B)</f>
        <v>0</v>
      </c>
      <c r="AX714" s="30">
        <f t="shared" si="0"/>
        <v>0</v>
      </c>
      <c r="AY714" s="30">
        <f>SUMIF('No tocar'!A:A,AS714,'No tocar'!D:D)</f>
        <v>0</v>
      </c>
      <c r="AZ714" s="30"/>
      <c r="BA714" s="30" t="str">
        <f t="shared" si="1"/>
        <v/>
      </c>
      <c r="BB714" s="31" t="str">
        <f t="shared" si="2"/>
        <v/>
      </c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50"/>
      <c r="BT714" s="50"/>
      <c r="BU714" s="50"/>
      <c r="BV714" s="50"/>
    </row>
    <row r="715" spans="1:74" ht="14.25" customHeight="1">
      <c r="A715" s="32" t="s">
        <v>2950</v>
      </c>
      <c r="B715" s="32" t="s">
        <v>2951</v>
      </c>
      <c r="C715" s="32" t="s">
        <v>2060</v>
      </c>
      <c r="D715" s="24">
        <v>41</v>
      </c>
      <c r="E715" s="68" t="s">
        <v>2952</v>
      </c>
      <c r="F715" s="24">
        <v>4104</v>
      </c>
      <c r="G715" s="68" t="s">
        <v>2953</v>
      </c>
      <c r="H715" s="24" t="s">
        <v>1304</v>
      </c>
      <c r="I715" s="68" t="s">
        <v>1585</v>
      </c>
      <c r="J715" s="24">
        <v>2</v>
      </c>
      <c r="K715" s="68" t="s">
        <v>318</v>
      </c>
      <c r="L715" s="23" t="s">
        <v>2954</v>
      </c>
      <c r="M715" s="68" t="s">
        <v>2955</v>
      </c>
      <c r="N715" s="24" t="s">
        <v>2956</v>
      </c>
      <c r="O715" s="68" t="s">
        <v>2957</v>
      </c>
      <c r="P715" s="24" t="s">
        <v>1459</v>
      </c>
      <c r="Q715" s="24" t="s">
        <v>2958</v>
      </c>
      <c r="R715" s="68" t="s">
        <v>2959</v>
      </c>
      <c r="S715" s="24" t="s">
        <v>2978</v>
      </c>
      <c r="T715" s="68" t="s">
        <v>2979</v>
      </c>
      <c r="U715" s="24">
        <v>1</v>
      </c>
      <c r="V715" s="26">
        <v>2023763640016</v>
      </c>
      <c r="W715" s="68" t="s">
        <v>3245</v>
      </c>
      <c r="X715" s="24" t="s">
        <v>3246</v>
      </c>
      <c r="Y715" s="68" t="s">
        <v>3247</v>
      </c>
      <c r="Z715" s="24">
        <v>2023</v>
      </c>
      <c r="AA715" s="24">
        <v>2023</v>
      </c>
      <c r="AB715" s="24">
        <v>1</v>
      </c>
      <c r="AC715" s="24">
        <v>1</v>
      </c>
      <c r="AD715" s="24">
        <v>4104002</v>
      </c>
      <c r="AE715" s="68" t="s">
        <v>2980</v>
      </c>
      <c r="AF715" s="24">
        <v>410400200</v>
      </c>
      <c r="AG715" s="68" t="s">
        <v>2980</v>
      </c>
      <c r="AH715" s="24">
        <v>0.5</v>
      </c>
      <c r="AI715" s="24">
        <v>2</v>
      </c>
      <c r="AJ715" s="68" t="s">
        <v>3250</v>
      </c>
      <c r="AK715" s="34" t="s">
        <v>89</v>
      </c>
      <c r="AL715" s="68" t="s">
        <v>90</v>
      </c>
      <c r="AM715" s="24">
        <v>133320</v>
      </c>
      <c r="AN715" s="68" t="s">
        <v>907</v>
      </c>
      <c r="AO715" s="22"/>
      <c r="AP715" s="68" t="s">
        <v>105</v>
      </c>
      <c r="AQ715" s="24">
        <v>93304</v>
      </c>
      <c r="AR715" s="22" t="s">
        <v>2983</v>
      </c>
      <c r="AS715" s="22" t="s">
        <v>3251</v>
      </c>
      <c r="AT715" s="47">
        <v>62746.219999998808</v>
      </c>
      <c r="AU715" s="1" t="s">
        <v>142</v>
      </c>
      <c r="AV715" s="52"/>
      <c r="AW715" s="30">
        <f>SUMIF('No tocar'!A:A,AS715,'No tocar'!B:B)</f>
        <v>0</v>
      </c>
      <c r="AX715" s="30">
        <f t="shared" si="0"/>
        <v>62746.219999998808</v>
      </c>
      <c r="AY715" s="30">
        <f>SUMIF('No tocar'!A:A,AS715,'No tocar'!D:D)</f>
        <v>0</v>
      </c>
      <c r="AZ715" s="30"/>
      <c r="BA715" s="30" t="str">
        <f t="shared" si="1"/>
        <v/>
      </c>
      <c r="BB715" s="31" t="str">
        <f t="shared" si="2"/>
        <v/>
      </c>
      <c r="BC715" s="52"/>
      <c r="BD715" s="52"/>
      <c r="BE715" s="52"/>
      <c r="BF715" s="52"/>
      <c r="BG715" s="52"/>
      <c r="BH715" s="52"/>
      <c r="BI715" s="52"/>
      <c r="BJ715" s="52"/>
      <c r="BK715" s="52"/>
      <c r="BL715" s="52"/>
      <c r="BM715" s="52"/>
      <c r="BN715" s="52"/>
      <c r="BO715" s="52"/>
      <c r="BP715" s="52"/>
      <c r="BQ715" s="52"/>
      <c r="BR715" s="52"/>
      <c r="BS715" s="52"/>
      <c r="BT715" s="52"/>
      <c r="BU715" s="52"/>
      <c r="BV715" s="52"/>
    </row>
    <row r="716" spans="1:74" ht="14.25" customHeight="1">
      <c r="A716" s="32" t="s">
        <v>2950</v>
      </c>
      <c r="B716" s="32" t="s">
        <v>2951</v>
      </c>
      <c r="C716" s="32" t="s">
        <v>2060</v>
      </c>
      <c r="D716" s="24">
        <v>41</v>
      </c>
      <c r="E716" s="68" t="s">
        <v>2952</v>
      </c>
      <c r="F716" s="24">
        <v>4104</v>
      </c>
      <c r="G716" s="68" t="s">
        <v>2953</v>
      </c>
      <c r="H716" s="24" t="s">
        <v>1304</v>
      </c>
      <c r="I716" s="68" t="s">
        <v>1585</v>
      </c>
      <c r="J716" s="24">
        <v>2</v>
      </c>
      <c r="K716" s="68" t="s">
        <v>318</v>
      </c>
      <c r="L716" s="23" t="s">
        <v>2954</v>
      </c>
      <c r="M716" s="68" t="s">
        <v>2955</v>
      </c>
      <c r="N716" s="24" t="s">
        <v>2956</v>
      </c>
      <c r="O716" s="68" t="s">
        <v>2957</v>
      </c>
      <c r="P716" s="24" t="s">
        <v>1459</v>
      </c>
      <c r="Q716" s="24" t="s">
        <v>2958</v>
      </c>
      <c r="R716" s="68" t="s">
        <v>2959</v>
      </c>
      <c r="S716" s="24" t="s">
        <v>2987</v>
      </c>
      <c r="T716" s="68" t="s">
        <v>2988</v>
      </c>
      <c r="U716" s="24">
        <v>1</v>
      </c>
      <c r="V716" s="26">
        <v>2023763640016</v>
      </c>
      <c r="W716" s="68" t="s">
        <v>3245</v>
      </c>
      <c r="X716" s="24" t="s">
        <v>3246</v>
      </c>
      <c r="Y716" s="68" t="s">
        <v>3247</v>
      </c>
      <c r="Z716" s="24">
        <v>2023</v>
      </c>
      <c r="AA716" s="24">
        <v>2023</v>
      </c>
      <c r="AB716" s="24">
        <v>1</v>
      </c>
      <c r="AC716" s="24">
        <v>2</v>
      </c>
      <c r="AD716" s="24">
        <v>4104009</v>
      </c>
      <c r="AE716" s="68" t="s">
        <v>2989</v>
      </c>
      <c r="AF716" s="24">
        <v>410400900</v>
      </c>
      <c r="AG716" s="68" t="s">
        <v>2990</v>
      </c>
      <c r="AH716" s="24">
        <v>0.5</v>
      </c>
      <c r="AI716" s="24">
        <v>3</v>
      </c>
      <c r="AJ716" s="68" t="s">
        <v>3252</v>
      </c>
      <c r="AK716" s="34" t="s">
        <v>89</v>
      </c>
      <c r="AL716" s="68" t="s">
        <v>90</v>
      </c>
      <c r="AM716" s="24">
        <v>133320</v>
      </c>
      <c r="AN716" s="68" t="s">
        <v>907</v>
      </c>
      <c r="AO716" s="22"/>
      <c r="AP716" s="68" t="s">
        <v>105</v>
      </c>
      <c r="AQ716" s="24">
        <v>93304</v>
      </c>
      <c r="AR716" s="22" t="s">
        <v>2983</v>
      </c>
      <c r="AS716" s="22" t="s">
        <v>3253</v>
      </c>
      <c r="AT716" s="47">
        <v>328653365.52999997</v>
      </c>
      <c r="AU716" s="1" t="s">
        <v>142</v>
      </c>
      <c r="AW716" s="30">
        <f>SUMIF('No tocar'!A:A,AS716,'No tocar'!B:B)</f>
        <v>0</v>
      </c>
      <c r="AX716" s="30">
        <f t="shared" si="0"/>
        <v>328653365.52999997</v>
      </c>
      <c r="AY716" s="30">
        <f>SUMIF('No tocar'!A:A,AS716,'No tocar'!D:D)</f>
        <v>312813074.50999999</v>
      </c>
      <c r="AZ716" s="30"/>
      <c r="BA716" s="30" t="str">
        <f t="shared" si="1"/>
        <v/>
      </c>
      <c r="BB716" s="31" t="str">
        <f t="shared" si="2"/>
        <v/>
      </c>
    </row>
    <row r="717" spans="1:74" ht="14.25" customHeight="1">
      <c r="A717" s="32" t="s">
        <v>2950</v>
      </c>
      <c r="B717" s="32" t="s">
        <v>2951</v>
      </c>
      <c r="C717" s="32" t="s">
        <v>2060</v>
      </c>
      <c r="D717" s="24">
        <v>41</v>
      </c>
      <c r="E717" s="68" t="s">
        <v>2952</v>
      </c>
      <c r="F717" s="24">
        <v>4104</v>
      </c>
      <c r="G717" s="68" t="s">
        <v>2953</v>
      </c>
      <c r="H717" s="24" t="s">
        <v>1304</v>
      </c>
      <c r="I717" s="68" t="s">
        <v>1585</v>
      </c>
      <c r="J717" s="24">
        <v>2</v>
      </c>
      <c r="K717" s="68" t="s">
        <v>318</v>
      </c>
      <c r="L717" s="23" t="s">
        <v>2954</v>
      </c>
      <c r="M717" s="68" t="s">
        <v>2955</v>
      </c>
      <c r="N717" s="24" t="s">
        <v>2956</v>
      </c>
      <c r="O717" s="68" t="s">
        <v>2957</v>
      </c>
      <c r="P717" s="24" t="s">
        <v>1459</v>
      </c>
      <c r="Q717" s="24" t="s">
        <v>2958</v>
      </c>
      <c r="R717" s="68" t="s">
        <v>2959</v>
      </c>
      <c r="S717" s="24" t="s">
        <v>2987</v>
      </c>
      <c r="T717" s="68" t="s">
        <v>2988</v>
      </c>
      <c r="U717" s="24">
        <v>1</v>
      </c>
      <c r="V717" s="26">
        <v>2023763640016</v>
      </c>
      <c r="W717" s="68" t="s">
        <v>3245</v>
      </c>
      <c r="X717" s="24" t="s">
        <v>3246</v>
      </c>
      <c r="Y717" s="68" t="s">
        <v>3247</v>
      </c>
      <c r="Z717" s="24">
        <v>2023</v>
      </c>
      <c r="AA717" s="24">
        <v>2023</v>
      </c>
      <c r="AB717" s="24">
        <v>1</v>
      </c>
      <c r="AC717" s="24">
        <v>2</v>
      </c>
      <c r="AD717" s="24">
        <v>4104009</v>
      </c>
      <c r="AE717" s="68" t="s">
        <v>2989</v>
      </c>
      <c r="AF717" s="24">
        <v>410400900</v>
      </c>
      <c r="AG717" s="68" t="s">
        <v>2990</v>
      </c>
      <c r="AH717" s="24">
        <v>0.5</v>
      </c>
      <c r="AI717" s="24">
        <v>3</v>
      </c>
      <c r="AJ717" s="68" t="s">
        <v>3252</v>
      </c>
      <c r="AK717" s="34" t="s">
        <v>89</v>
      </c>
      <c r="AL717" s="68" t="s">
        <v>681</v>
      </c>
      <c r="AM717" s="24">
        <v>123304</v>
      </c>
      <c r="AN717" s="68" t="s">
        <v>1392</v>
      </c>
      <c r="AO717" s="22"/>
      <c r="AP717" s="68" t="s">
        <v>105</v>
      </c>
      <c r="AQ717" s="24">
        <v>93304</v>
      </c>
      <c r="AR717" s="22" t="s">
        <v>2983</v>
      </c>
      <c r="AS717" s="22" t="s">
        <v>3254</v>
      </c>
      <c r="AT717" s="47">
        <v>110000000</v>
      </c>
      <c r="AU717" s="1"/>
      <c r="AW717" s="30">
        <f>SUMIF('No tocar'!A:A,AS717,'No tocar'!B:B)</f>
        <v>0</v>
      </c>
      <c r="AX717" s="30">
        <f t="shared" si="0"/>
        <v>110000000</v>
      </c>
      <c r="AY717" s="30">
        <f>SUMIF('No tocar'!A:A,AS717,'No tocar'!D:D)</f>
        <v>0</v>
      </c>
      <c r="AZ717" s="30"/>
      <c r="BA717" s="30" t="str">
        <f t="shared" si="1"/>
        <v/>
      </c>
      <c r="BB717" s="31" t="str">
        <f t="shared" si="2"/>
        <v/>
      </c>
    </row>
    <row r="718" spans="1:74" ht="14.25" customHeight="1">
      <c r="A718" s="32" t="s">
        <v>2950</v>
      </c>
      <c r="B718" s="32" t="s">
        <v>2951</v>
      </c>
      <c r="C718" s="32" t="s">
        <v>2060</v>
      </c>
      <c r="D718" s="24">
        <v>41</v>
      </c>
      <c r="E718" s="68" t="s">
        <v>2952</v>
      </c>
      <c r="F718" s="24">
        <v>4104</v>
      </c>
      <c r="G718" s="68" t="s">
        <v>2953</v>
      </c>
      <c r="H718" s="24" t="s">
        <v>1304</v>
      </c>
      <c r="I718" s="68" t="s">
        <v>1585</v>
      </c>
      <c r="J718" s="24">
        <v>2</v>
      </c>
      <c r="K718" s="68" t="s">
        <v>318</v>
      </c>
      <c r="L718" s="23" t="s">
        <v>2954</v>
      </c>
      <c r="M718" s="68" t="s">
        <v>2955</v>
      </c>
      <c r="N718" s="24" t="s">
        <v>2956</v>
      </c>
      <c r="O718" s="68" t="s">
        <v>2957</v>
      </c>
      <c r="P718" s="24" t="s">
        <v>1459</v>
      </c>
      <c r="Q718" s="24" t="s">
        <v>2958</v>
      </c>
      <c r="R718" s="68" t="s">
        <v>2959</v>
      </c>
      <c r="S718" s="24" t="s">
        <v>2987</v>
      </c>
      <c r="T718" s="68" t="s">
        <v>2988</v>
      </c>
      <c r="U718" s="24">
        <v>1</v>
      </c>
      <c r="V718" s="26">
        <v>2023763640016</v>
      </c>
      <c r="W718" s="68" t="s">
        <v>3245</v>
      </c>
      <c r="X718" s="24" t="s">
        <v>3246</v>
      </c>
      <c r="Y718" s="68" t="s">
        <v>3247</v>
      </c>
      <c r="Z718" s="24">
        <v>2023</v>
      </c>
      <c r="AA718" s="24">
        <v>2023</v>
      </c>
      <c r="AB718" s="24">
        <v>1</v>
      </c>
      <c r="AC718" s="24">
        <v>2</v>
      </c>
      <c r="AD718" s="24">
        <v>4104009</v>
      </c>
      <c r="AE718" s="68" t="s">
        <v>2989</v>
      </c>
      <c r="AF718" s="24">
        <v>410400900</v>
      </c>
      <c r="AG718" s="68" t="s">
        <v>2990</v>
      </c>
      <c r="AH718" s="24">
        <v>0.5</v>
      </c>
      <c r="AI718" s="24">
        <v>4</v>
      </c>
      <c r="AJ718" s="68" t="s">
        <v>3255</v>
      </c>
      <c r="AK718" s="34" t="s">
        <v>89</v>
      </c>
      <c r="AL718" s="68" t="s">
        <v>90</v>
      </c>
      <c r="AM718" s="24">
        <v>133320</v>
      </c>
      <c r="AN718" s="68" t="s">
        <v>907</v>
      </c>
      <c r="AO718" s="22"/>
      <c r="AP718" s="68" t="s">
        <v>105</v>
      </c>
      <c r="AQ718" s="24">
        <v>93304</v>
      </c>
      <c r="AR718" s="22" t="s">
        <v>2983</v>
      </c>
      <c r="AS718" s="22" t="s">
        <v>3256</v>
      </c>
      <c r="AT718" s="47">
        <v>296972783.49000001</v>
      </c>
      <c r="AU718" s="1" t="s">
        <v>142</v>
      </c>
      <c r="AW718" s="30">
        <f>SUMIF('No tocar'!A:A,AS718,'No tocar'!B:B)</f>
        <v>0</v>
      </c>
      <c r="AX718" s="30">
        <f t="shared" si="0"/>
        <v>296972783.49000001</v>
      </c>
      <c r="AY718" s="30">
        <f>SUMIF('No tocar'!A:A,AS718,'No tocar'!D:D)</f>
        <v>296972783.49000001</v>
      </c>
      <c r="AZ718" s="30"/>
      <c r="BA718" s="30" t="str">
        <f t="shared" si="1"/>
        <v/>
      </c>
      <c r="BB718" s="31" t="str">
        <f t="shared" si="2"/>
        <v/>
      </c>
    </row>
    <row r="719" spans="1:74" ht="14.25" customHeight="1">
      <c r="A719" s="32" t="s">
        <v>2950</v>
      </c>
      <c r="B719" s="32" t="s">
        <v>2951</v>
      </c>
      <c r="C719" s="32" t="s">
        <v>2060</v>
      </c>
      <c r="D719" s="24">
        <v>41</v>
      </c>
      <c r="E719" s="68" t="s">
        <v>2952</v>
      </c>
      <c r="F719" s="24">
        <v>4104</v>
      </c>
      <c r="G719" s="68" t="s">
        <v>2953</v>
      </c>
      <c r="H719" s="24" t="s">
        <v>1304</v>
      </c>
      <c r="I719" s="68" t="s">
        <v>1585</v>
      </c>
      <c r="J719" s="24">
        <v>2</v>
      </c>
      <c r="K719" s="68" t="s">
        <v>318</v>
      </c>
      <c r="L719" s="23" t="s">
        <v>2954</v>
      </c>
      <c r="M719" s="68" t="s">
        <v>2955</v>
      </c>
      <c r="N719" s="24" t="s">
        <v>2956</v>
      </c>
      <c r="O719" s="68" t="s">
        <v>2957</v>
      </c>
      <c r="P719" s="24" t="s">
        <v>1459</v>
      </c>
      <c r="Q719" s="24" t="s">
        <v>2958</v>
      </c>
      <c r="R719" s="68" t="s">
        <v>2959</v>
      </c>
      <c r="S719" s="24" t="s">
        <v>2987</v>
      </c>
      <c r="T719" s="68" t="s">
        <v>2988</v>
      </c>
      <c r="U719" s="24">
        <v>1</v>
      </c>
      <c r="V719" s="26">
        <v>2023763640016</v>
      </c>
      <c r="W719" s="68" t="s">
        <v>3245</v>
      </c>
      <c r="X719" s="24" t="s">
        <v>3246</v>
      </c>
      <c r="Y719" s="68" t="s">
        <v>3247</v>
      </c>
      <c r="Z719" s="24">
        <v>2023</v>
      </c>
      <c r="AA719" s="24">
        <v>2023</v>
      </c>
      <c r="AB719" s="24">
        <v>1</v>
      </c>
      <c r="AC719" s="24">
        <v>2</v>
      </c>
      <c r="AD719" s="24">
        <v>4104009</v>
      </c>
      <c r="AE719" s="68" t="s">
        <v>2989</v>
      </c>
      <c r="AF719" s="24">
        <v>410400900</v>
      </c>
      <c r="AG719" s="68" t="s">
        <v>2990</v>
      </c>
      <c r="AH719" s="24">
        <v>0.5</v>
      </c>
      <c r="AI719" s="24">
        <v>4</v>
      </c>
      <c r="AJ719" s="68" t="s">
        <v>3255</v>
      </c>
      <c r="AK719" s="34" t="s">
        <v>89</v>
      </c>
      <c r="AL719" s="68" t="s">
        <v>681</v>
      </c>
      <c r="AM719" s="24">
        <v>123304</v>
      </c>
      <c r="AN719" s="68" t="s">
        <v>1392</v>
      </c>
      <c r="AO719" s="22"/>
      <c r="AP719" s="68" t="s">
        <v>105</v>
      </c>
      <c r="AQ719" s="24">
        <v>93304</v>
      </c>
      <c r="AR719" s="22" t="s">
        <v>2983</v>
      </c>
      <c r="AS719" s="22" t="s">
        <v>3257</v>
      </c>
      <c r="AT719" s="47">
        <v>0</v>
      </c>
      <c r="AU719" s="1"/>
      <c r="AW719" s="30">
        <f>SUMIF('No tocar'!A:A,AS719,'No tocar'!B:B)</f>
        <v>0</v>
      </c>
      <c r="AX719" s="30">
        <f t="shared" si="0"/>
        <v>0</v>
      </c>
      <c r="AY719" s="30">
        <f>SUMIF('No tocar'!A:A,AS719,'No tocar'!D:D)</f>
        <v>0</v>
      </c>
      <c r="AZ719" s="30"/>
      <c r="BA719" s="30" t="str">
        <f t="shared" si="1"/>
        <v/>
      </c>
      <c r="BB719" s="31" t="str">
        <f t="shared" si="2"/>
        <v/>
      </c>
    </row>
    <row r="720" spans="1:74" ht="14.25" customHeight="1">
      <c r="A720" s="32" t="s">
        <v>2950</v>
      </c>
      <c r="B720" s="32" t="s">
        <v>2951</v>
      </c>
      <c r="C720" s="32" t="s">
        <v>2060</v>
      </c>
      <c r="D720" s="24">
        <v>41</v>
      </c>
      <c r="E720" s="68" t="s">
        <v>2952</v>
      </c>
      <c r="F720" s="24">
        <v>4104</v>
      </c>
      <c r="G720" s="68" t="s">
        <v>2953</v>
      </c>
      <c r="H720" s="24" t="s">
        <v>1304</v>
      </c>
      <c r="I720" s="68" t="s">
        <v>1585</v>
      </c>
      <c r="J720" s="24">
        <v>2</v>
      </c>
      <c r="K720" s="68" t="s">
        <v>318</v>
      </c>
      <c r="L720" s="23" t="s">
        <v>2954</v>
      </c>
      <c r="M720" s="68" t="s">
        <v>2955</v>
      </c>
      <c r="N720" s="24" t="s">
        <v>2956</v>
      </c>
      <c r="O720" s="68" t="s">
        <v>2957</v>
      </c>
      <c r="P720" s="24" t="s">
        <v>1459</v>
      </c>
      <c r="Q720" s="24" t="s">
        <v>2958</v>
      </c>
      <c r="R720" s="68" t="s">
        <v>2959</v>
      </c>
      <c r="S720" s="24" t="s">
        <v>2987</v>
      </c>
      <c r="T720" s="68" t="s">
        <v>2988</v>
      </c>
      <c r="U720" s="24">
        <v>1</v>
      </c>
      <c r="V720" s="26">
        <v>2023763640016</v>
      </c>
      <c r="W720" s="68" t="s">
        <v>3245</v>
      </c>
      <c r="X720" s="24" t="s">
        <v>3246</v>
      </c>
      <c r="Y720" s="68" t="s">
        <v>3247</v>
      </c>
      <c r="Z720" s="24">
        <v>2023</v>
      </c>
      <c r="AA720" s="24">
        <v>2023</v>
      </c>
      <c r="AB720" s="24">
        <v>1</v>
      </c>
      <c r="AC720" s="24">
        <v>2</v>
      </c>
      <c r="AD720" s="24">
        <v>4104009</v>
      </c>
      <c r="AE720" s="68" t="s">
        <v>2989</v>
      </c>
      <c r="AF720" s="24">
        <v>410400900</v>
      </c>
      <c r="AG720" s="68" t="s">
        <v>2990</v>
      </c>
      <c r="AH720" s="24">
        <v>0.5</v>
      </c>
      <c r="AI720" s="24">
        <v>5</v>
      </c>
      <c r="AJ720" s="68" t="s">
        <v>3258</v>
      </c>
      <c r="AK720" s="34" t="s">
        <v>89</v>
      </c>
      <c r="AL720" s="68" t="s">
        <v>90</v>
      </c>
      <c r="AM720" s="24">
        <v>133320</v>
      </c>
      <c r="AN720" s="68" t="s">
        <v>907</v>
      </c>
      <c r="AO720" s="22"/>
      <c r="AP720" s="68" t="s">
        <v>105</v>
      </c>
      <c r="AQ720" s="24">
        <v>93304</v>
      </c>
      <c r="AR720" s="22" t="s">
        <v>2983</v>
      </c>
      <c r="AS720" s="22" t="s">
        <v>3259</v>
      </c>
      <c r="AT720" s="47">
        <v>268062746.22999999</v>
      </c>
      <c r="AU720" s="1"/>
      <c r="AW720" s="30">
        <f>SUMIF('No tocar'!A:A,AS720,'No tocar'!B:B)</f>
        <v>0</v>
      </c>
      <c r="AX720" s="30">
        <f t="shared" si="0"/>
        <v>268062746.22999999</v>
      </c>
      <c r="AY720" s="30">
        <f>SUMIF('No tocar'!A:A,AS720,'No tocar'!D:D)</f>
        <v>0</v>
      </c>
      <c r="AZ720" s="30"/>
      <c r="BA720" s="30" t="str">
        <f t="shared" si="1"/>
        <v/>
      </c>
      <c r="BB720" s="31" t="str">
        <f t="shared" si="2"/>
        <v/>
      </c>
    </row>
    <row r="721" spans="1:47" ht="14.25" hidden="1" customHeight="1">
      <c r="A721" s="52"/>
      <c r="B721" s="52"/>
      <c r="C721" s="52"/>
      <c r="D721" s="1"/>
      <c r="E721" s="52"/>
      <c r="F721" s="1"/>
      <c r="G721" s="52"/>
      <c r="H721" s="1"/>
      <c r="I721" s="52"/>
      <c r="J721" s="1"/>
      <c r="K721" s="52"/>
      <c r="L721" s="69"/>
      <c r="M721" s="52"/>
      <c r="N721" s="1"/>
      <c r="O721" s="52"/>
      <c r="P721" s="1"/>
      <c r="Q721" s="1"/>
      <c r="R721" s="52"/>
      <c r="S721" s="1"/>
      <c r="T721" s="52"/>
      <c r="U721" s="1"/>
      <c r="V721" s="70"/>
      <c r="W721" s="52"/>
      <c r="X721" s="1">
        <v>81</v>
      </c>
      <c r="Y721" s="52"/>
      <c r="Z721" s="1"/>
      <c r="AA721" s="1"/>
      <c r="AB721" s="1"/>
      <c r="AC721" s="1"/>
      <c r="AD721" s="1"/>
      <c r="AE721" s="52"/>
      <c r="AF721" s="1"/>
      <c r="AG721" s="52"/>
      <c r="AH721" s="1"/>
      <c r="AI721" s="1"/>
      <c r="AJ721" s="52"/>
      <c r="AK721" s="1"/>
      <c r="AL721" s="52"/>
      <c r="AM721" s="1"/>
      <c r="AN721" s="52"/>
      <c r="AO721" s="71"/>
      <c r="AP721" s="52"/>
      <c r="AQ721" s="1"/>
      <c r="AR721" s="71"/>
      <c r="AS721" s="71"/>
      <c r="AT721" s="72"/>
      <c r="AU721" s="1"/>
    </row>
    <row r="722" spans="1:47" ht="14.25" customHeight="1">
      <c r="A722" s="52"/>
      <c r="B722" s="52"/>
      <c r="C722" s="52"/>
      <c r="D722" s="1"/>
      <c r="E722" s="52"/>
      <c r="F722" s="1"/>
      <c r="G722" s="52"/>
      <c r="H722" s="1"/>
      <c r="I722" s="52"/>
      <c r="J722" s="1"/>
      <c r="K722" s="52"/>
      <c r="L722" s="69"/>
      <c r="M722" s="52"/>
      <c r="N722" s="1"/>
      <c r="O722" s="52"/>
      <c r="P722" s="1"/>
      <c r="Q722" s="1"/>
      <c r="R722" s="52"/>
      <c r="S722" s="1"/>
      <c r="T722" s="52"/>
      <c r="U722" s="1"/>
      <c r="V722" s="70"/>
      <c r="W722" s="52"/>
      <c r="X722" s="1"/>
      <c r="Y722" s="52"/>
      <c r="Z722" s="1"/>
      <c r="AA722" s="1"/>
      <c r="AB722" s="1"/>
      <c r="AC722" s="1"/>
      <c r="AD722" s="1"/>
      <c r="AE722" s="52"/>
      <c r="AF722" s="1"/>
      <c r="AG722" s="52"/>
      <c r="AH722" s="1"/>
      <c r="AI722" s="1"/>
      <c r="AJ722" s="52"/>
      <c r="AK722" s="1"/>
      <c r="AL722" s="52"/>
      <c r="AM722" s="1"/>
      <c r="AN722" s="52"/>
      <c r="AO722" s="71"/>
      <c r="AP722" s="52"/>
      <c r="AQ722" s="1"/>
      <c r="AR722" s="71"/>
      <c r="AS722" s="71"/>
      <c r="AT722" s="72"/>
      <c r="AU722" s="1"/>
    </row>
    <row r="723" spans="1:47" ht="14.25" customHeight="1">
      <c r="A723" s="52"/>
      <c r="B723" s="52"/>
      <c r="C723" s="52"/>
      <c r="D723" s="1"/>
      <c r="E723" s="52"/>
      <c r="F723" s="1"/>
      <c r="G723" s="52"/>
      <c r="H723" s="1"/>
      <c r="I723" s="52"/>
      <c r="J723" s="1"/>
      <c r="K723" s="52"/>
      <c r="L723" s="69"/>
      <c r="M723" s="52"/>
      <c r="N723" s="1"/>
      <c r="O723" s="52"/>
      <c r="P723" s="1"/>
      <c r="Q723" s="1"/>
      <c r="R723" s="52"/>
      <c r="S723" s="1"/>
      <c r="T723" s="52"/>
      <c r="U723" s="1"/>
      <c r="V723" s="70"/>
      <c r="W723" s="52"/>
      <c r="X723" s="1"/>
      <c r="Y723" s="52"/>
      <c r="Z723" s="1"/>
      <c r="AA723" s="1"/>
      <c r="AB723" s="1"/>
      <c r="AC723" s="1"/>
      <c r="AD723" s="1"/>
      <c r="AE723" s="52"/>
      <c r="AF723" s="1"/>
      <c r="AG723" s="52"/>
      <c r="AH723" s="1"/>
      <c r="AI723" s="1"/>
      <c r="AJ723" s="52"/>
      <c r="AK723" s="1"/>
      <c r="AL723" s="52"/>
      <c r="AM723" s="1"/>
      <c r="AN723" s="52"/>
      <c r="AO723" s="71"/>
      <c r="AP723" s="52"/>
      <c r="AQ723" s="1"/>
      <c r="AR723" s="71"/>
      <c r="AS723" s="71"/>
      <c r="AT723" s="52"/>
      <c r="AU723" s="1"/>
    </row>
    <row r="724" spans="1:47" ht="14.25" customHeight="1">
      <c r="A724" s="52"/>
      <c r="B724" s="52"/>
      <c r="C724" s="52"/>
      <c r="D724" s="1"/>
      <c r="E724" s="52"/>
      <c r="F724" s="1"/>
      <c r="G724" s="52"/>
      <c r="H724" s="1"/>
      <c r="I724" s="52"/>
      <c r="J724" s="1"/>
      <c r="K724" s="52"/>
      <c r="L724" s="69"/>
      <c r="M724" s="52"/>
      <c r="N724" s="1"/>
      <c r="O724" s="52"/>
      <c r="P724" s="1"/>
      <c r="Q724" s="1"/>
      <c r="R724" s="52"/>
      <c r="S724" s="1"/>
      <c r="T724" s="52"/>
      <c r="U724" s="1"/>
      <c r="V724" s="70"/>
      <c r="W724" s="52"/>
      <c r="X724" s="1"/>
      <c r="Y724" s="52"/>
      <c r="Z724" s="1"/>
      <c r="AA724" s="1"/>
      <c r="AB724" s="1"/>
      <c r="AC724" s="1"/>
      <c r="AD724" s="1"/>
      <c r="AE724" s="52"/>
      <c r="AF724" s="1"/>
      <c r="AG724" s="52"/>
      <c r="AH724" s="1"/>
      <c r="AI724" s="1"/>
      <c r="AJ724" s="52"/>
      <c r="AK724" s="1"/>
      <c r="AL724" s="52"/>
      <c r="AM724" s="1"/>
      <c r="AN724" s="52"/>
      <c r="AO724" s="71"/>
      <c r="AP724" s="52"/>
      <c r="AQ724" s="1"/>
      <c r="AR724" s="71"/>
      <c r="AS724" s="71"/>
      <c r="AT724" s="72"/>
      <c r="AU724" s="1"/>
    </row>
  </sheetData>
  <autoFilter ref="A3:BV721" xr:uid="{00000000-0009-0000-0000-000000000000}">
    <filterColumn colId="9">
      <filters>
        <filter val="2"/>
      </filters>
    </filterColumn>
  </autoFilter>
  <mergeCells count="14">
    <mergeCell ref="AI2:AT2"/>
    <mergeCell ref="AW2:BB2"/>
    <mergeCell ref="A1:C2"/>
    <mergeCell ref="D1:I1"/>
    <mergeCell ref="J1:U1"/>
    <mergeCell ref="V1:AT1"/>
    <mergeCell ref="D2:E2"/>
    <mergeCell ref="F2:G2"/>
    <mergeCell ref="H2:I2"/>
    <mergeCell ref="J2:K2"/>
    <mergeCell ref="L2:P2"/>
    <mergeCell ref="Q2:U2"/>
    <mergeCell ref="V2:AB2"/>
    <mergeCell ref="AC2:AH2"/>
  </mergeCells>
  <conditionalFormatting sqref="AJ491">
    <cfRule type="cellIs" dxfId="19" priority="1" stopIfTrue="1" operator="equal">
      <formula>"ESCRIBA AQUÍ EL NOMBRE DEL CAPITULO"</formula>
    </cfRule>
  </conditionalFormatting>
  <conditionalFormatting sqref="AJ493">
    <cfRule type="cellIs" dxfId="18" priority="2" stopIfTrue="1" operator="equal">
      <formula>"ESCRIBA AQUÍ EL NOMBRE DEL CAPITULO"</formula>
    </cfRule>
  </conditionalFormatting>
  <conditionalFormatting sqref="AJ487">
    <cfRule type="cellIs" dxfId="17" priority="3" stopIfTrue="1" operator="equal">
      <formula>"ESCRIBA AQUÍ EL NOMBRE DEL CAPITULO"</formula>
    </cfRule>
  </conditionalFormatting>
  <conditionalFormatting sqref="AP332">
    <cfRule type="cellIs" dxfId="16" priority="4" stopIfTrue="1" operator="equal">
      <formula>"ESCRIBA AQUÍ EL NOMBRE DEL CAPITULO"</formula>
    </cfRule>
  </conditionalFormatting>
  <conditionalFormatting sqref="AP370:AP373">
    <cfRule type="beginsWith" dxfId="15" priority="5" operator="beginsWith" text="NO">
      <formula>LEFT((AP370),LEN("NO"))=("NO")</formula>
    </cfRule>
  </conditionalFormatting>
  <conditionalFormatting sqref="BA4:BA289 BA291:BA720">
    <cfRule type="cellIs" dxfId="14" priority="6" operator="lessThan">
      <formula>0</formula>
    </cfRule>
  </conditionalFormatting>
  <conditionalFormatting sqref="BA290">
    <cfRule type="cellIs" dxfId="13" priority="7" operator="lessThan">
      <formula>0</formula>
    </cfRule>
  </conditionalFormatting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T1000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4.42578125" defaultRowHeight="15" customHeight="1"/>
  <cols>
    <col min="1" max="1" width="34.42578125" customWidth="1"/>
    <col min="2" max="2" width="17.42578125" customWidth="1"/>
    <col min="3" max="3" width="17.85546875" customWidth="1"/>
    <col min="4" max="4" width="10.140625" customWidth="1"/>
    <col min="5" max="5" width="17.42578125" customWidth="1"/>
    <col min="6" max="6" width="9" customWidth="1"/>
    <col min="7" max="7" width="66" customWidth="1"/>
    <col min="8" max="8" width="9.85546875" customWidth="1"/>
    <col min="9" max="9" width="54.42578125" customWidth="1"/>
    <col min="10" max="10" width="10.85546875" customWidth="1"/>
    <col min="11" max="11" width="66.85546875" customWidth="1"/>
    <col min="12" max="12" width="9.5703125" customWidth="1"/>
    <col min="13" max="13" width="42.28515625" customWidth="1"/>
    <col min="14" max="14" width="9.85546875" customWidth="1"/>
    <col min="15" max="15" width="118.140625" customWidth="1"/>
    <col min="16" max="16" width="7.85546875" customWidth="1"/>
    <col min="17" max="17" width="9.5703125" customWidth="1"/>
    <col min="18" max="18" width="48.140625" customWidth="1"/>
    <col min="19" max="19" width="14.5703125" customWidth="1"/>
    <col min="20" max="20" width="109.28515625" customWidth="1"/>
    <col min="21" max="21" width="9" customWidth="1"/>
    <col min="22" max="22" width="23.42578125" customWidth="1"/>
    <col min="23" max="23" width="16.7109375" customWidth="1"/>
    <col min="24" max="24" width="9.85546875" customWidth="1"/>
    <col min="25" max="25" width="97.85546875" customWidth="1"/>
    <col min="26" max="26" width="9" customWidth="1"/>
    <col min="27" max="27" width="12.140625" customWidth="1"/>
    <col min="28" max="28" width="11.5703125" customWidth="1"/>
    <col min="29" max="29" width="9.85546875" customWidth="1"/>
    <col min="30" max="30" width="10.140625" customWidth="1"/>
    <col min="31" max="31" width="69.140625" customWidth="1"/>
    <col min="32" max="32" width="20.5703125" customWidth="1"/>
    <col min="33" max="33" width="61.85546875" customWidth="1"/>
    <col min="34" max="34" width="9.7109375" customWidth="1"/>
    <col min="35" max="35" width="10.140625" customWidth="1"/>
    <col min="36" max="36" width="80.85546875" customWidth="1"/>
    <col min="37" max="37" width="10.5703125" hidden="1" customWidth="1"/>
    <col min="38" max="38" width="17.28515625" hidden="1" customWidth="1"/>
    <col min="39" max="39" width="10" hidden="1" customWidth="1"/>
    <col min="40" max="40" width="50.85546875" hidden="1" customWidth="1"/>
    <col min="41" max="41" width="9.140625" hidden="1" customWidth="1"/>
    <col min="42" max="42" width="46.7109375" hidden="1" customWidth="1"/>
    <col min="43" max="43" width="12" hidden="1" customWidth="1"/>
    <col min="44" max="44" width="50.7109375" hidden="1" customWidth="1"/>
    <col min="45" max="45" width="43.7109375" customWidth="1"/>
    <col min="46" max="46" width="22.85546875" customWidth="1"/>
  </cols>
  <sheetData>
    <row r="1" spans="1:46" ht="14.25" customHeight="1">
      <c r="A1" s="110" t="s">
        <v>0</v>
      </c>
      <c r="B1" s="111"/>
      <c r="C1" s="112"/>
      <c r="D1" s="106" t="s">
        <v>1</v>
      </c>
      <c r="E1" s="108"/>
      <c r="F1" s="108"/>
      <c r="G1" s="108"/>
      <c r="H1" s="108"/>
      <c r="I1" s="107"/>
      <c r="J1" s="106" t="s">
        <v>2</v>
      </c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7"/>
      <c r="V1" s="106" t="s">
        <v>3</v>
      </c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7"/>
    </row>
    <row r="2" spans="1:46" ht="14.25" customHeight="1">
      <c r="A2" s="113"/>
      <c r="B2" s="114"/>
      <c r="C2" s="115"/>
      <c r="D2" s="106" t="s">
        <v>4</v>
      </c>
      <c r="E2" s="107"/>
      <c r="F2" s="106" t="s">
        <v>5</v>
      </c>
      <c r="G2" s="107"/>
      <c r="H2" s="106" t="s">
        <v>6</v>
      </c>
      <c r="I2" s="107"/>
      <c r="J2" s="106" t="s">
        <v>7</v>
      </c>
      <c r="K2" s="107"/>
      <c r="L2" s="106" t="s">
        <v>8</v>
      </c>
      <c r="M2" s="108"/>
      <c r="N2" s="108"/>
      <c r="O2" s="108"/>
      <c r="P2" s="107"/>
      <c r="Q2" s="106" t="s">
        <v>9</v>
      </c>
      <c r="R2" s="108"/>
      <c r="S2" s="108"/>
      <c r="T2" s="108"/>
      <c r="U2" s="107"/>
      <c r="V2" s="106" t="s">
        <v>10</v>
      </c>
      <c r="W2" s="108"/>
      <c r="X2" s="108"/>
      <c r="Y2" s="108"/>
      <c r="Z2" s="108"/>
      <c r="AA2" s="108"/>
      <c r="AB2" s="107"/>
      <c r="AC2" s="106" t="s">
        <v>11</v>
      </c>
      <c r="AD2" s="108"/>
      <c r="AE2" s="108"/>
      <c r="AF2" s="108"/>
      <c r="AG2" s="108"/>
      <c r="AH2" s="107"/>
      <c r="AI2" s="106" t="s">
        <v>12</v>
      </c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7"/>
    </row>
    <row r="3" spans="1:46" ht="14.25" customHeight="1">
      <c r="A3" s="2" t="s">
        <v>14</v>
      </c>
      <c r="B3" s="2" t="s">
        <v>15</v>
      </c>
      <c r="C3" s="2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4" t="s">
        <v>23</v>
      </c>
      <c r="K3" s="4" t="s">
        <v>24</v>
      </c>
      <c r="L3" s="5" t="s">
        <v>25</v>
      </c>
      <c r="M3" s="6" t="s">
        <v>5</v>
      </c>
      <c r="N3" s="6" t="s">
        <v>26</v>
      </c>
      <c r="O3" s="6" t="s">
        <v>27</v>
      </c>
      <c r="P3" s="6" t="s">
        <v>28</v>
      </c>
      <c r="Q3" s="7" t="s">
        <v>29</v>
      </c>
      <c r="R3" s="7" t="s">
        <v>30</v>
      </c>
      <c r="S3" s="7" t="s">
        <v>31</v>
      </c>
      <c r="T3" s="7" t="s">
        <v>32</v>
      </c>
      <c r="U3" s="7" t="s">
        <v>33</v>
      </c>
      <c r="V3" s="8" t="s">
        <v>34</v>
      </c>
      <c r="W3" s="8" t="s">
        <v>35</v>
      </c>
      <c r="X3" s="9" t="s">
        <v>36</v>
      </c>
      <c r="Y3" s="10" t="s">
        <v>37</v>
      </c>
      <c r="Z3" s="8" t="s">
        <v>38</v>
      </c>
      <c r="AA3" s="8" t="s">
        <v>39</v>
      </c>
      <c r="AB3" s="8" t="s">
        <v>40</v>
      </c>
      <c r="AC3" s="8" t="s">
        <v>41</v>
      </c>
      <c r="AD3" s="8" t="s">
        <v>42</v>
      </c>
      <c r="AE3" s="8" t="s">
        <v>43</v>
      </c>
      <c r="AF3" s="8" t="s">
        <v>44</v>
      </c>
      <c r="AG3" s="8" t="s">
        <v>45</v>
      </c>
      <c r="AH3" s="8" t="s">
        <v>46</v>
      </c>
      <c r="AI3" s="9" t="s">
        <v>47</v>
      </c>
      <c r="AJ3" s="8" t="s">
        <v>48</v>
      </c>
      <c r="AK3" s="8" t="s">
        <v>49</v>
      </c>
      <c r="AL3" s="8" t="s">
        <v>50</v>
      </c>
      <c r="AM3" s="8" t="s">
        <v>51</v>
      </c>
      <c r="AN3" s="8" t="s">
        <v>52</v>
      </c>
      <c r="AO3" s="8" t="s">
        <v>53</v>
      </c>
      <c r="AP3" s="8" t="s">
        <v>54</v>
      </c>
      <c r="AQ3" s="8" t="s">
        <v>55</v>
      </c>
      <c r="AR3" s="8" t="s">
        <v>56</v>
      </c>
      <c r="AS3" s="11" t="s">
        <v>57</v>
      </c>
      <c r="AT3" s="11" t="s">
        <v>58</v>
      </c>
    </row>
    <row r="4" spans="1:46" ht="14.25" hidden="1" customHeight="1">
      <c r="A4" s="71" t="s">
        <v>3260</v>
      </c>
      <c r="B4" s="71" t="s">
        <v>1003</v>
      </c>
      <c r="C4" s="71" t="s">
        <v>315</v>
      </c>
      <c r="D4" s="69" t="s">
        <v>3261</v>
      </c>
      <c r="E4" s="71" t="s">
        <v>1743</v>
      </c>
      <c r="F4" s="1">
        <v>4103</v>
      </c>
      <c r="G4" s="71" t="s">
        <v>2669</v>
      </c>
      <c r="H4" s="1" t="s">
        <v>316</v>
      </c>
      <c r="I4" s="71" t="s">
        <v>317</v>
      </c>
      <c r="J4" s="1">
        <v>2</v>
      </c>
      <c r="K4" s="71" t="s">
        <v>1544</v>
      </c>
      <c r="L4" s="69" t="s">
        <v>3262</v>
      </c>
      <c r="M4" s="71" t="s">
        <v>1006</v>
      </c>
      <c r="N4" s="1" t="s">
        <v>1007</v>
      </c>
      <c r="O4" s="71" t="s">
        <v>1008</v>
      </c>
      <c r="P4" s="1">
        <v>54</v>
      </c>
      <c r="Q4" s="1" t="s">
        <v>1009</v>
      </c>
      <c r="R4" s="71" t="s">
        <v>1010</v>
      </c>
      <c r="S4" s="1" t="s">
        <v>1011</v>
      </c>
      <c r="T4" s="71" t="s">
        <v>1012</v>
      </c>
      <c r="U4" s="73">
        <v>1</v>
      </c>
      <c r="V4" s="74">
        <v>2022000030031</v>
      </c>
      <c r="W4" s="75" t="s">
        <v>3263</v>
      </c>
      <c r="X4" s="1">
        <v>2365</v>
      </c>
      <c r="Y4" s="71" t="s">
        <v>3264</v>
      </c>
      <c r="Z4" s="1">
        <v>2023</v>
      </c>
      <c r="AA4" s="1">
        <v>2023</v>
      </c>
      <c r="AB4" s="1">
        <v>1</v>
      </c>
      <c r="AC4" s="1">
        <v>1</v>
      </c>
      <c r="AD4" s="1">
        <v>4103057</v>
      </c>
      <c r="AE4" s="71" t="s">
        <v>3265</v>
      </c>
      <c r="AF4" s="1">
        <v>410305700</v>
      </c>
      <c r="AG4" s="71" t="s">
        <v>3266</v>
      </c>
      <c r="AH4" s="1">
        <v>75</v>
      </c>
      <c r="AI4" s="1">
        <v>1</v>
      </c>
      <c r="AJ4" s="71" t="s">
        <v>3267</v>
      </c>
      <c r="AK4" s="1" t="s">
        <v>99</v>
      </c>
      <c r="AL4" s="71" t="s">
        <v>3268</v>
      </c>
      <c r="AM4" s="1"/>
      <c r="AN4" s="71"/>
      <c r="AO4" s="71"/>
      <c r="AP4" s="71"/>
      <c r="AQ4" s="1"/>
      <c r="AR4" s="71" t="s">
        <v>92</v>
      </c>
      <c r="AS4" s="71" t="s">
        <v>3269</v>
      </c>
      <c r="AT4" s="76">
        <v>91000000</v>
      </c>
    </row>
    <row r="5" spans="1:46" ht="14.25" hidden="1" customHeight="1">
      <c r="A5" s="71" t="s">
        <v>3260</v>
      </c>
      <c r="B5" s="71" t="s">
        <v>1003</v>
      </c>
      <c r="C5" s="71" t="s">
        <v>315</v>
      </c>
      <c r="D5" s="69" t="s">
        <v>3261</v>
      </c>
      <c r="E5" s="71" t="s">
        <v>1743</v>
      </c>
      <c r="F5" s="1">
        <v>4103</v>
      </c>
      <c r="G5" s="71" t="s">
        <v>2669</v>
      </c>
      <c r="H5" s="1" t="s">
        <v>316</v>
      </c>
      <c r="I5" s="71" t="s">
        <v>317</v>
      </c>
      <c r="J5" s="1">
        <v>2</v>
      </c>
      <c r="K5" s="71" t="s">
        <v>1544</v>
      </c>
      <c r="L5" s="69" t="s">
        <v>3262</v>
      </c>
      <c r="M5" s="71" t="s">
        <v>1006</v>
      </c>
      <c r="N5" s="1" t="s">
        <v>1007</v>
      </c>
      <c r="O5" s="71" t="s">
        <v>1008</v>
      </c>
      <c r="P5" s="1">
        <v>54</v>
      </c>
      <c r="Q5" s="1" t="s">
        <v>1009</v>
      </c>
      <c r="R5" s="71" t="s">
        <v>1010</v>
      </c>
      <c r="S5" s="1" t="s">
        <v>1011</v>
      </c>
      <c r="T5" s="71" t="s">
        <v>1012</v>
      </c>
      <c r="U5" s="73">
        <v>1</v>
      </c>
      <c r="V5" s="74">
        <v>2022000030031</v>
      </c>
      <c r="W5" s="75" t="s">
        <v>3263</v>
      </c>
      <c r="X5" s="1">
        <v>2365</v>
      </c>
      <c r="Y5" s="71" t="s">
        <v>3264</v>
      </c>
      <c r="Z5" s="1">
        <v>2023</v>
      </c>
      <c r="AA5" s="1">
        <v>2023</v>
      </c>
      <c r="AB5" s="1">
        <v>1</v>
      </c>
      <c r="AC5" s="1">
        <v>1</v>
      </c>
      <c r="AD5" s="1">
        <v>4103057</v>
      </c>
      <c r="AE5" s="71" t="s">
        <v>3265</v>
      </c>
      <c r="AF5" s="1">
        <v>410305700</v>
      </c>
      <c r="AG5" s="71" t="s">
        <v>3266</v>
      </c>
      <c r="AH5" s="1">
        <v>75</v>
      </c>
      <c r="AI5" s="1">
        <v>2</v>
      </c>
      <c r="AJ5" s="71" t="s">
        <v>3270</v>
      </c>
      <c r="AK5" s="1" t="s">
        <v>89</v>
      </c>
      <c r="AL5" s="71" t="s">
        <v>3268</v>
      </c>
      <c r="AM5" s="1"/>
      <c r="AN5" s="71"/>
      <c r="AO5" s="71"/>
      <c r="AP5" s="71"/>
      <c r="AQ5" s="1"/>
      <c r="AR5" s="77" t="s">
        <v>3271</v>
      </c>
      <c r="AS5" s="71" t="s">
        <v>3272</v>
      </c>
      <c r="AT5" s="37">
        <f>2101330721-53664054</f>
        <v>2047666667</v>
      </c>
    </row>
    <row r="6" spans="1:46" ht="14.25" hidden="1" customHeight="1">
      <c r="A6" s="71" t="s">
        <v>3260</v>
      </c>
      <c r="B6" s="71" t="s">
        <v>1003</v>
      </c>
      <c r="C6" s="71" t="s">
        <v>315</v>
      </c>
      <c r="D6" s="69" t="s">
        <v>3261</v>
      </c>
      <c r="E6" s="71" t="s">
        <v>1743</v>
      </c>
      <c r="F6" s="1">
        <v>4103</v>
      </c>
      <c r="G6" s="71" t="s">
        <v>2669</v>
      </c>
      <c r="H6" s="1" t="s">
        <v>316</v>
      </c>
      <c r="I6" s="71" t="s">
        <v>317</v>
      </c>
      <c r="J6" s="1">
        <v>2</v>
      </c>
      <c r="K6" s="71" t="s">
        <v>1544</v>
      </c>
      <c r="L6" s="69" t="s">
        <v>3262</v>
      </c>
      <c r="M6" s="71" t="s">
        <v>1006</v>
      </c>
      <c r="N6" s="1" t="s">
        <v>1007</v>
      </c>
      <c r="O6" s="71" t="s">
        <v>1008</v>
      </c>
      <c r="P6" s="1">
        <v>54</v>
      </c>
      <c r="Q6" s="1" t="s">
        <v>1009</v>
      </c>
      <c r="R6" s="71" t="s">
        <v>1010</v>
      </c>
      <c r="S6" s="1" t="s">
        <v>1011</v>
      </c>
      <c r="T6" s="71" t="s">
        <v>1012</v>
      </c>
      <c r="U6" s="73">
        <v>1</v>
      </c>
      <c r="V6" s="74">
        <v>2022000030031</v>
      </c>
      <c r="W6" s="75" t="s">
        <v>3263</v>
      </c>
      <c r="X6" s="1">
        <v>2365</v>
      </c>
      <c r="Y6" s="71" t="s">
        <v>3264</v>
      </c>
      <c r="Z6" s="1">
        <v>2023</v>
      </c>
      <c r="AA6" s="1">
        <v>2023</v>
      </c>
      <c r="AB6" s="1">
        <v>1</v>
      </c>
      <c r="AC6" s="1">
        <v>1</v>
      </c>
      <c r="AD6" s="1">
        <v>4103057</v>
      </c>
      <c r="AE6" s="71" t="s">
        <v>3265</v>
      </c>
      <c r="AF6" s="1">
        <v>410305700</v>
      </c>
      <c r="AG6" s="71" t="s">
        <v>3266</v>
      </c>
      <c r="AH6" s="1">
        <v>75</v>
      </c>
      <c r="AI6" s="1">
        <v>3</v>
      </c>
      <c r="AJ6" s="71" t="s">
        <v>3273</v>
      </c>
      <c r="AK6" s="1" t="s">
        <v>89</v>
      </c>
      <c r="AL6" s="71" t="s">
        <v>3268</v>
      </c>
      <c r="AM6" s="1"/>
      <c r="AN6" s="71"/>
      <c r="AO6" s="71"/>
      <c r="AP6" s="71"/>
      <c r="AQ6" s="1"/>
      <c r="AR6" s="77" t="s">
        <v>1033</v>
      </c>
      <c r="AS6" s="71" t="s">
        <v>3274</v>
      </c>
      <c r="AT6" s="41">
        <f>32206930+18574914.5</f>
        <v>50781844.5</v>
      </c>
    </row>
    <row r="7" spans="1:46" ht="14.25" hidden="1" customHeight="1">
      <c r="A7" s="71" t="s">
        <v>3260</v>
      </c>
      <c r="B7" s="71" t="s">
        <v>1003</v>
      </c>
      <c r="C7" s="71" t="s">
        <v>315</v>
      </c>
      <c r="D7" s="69" t="s">
        <v>3261</v>
      </c>
      <c r="E7" s="71" t="s">
        <v>1743</v>
      </c>
      <c r="F7" s="1">
        <v>4103</v>
      </c>
      <c r="G7" s="71" t="s">
        <v>2669</v>
      </c>
      <c r="H7" s="1" t="s">
        <v>316</v>
      </c>
      <c r="I7" s="71" t="s">
        <v>317</v>
      </c>
      <c r="J7" s="1">
        <v>2</v>
      </c>
      <c r="K7" s="71" t="s">
        <v>1544</v>
      </c>
      <c r="L7" s="69" t="s">
        <v>3262</v>
      </c>
      <c r="M7" s="71" t="s">
        <v>1006</v>
      </c>
      <c r="N7" s="1" t="s">
        <v>1007</v>
      </c>
      <c r="O7" s="71" t="s">
        <v>1008</v>
      </c>
      <c r="P7" s="1">
        <v>54</v>
      </c>
      <c r="Q7" s="1" t="s">
        <v>1009</v>
      </c>
      <c r="R7" s="71" t="s">
        <v>1010</v>
      </c>
      <c r="S7" s="1" t="s">
        <v>1011</v>
      </c>
      <c r="T7" s="71" t="s">
        <v>1012</v>
      </c>
      <c r="U7" s="73">
        <v>1</v>
      </c>
      <c r="V7" s="74">
        <v>2022000030031</v>
      </c>
      <c r="W7" s="75" t="s">
        <v>3263</v>
      </c>
      <c r="X7" s="1">
        <v>2365</v>
      </c>
      <c r="Y7" s="71" t="s">
        <v>3264</v>
      </c>
      <c r="Z7" s="1">
        <v>2023</v>
      </c>
      <c r="AA7" s="1">
        <v>2023</v>
      </c>
      <c r="AB7" s="1">
        <v>1</v>
      </c>
      <c r="AC7" s="1">
        <v>1</v>
      </c>
      <c r="AD7" s="1">
        <v>4103057</v>
      </c>
      <c r="AE7" s="71" t="s">
        <v>3265</v>
      </c>
      <c r="AF7" s="1">
        <v>410305700</v>
      </c>
      <c r="AG7" s="71" t="s">
        <v>3266</v>
      </c>
      <c r="AH7" s="1">
        <v>75</v>
      </c>
      <c r="AI7" s="1">
        <v>4</v>
      </c>
      <c r="AJ7" s="71" t="s">
        <v>3275</v>
      </c>
      <c r="AK7" s="1" t="s">
        <v>89</v>
      </c>
      <c r="AL7" s="71" t="s">
        <v>3268</v>
      </c>
      <c r="AM7" s="1"/>
      <c r="AN7" s="71"/>
      <c r="AO7" s="71"/>
      <c r="AP7" s="71"/>
      <c r="AQ7" s="1"/>
      <c r="AR7" s="77" t="s">
        <v>1604</v>
      </c>
      <c r="AS7" s="71" t="s">
        <v>3276</v>
      </c>
      <c r="AT7" s="41">
        <f>8910000+18574914.5</f>
        <v>27484914.5</v>
      </c>
    </row>
    <row r="8" spans="1:46" ht="14.25" hidden="1" customHeight="1">
      <c r="A8" s="71" t="s">
        <v>3260</v>
      </c>
      <c r="B8" s="71" t="s">
        <v>1003</v>
      </c>
      <c r="C8" s="71" t="s">
        <v>315</v>
      </c>
      <c r="D8" s="69" t="s">
        <v>3261</v>
      </c>
      <c r="E8" s="71" t="s">
        <v>1743</v>
      </c>
      <c r="F8" s="1">
        <v>4103</v>
      </c>
      <c r="G8" s="71" t="s">
        <v>2669</v>
      </c>
      <c r="H8" s="1" t="s">
        <v>316</v>
      </c>
      <c r="I8" s="71" t="s">
        <v>317</v>
      </c>
      <c r="J8" s="1">
        <v>2</v>
      </c>
      <c r="K8" s="71" t="s">
        <v>1544</v>
      </c>
      <c r="L8" s="69" t="s">
        <v>3262</v>
      </c>
      <c r="M8" s="71" t="s">
        <v>1006</v>
      </c>
      <c r="N8" s="1" t="s">
        <v>1007</v>
      </c>
      <c r="O8" s="71" t="s">
        <v>1008</v>
      </c>
      <c r="P8" s="1">
        <v>54</v>
      </c>
      <c r="Q8" s="1" t="s">
        <v>1009</v>
      </c>
      <c r="R8" s="71" t="s">
        <v>1010</v>
      </c>
      <c r="S8" s="1" t="s">
        <v>1011</v>
      </c>
      <c r="T8" s="71" t="s">
        <v>1012</v>
      </c>
      <c r="U8" s="73">
        <v>1</v>
      </c>
      <c r="V8" s="74">
        <v>2022000030031</v>
      </c>
      <c r="W8" s="75" t="s">
        <v>3263</v>
      </c>
      <c r="X8" s="1">
        <v>2365</v>
      </c>
      <c r="Y8" s="71" t="s">
        <v>3264</v>
      </c>
      <c r="Z8" s="1">
        <v>2023</v>
      </c>
      <c r="AA8" s="1">
        <v>2023</v>
      </c>
      <c r="AB8" s="1">
        <v>1</v>
      </c>
      <c r="AC8" s="1">
        <v>1</v>
      </c>
      <c r="AD8" s="1">
        <v>4103057</v>
      </c>
      <c r="AE8" s="71" t="s">
        <v>3265</v>
      </c>
      <c r="AF8" s="1">
        <v>410305700</v>
      </c>
      <c r="AG8" s="71" t="s">
        <v>3266</v>
      </c>
      <c r="AH8" s="1">
        <v>75</v>
      </c>
      <c r="AI8" s="1">
        <v>5</v>
      </c>
      <c r="AJ8" s="71" t="s">
        <v>3277</v>
      </c>
      <c r="AK8" s="1" t="s">
        <v>99</v>
      </c>
      <c r="AL8" s="71" t="s">
        <v>3268</v>
      </c>
      <c r="AM8" s="1"/>
      <c r="AN8" s="71"/>
      <c r="AO8" s="71"/>
      <c r="AP8" s="71"/>
      <c r="AQ8" s="1"/>
      <c r="AR8" s="77" t="s">
        <v>1604</v>
      </c>
      <c r="AS8" s="71" t="s">
        <v>3278</v>
      </c>
      <c r="AT8" s="37">
        <f>42090570-904727.5</f>
        <v>41185842.5</v>
      </c>
    </row>
    <row r="9" spans="1:46" ht="14.25" hidden="1" customHeight="1">
      <c r="A9" s="71" t="s">
        <v>3260</v>
      </c>
      <c r="B9" s="71" t="s">
        <v>1003</v>
      </c>
      <c r="C9" s="71" t="s">
        <v>315</v>
      </c>
      <c r="D9" s="69" t="s">
        <v>3261</v>
      </c>
      <c r="E9" s="71" t="s">
        <v>1743</v>
      </c>
      <c r="F9" s="1">
        <v>4103</v>
      </c>
      <c r="G9" s="71" t="s">
        <v>2669</v>
      </c>
      <c r="H9" s="1" t="s">
        <v>316</v>
      </c>
      <c r="I9" s="71" t="s">
        <v>317</v>
      </c>
      <c r="J9" s="1">
        <v>2</v>
      </c>
      <c r="K9" s="71" t="s">
        <v>1544</v>
      </c>
      <c r="L9" s="69" t="s">
        <v>3262</v>
      </c>
      <c r="M9" s="71" t="s">
        <v>1006</v>
      </c>
      <c r="N9" s="1" t="s">
        <v>1007</v>
      </c>
      <c r="O9" s="71" t="s">
        <v>1008</v>
      </c>
      <c r="P9" s="1">
        <v>54</v>
      </c>
      <c r="Q9" s="1" t="s">
        <v>1009</v>
      </c>
      <c r="R9" s="71" t="s">
        <v>1010</v>
      </c>
      <c r="S9" s="1" t="s">
        <v>1011</v>
      </c>
      <c r="T9" s="71" t="s">
        <v>1012</v>
      </c>
      <c r="U9" s="73">
        <v>1</v>
      </c>
      <c r="V9" s="74">
        <v>2022000030031</v>
      </c>
      <c r="W9" s="75" t="s">
        <v>3263</v>
      </c>
      <c r="X9" s="1">
        <v>2365</v>
      </c>
      <c r="Y9" s="71" t="s">
        <v>3264</v>
      </c>
      <c r="Z9" s="1">
        <v>2023</v>
      </c>
      <c r="AA9" s="1">
        <v>2023</v>
      </c>
      <c r="AB9" s="1">
        <v>1</v>
      </c>
      <c r="AC9" s="1">
        <v>1</v>
      </c>
      <c r="AD9" s="1">
        <v>4103057</v>
      </c>
      <c r="AE9" s="71" t="s">
        <v>3265</v>
      </c>
      <c r="AF9" s="1">
        <v>410305700</v>
      </c>
      <c r="AG9" s="71" t="s">
        <v>3266</v>
      </c>
      <c r="AH9" s="1">
        <v>75</v>
      </c>
      <c r="AI9" s="1">
        <v>6</v>
      </c>
      <c r="AJ9" s="71" t="s">
        <v>3279</v>
      </c>
      <c r="AK9" s="1" t="s">
        <v>89</v>
      </c>
      <c r="AL9" s="71" t="s">
        <v>3268</v>
      </c>
      <c r="AM9" s="1"/>
      <c r="AN9" s="71"/>
      <c r="AO9" s="71"/>
      <c r="AP9" s="71"/>
      <c r="AQ9" s="1"/>
      <c r="AR9" s="77" t="s">
        <v>1604</v>
      </c>
      <c r="AS9" s="71" t="s">
        <v>3280</v>
      </c>
      <c r="AT9" s="41">
        <f>12892500+3480109.5</f>
        <v>16372609.5</v>
      </c>
    </row>
    <row r="10" spans="1:46" ht="14.25" hidden="1" customHeight="1">
      <c r="A10" s="71" t="s">
        <v>3260</v>
      </c>
      <c r="B10" s="71" t="s">
        <v>1003</v>
      </c>
      <c r="C10" s="71" t="s">
        <v>315</v>
      </c>
      <c r="D10" s="69" t="s">
        <v>3261</v>
      </c>
      <c r="E10" s="71" t="s">
        <v>1743</v>
      </c>
      <c r="F10" s="1">
        <v>4103</v>
      </c>
      <c r="G10" s="71" t="s">
        <v>2669</v>
      </c>
      <c r="H10" s="1" t="s">
        <v>316</v>
      </c>
      <c r="I10" s="71" t="s">
        <v>317</v>
      </c>
      <c r="J10" s="1">
        <v>2</v>
      </c>
      <c r="K10" s="71" t="s">
        <v>1544</v>
      </c>
      <c r="L10" s="69" t="s">
        <v>3262</v>
      </c>
      <c r="M10" s="71" t="s">
        <v>1006</v>
      </c>
      <c r="N10" s="1" t="s">
        <v>1007</v>
      </c>
      <c r="O10" s="71" t="s">
        <v>1008</v>
      </c>
      <c r="P10" s="1">
        <v>54</v>
      </c>
      <c r="Q10" s="1" t="s">
        <v>1009</v>
      </c>
      <c r="R10" s="71" t="s">
        <v>1010</v>
      </c>
      <c r="S10" s="1" t="s">
        <v>1011</v>
      </c>
      <c r="T10" s="71" t="s">
        <v>1012</v>
      </c>
      <c r="U10" s="73">
        <v>1</v>
      </c>
      <c r="V10" s="74">
        <v>2022000030031</v>
      </c>
      <c r="W10" s="75" t="s">
        <v>3263</v>
      </c>
      <c r="X10" s="1">
        <v>2365</v>
      </c>
      <c r="Y10" s="71" t="s">
        <v>3264</v>
      </c>
      <c r="Z10" s="1">
        <v>2023</v>
      </c>
      <c r="AA10" s="1">
        <v>2023</v>
      </c>
      <c r="AB10" s="1">
        <v>1</v>
      </c>
      <c r="AC10" s="1">
        <v>1</v>
      </c>
      <c r="AD10" s="1">
        <v>4103057</v>
      </c>
      <c r="AE10" s="71" t="s">
        <v>3265</v>
      </c>
      <c r="AF10" s="1">
        <v>410305700</v>
      </c>
      <c r="AG10" s="71" t="s">
        <v>3266</v>
      </c>
      <c r="AH10" s="1">
        <v>75</v>
      </c>
      <c r="AI10" s="1">
        <v>7</v>
      </c>
      <c r="AJ10" s="71" t="s">
        <v>3281</v>
      </c>
      <c r="AK10" s="1" t="s">
        <v>89</v>
      </c>
      <c r="AL10" s="71" t="s">
        <v>3268</v>
      </c>
      <c r="AM10" s="1"/>
      <c r="AN10" s="71"/>
      <c r="AO10" s="71"/>
      <c r="AP10" s="71"/>
      <c r="AQ10" s="1"/>
      <c r="AR10" s="77" t="s">
        <v>1604</v>
      </c>
      <c r="AS10" s="71" t="s">
        <v>3282</v>
      </c>
      <c r="AT10" s="41">
        <f>16146000+3479722.5</f>
        <v>19625722.5</v>
      </c>
    </row>
    <row r="11" spans="1:46" ht="14.25" hidden="1" customHeight="1">
      <c r="A11" s="71" t="s">
        <v>3260</v>
      </c>
      <c r="B11" s="71" t="s">
        <v>1003</v>
      </c>
      <c r="C11" s="71" t="s">
        <v>315</v>
      </c>
      <c r="D11" s="69" t="s">
        <v>3261</v>
      </c>
      <c r="E11" s="71" t="s">
        <v>1743</v>
      </c>
      <c r="F11" s="1">
        <v>4103</v>
      </c>
      <c r="G11" s="71" t="s">
        <v>2669</v>
      </c>
      <c r="H11" s="1" t="s">
        <v>316</v>
      </c>
      <c r="I11" s="71" t="s">
        <v>317</v>
      </c>
      <c r="J11" s="1">
        <v>2</v>
      </c>
      <c r="K11" s="71" t="s">
        <v>1544</v>
      </c>
      <c r="L11" s="69" t="s">
        <v>3262</v>
      </c>
      <c r="M11" s="71" t="s">
        <v>1006</v>
      </c>
      <c r="N11" s="1" t="s">
        <v>1007</v>
      </c>
      <c r="O11" s="71" t="s">
        <v>1008</v>
      </c>
      <c r="P11" s="1">
        <v>54</v>
      </c>
      <c r="Q11" s="1" t="s">
        <v>1009</v>
      </c>
      <c r="R11" s="71" t="s">
        <v>1010</v>
      </c>
      <c r="S11" s="1" t="s">
        <v>1011</v>
      </c>
      <c r="T11" s="71" t="s">
        <v>1012</v>
      </c>
      <c r="U11" s="73">
        <v>1</v>
      </c>
      <c r="V11" s="74">
        <v>2022000030031</v>
      </c>
      <c r="W11" s="75" t="s">
        <v>3263</v>
      </c>
      <c r="X11" s="1">
        <v>2365</v>
      </c>
      <c r="Y11" s="71" t="s">
        <v>3264</v>
      </c>
      <c r="Z11" s="1">
        <v>2023</v>
      </c>
      <c r="AA11" s="1">
        <v>2023</v>
      </c>
      <c r="AB11" s="1">
        <v>1</v>
      </c>
      <c r="AC11" s="1">
        <v>1</v>
      </c>
      <c r="AD11" s="1">
        <v>4103057</v>
      </c>
      <c r="AE11" s="71" t="s">
        <v>3265</v>
      </c>
      <c r="AF11" s="1">
        <v>410305700</v>
      </c>
      <c r="AG11" s="71" t="s">
        <v>3266</v>
      </c>
      <c r="AH11" s="1">
        <v>75</v>
      </c>
      <c r="AI11" s="1">
        <v>8</v>
      </c>
      <c r="AJ11" s="71" t="s">
        <v>3283</v>
      </c>
      <c r="AK11" s="1" t="s">
        <v>89</v>
      </c>
      <c r="AL11" s="71" t="s">
        <v>3268</v>
      </c>
      <c r="AM11" s="1"/>
      <c r="AN11" s="71"/>
      <c r="AO11" s="71"/>
      <c r="AP11" s="71"/>
      <c r="AQ11" s="1"/>
      <c r="AR11" s="77" t="s">
        <v>1604</v>
      </c>
      <c r="AS11" s="71" t="s">
        <v>3284</v>
      </c>
      <c r="AT11" s="41">
        <f>31322700+3479722.5</f>
        <v>34802422.5</v>
      </c>
    </row>
    <row r="12" spans="1:46" ht="14.25" hidden="1" customHeight="1">
      <c r="A12" s="71" t="s">
        <v>3260</v>
      </c>
      <c r="B12" s="71" t="s">
        <v>1003</v>
      </c>
      <c r="C12" s="71" t="s">
        <v>315</v>
      </c>
      <c r="D12" s="69" t="s">
        <v>3261</v>
      </c>
      <c r="E12" s="71" t="s">
        <v>1743</v>
      </c>
      <c r="F12" s="1">
        <v>4103</v>
      </c>
      <c r="G12" s="71" t="s">
        <v>2669</v>
      </c>
      <c r="H12" s="1" t="s">
        <v>316</v>
      </c>
      <c r="I12" s="71" t="s">
        <v>317</v>
      </c>
      <c r="J12" s="1">
        <v>2</v>
      </c>
      <c r="K12" s="71" t="s">
        <v>1544</v>
      </c>
      <c r="L12" s="69" t="s">
        <v>3262</v>
      </c>
      <c r="M12" s="71" t="s">
        <v>1006</v>
      </c>
      <c r="N12" s="1" t="s">
        <v>1007</v>
      </c>
      <c r="O12" s="71" t="s">
        <v>1008</v>
      </c>
      <c r="P12" s="1">
        <v>54</v>
      </c>
      <c r="Q12" s="1" t="s">
        <v>1009</v>
      </c>
      <c r="R12" s="71" t="s">
        <v>1010</v>
      </c>
      <c r="S12" s="1" t="s">
        <v>1011</v>
      </c>
      <c r="T12" s="71" t="s">
        <v>1012</v>
      </c>
      <c r="U12" s="73">
        <v>1</v>
      </c>
      <c r="V12" s="74">
        <v>2022000030031</v>
      </c>
      <c r="W12" s="75" t="s">
        <v>3263</v>
      </c>
      <c r="X12" s="1">
        <v>2365</v>
      </c>
      <c r="Y12" s="71" t="s">
        <v>3264</v>
      </c>
      <c r="Z12" s="1">
        <v>2023</v>
      </c>
      <c r="AA12" s="1">
        <v>2023</v>
      </c>
      <c r="AB12" s="1">
        <v>1</v>
      </c>
      <c r="AC12" s="1">
        <v>2</v>
      </c>
      <c r="AD12" s="1">
        <v>4103005</v>
      </c>
      <c r="AE12" s="71" t="s">
        <v>3021</v>
      </c>
      <c r="AF12" s="1">
        <v>410300500</v>
      </c>
      <c r="AG12" s="71" t="s">
        <v>3285</v>
      </c>
      <c r="AH12" s="1">
        <v>75</v>
      </c>
      <c r="AI12" s="1">
        <v>9</v>
      </c>
      <c r="AJ12" s="71" t="s">
        <v>3286</v>
      </c>
      <c r="AK12" s="1" t="s">
        <v>89</v>
      </c>
      <c r="AL12" s="71" t="s">
        <v>3268</v>
      </c>
      <c r="AM12" s="1"/>
      <c r="AN12" s="71"/>
      <c r="AO12" s="71"/>
      <c r="AP12" s="71"/>
      <c r="AQ12" s="1"/>
      <c r="AR12" s="77" t="s">
        <v>1048</v>
      </c>
      <c r="AS12" s="71" t="s">
        <v>3287</v>
      </c>
      <c r="AT12" s="41">
        <f>43200000+8239722.5</f>
        <v>51439722.5</v>
      </c>
    </row>
    <row r="13" spans="1:46" ht="14.25" hidden="1" customHeight="1">
      <c r="A13" s="71" t="s">
        <v>3260</v>
      </c>
      <c r="B13" s="71" t="s">
        <v>1003</v>
      </c>
      <c r="C13" s="71" t="s">
        <v>315</v>
      </c>
      <c r="D13" s="69" t="s">
        <v>3261</v>
      </c>
      <c r="E13" s="71" t="s">
        <v>1743</v>
      </c>
      <c r="F13" s="1">
        <v>4103</v>
      </c>
      <c r="G13" s="71" t="s">
        <v>2669</v>
      </c>
      <c r="H13" s="1" t="s">
        <v>316</v>
      </c>
      <c r="I13" s="71" t="s">
        <v>317</v>
      </c>
      <c r="J13" s="1">
        <v>2</v>
      </c>
      <c r="K13" s="71" t="s">
        <v>1544</v>
      </c>
      <c r="L13" s="69" t="s">
        <v>3262</v>
      </c>
      <c r="M13" s="71" t="s">
        <v>1006</v>
      </c>
      <c r="N13" s="1" t="s">
        <v>1007</v>
      </c>
      <c r="O13" s="71" t="s">
        <v>1008</v>
      </c>
      <c r="P13" s="1">
        <v>54</v>
      </c>
      <c r="Q13" s="1" t="s">
        <v>1009</v>
      </c>
      <c r="R13" s="71" t="s">
        <v>1010</v>
      </c>
      <c r="S13" s="1" t="s">
        <v>1011</v>
      </c>
      <c r="T13" s="71" t="s">
        <v>1012</v>
      </c>
      <c r="U13" s="73">
        <v>1</v>
      </c>
      <c r="V13" s="74">
        <v>2022000030031</v>
      </c>
      <c r="W13" s="75" t="s">
        <v>3263</v>
      </c>
      <c r="X13" s="1">
        <v>2365</v>
      </c>
      <c r="Y13" s="71" t="s">
        <v>3264</v>
      </c>
      <c r="Z13" s="1">
        <v>2023</v>
      </c>
      <c r="AA13" s="1">
        <v>2023</v>
      </c>
      <c r="AB13" s="1">
        <v>1</v>
      </c>
      <c r="AC13" s="1">
        <v>2</v>
      </c>
      <c r="AD13" s="1">
        <v>4103005</v>
      </c>
      <c r="AE13" s="71" t="s">
        <v>3021</v>
      </c>
      <c r="AF13" s="1">
        <v>410300500</v>
      </c>
      <c r="AG13" s="71" t="s">
        <v>3285</v>
      </c>
      <c r="AH13" s="1">
        <v>75</v>
      </c>
      <c r="AI13" s="1">
        <v>10</v>
      </c>
      <c r="AJ13" s="71" t="s">
        <v>3288</v>
      </c>
      <c r="AK13" s="1" t="s">
        <v>99</v>
      </c>
      <c r="AL13" s="71" t="s">
        <v>3268</v>
      </c>
      <c r="AM13" s="1"/>
      <c r="AN13" s="71"/>
      <c r="AO13" s="71"/>
      <c r="AP13" s="71"/>
      <c r="AQ13" s="1"/>
      <c r="AR13" s="77" t="s">
        <v>1604</v>
      </c>
      <c r="AS13" s="71" t="s">
        <v>3289</v>
      </c>
      <c r="AT13" s="37">
        <f>46440000-1280277.5</f>
        <v>45159722.5</v>
      </c>
    </row>
    <row r="14" spans="1:46" ht="14.25" customHeight="1">
      <c r="A14" s="71" t="s">
        <v>352</v>
      </c>
      <c r="B14" s="77" t="s">
        <v>353</v>
      </c>
      <c r="C14" s="77" t="s">
        <v>68</v>
      </c>
      <c r="D14" s="69" t="s">
        <v>417</v>
      </c>
      <c r="E14" s="71" t="s">
        <v>354</v>
      </c>
      <c r="F14" s="1">
        <v>2201</v>
      </c>
      <c r="G14" s="71" t="s">
        <v>355</v>
      </c>
      <c r="H14" s="1" t="s">
        <v>356</v>
      </c>
      <c r="I14" s="71" t="s">
        <v>354</v>
      </c>
      <c r="J14" s="1">
        <v>3</v>
      </c>
      <c r="K14" s="71" t="s">
        <v>357</v>
      </c>
      <c r="L14" s="69" t="s">
        <v>3290</v>
      </c>
      <c r="M14" s="71" t="s">
        <v>359</v>
      </c>
      <c r="N14" s="1" t="s">
        <v>360</v>
      </c>
      <c r="O14" s="71" t="s">
        <v>361</v>
      </c>
      <c r="P14" s="1">
        <v>260</v>
      </c>
      <c r="Q14" s="1" t="s">
        <v>531</v>
      </c>
      <c r="R14" s="71" t="s">
        <v>532</v>
      </c>
      <c r="S14" s="1" t="s">
        <v>690</v>
      </c>
      <c r="T14" s="71" t="s">
        <v>691</v>
      </c>
      <c r="U14" s="73">
        <v>1</v>
      </c>
      <c r="V14" s="74">
        <v>2022000030033</v>
      </c>
      <c r="W14" s="75" t="s">
        <v>3291</v>
      </c>
      <c r="X14" s="1">
        <v>2366</v>
      </c>
      <c r="Y14" s="71" t="s">
        <v>3292</v>
      </c>
      <c r="Z14" s="1">
        <v>2023</v>
      </c>
      <c r="AA14" s="1">
        <v>2023</v>
      </c>
      <c r="AB14" s="1">
        <v>1</v>
      </c>
      <c r="AC14" s="1">
        <v>1</v>
      </c>
      <c r="AD14" s="1">
        <v>2201028</v>
      </c>
      <c r="AE14" s="71" t="s">
        <v>696</v>
      </c>
      <c r="AF14" s="1">
        <v>220102800</v>
      </c>
      <c r="AG14" s="71" t="s">
        <v>3293</v>
      </c>
      <c r="AH14" s="1">
        <v>608116</v>
      </c>
      <c r="AI14" s="1">
        <v>1</v>
      </c>
      <c r="AJ14" s="78" t="s">
        <v>3294</v>
      </c>
      <c r="AK14" s="79" t="s">
        <v>3295</v>
      </c>
      <c r="AL14" s="71" t="s">
        <v>3268</v>
      </c>
      <c r="AM14" s="1"/>
      <c r="AN14" s="71"/>
      <c r="AO14" s="71"/>
      <c r="AP14" s="71"/>
      <c r="AQ14" s="1"/>
      <c r="AR14" s="71" t="s">
        <v>92</v>
      </c>
      <c r="AS14" s="71"/>
      <c r="AT14" s="76">
        <v>1031287584</v>
      </c>
    </row>
    <row r="15" spans="1:46" ht="14.25" customHeight="1">
      <c r="A15" s="71" t="s">
        <v>352</v>
      </c>
      <c r="B15" s="77" t="s">
        <v>353</v>
      </c>
      <c r="C15" s="77" t="s">
        <v>68</v>
      </c>
      <c r="D15" s="69" t="s">
        <v>417</v>
      </c>
      <c r="E15" s="71" t="s">
        <v>354</v>
      </c>
      <c r="F15" s="1">
        <v>2201</v>
      </c>
      <c r="G15" s="71" t="s">
        <v>355</v>
      </c>
      <c r="H15" s="1" t="s">
        <v>356</v>
      </c>
      <c r="I15" s="71" t="s">
        <v>354</v>
      </c>
      <c r="J15" s="1">
        <v>3</v>
      </c>
      <c r="K15" s="71" t="s">
        <v>357</v>
      </c>
      <c r="L15" s="69" t="s">
        <v>3290</v>
      </c>
      <c r="M15" s="71" t="s">
        <v>359</v>
      </c>
      <c r="N15" s="1" t="s">
        <v>360</v>
      </c>
      <c r="O15" s="71" t="s">
        <v>361</v>
      </c>
      <c r="P15" s="1">
        <v>260</v>
      </c>
      <c r="Q15" s="1" t="s">
        <v>531</v>
      </c>
      <c r="R15" s="71" t="s">
        <v>532</v>
      </c>
      <c r="S15" s="1" t="s">
        <v>690</v>
      </c>
      <c r="T15" s="71" t="s">
        <v>691</v>
      </c>
      <c r="U15" s="73">
        <v>1</v>
      </c>
      <c r="V15" s="74">
        <v>2022000030033</v>
      </c>
      <c r="W15" s="75" t="s">
        <v>3291</v>
      </c>
      <c r="X15" s="1">
        <v>2366</v>
      </c>
      <c r="Y15" s="71" t="s">
        <v>3292</v>
      </c>
      <c r="Z15" s="1">
        <v>2023</v>
      </c>
      <c r="AA15" s="1">
        <v>2023</v>
      </c>
      <c r="AB15" s="1">
        <v>1</v>
      </c>
      <c r="AC15" s="1">
        <v>1</v>
      </c>
      <c r="AD15" s="1">
        <v>2201028</v>
      </c>
      <c r="AE15" s="71" t="s">
        <v>696</v>
      </c>
      <c r="AF15" s="1">
        <v>220102800</v>
      </c>
      <c r="AG15" s="71" t="s">
        <v>3293</v>
      </c>
      <c r="AH15" s="1">
        <v>608116</v>
      </c>
      <c r="AI15" s="1">
        <v>2</v>
      </c>
      <c r="AJ15" s="78" t="s">
        <v>3296</v>
      </c>
      <c r="AK15" s="79" t="s">
        <v>3295</v>
      </c>
      <c r="AL15" s="71" t="s">
        <v>3268</v>
      </c>
      <c r="AM15" s="1"/>
      <c r="AN15" s="71"/>
      <c r="AO15" s="71"/>
      <c r="AP15" s="71"/>
      <c r="AQ15" s="1"/>
      <c r="AR15" s="71" t="s">
        <v>92</v>
      </c>
      <c r="AS15" s="71"/>
      <c r="AT15" s="76">
        <v>828712416</v>
      </c>
    </row>
    <row r="16" spans="1:46" ht="14.25" customHeight="1">
      <c r="A16" s="71" t="s">
        <v>352</v>
      </c>
      <c r="B16" s="77" t="s">
        <v>353</v>
      </c>
      <c r="C16" s="77" t="s">
        <v>68</v>
      </c>
      <c r="D16" s="69" t="s">
        <v>417</v>
      </c>
      <c r="E16" s="71" t="s">
        <v>354</v>
      </c>
      <c r="F16" s="1">
        <v>2201</v>
      </c>
      <c r="G16" s="71" t="s">
        <v>355</v>
      </c>
      <c r="H16" s="1" t="s">
        <v>356</v>
      </c>
      <c r="I16" s="71" t="s">
        <v>354</v>
      </c>
      <c r="J16" s="1">
        <v>3</v>
      </c>
      <c r="K16" s="71" t="s">
        <v>357</v>
      </c>
      <c r="L16" s="69" t="s">
        <v>3290</v>
      </c>
      <c r="M16" s="71" t="s">
        <v>359</v>
      </c>
      <c r="N16" s="1" t="s">
        <v>360</v>
      </c>
      <c r="O16" s="71" t="s">
        <v>361</v>
      </c>
      <c r="P16" s="1">
        <v>260</v>
      </c>
      <c r="Q16" s="1" t="s">
        <v>531</v>
      </c>
      <c r="R16" s="71" t="s">
        <v>532</v>
      </c>
      <c r="S16" s="1" t="s">
        <v>690</v>
      </c>
      <c r="T16" s="71" t="s">
        <v>691</v>
      </c>
      <c r="U16" s="73">
        <v>1</v>
      </c>
      <c r="V16" s="74">
        <v>2022000030033</v>
      </c>
      <c r="W16" s="75" t="s">
        <v>3291</v>
      </c>
      <c r="X16" s="1">
        <v>2366</v>
      </c>
      <c r="Y16" s="71" t="s">
        <v>3292</v>
      </c>
      <c r="Z16" s="1">
        <v>2023</v>
      </c>
      <c r="AA16" s="1">
        <v>2023</v>
      </c>
      <c r="AB16" s="1">
        <v>1</v>
      </c>
      <c r="AC16" s="1">
        <v>1</v>
      </c>
      <c r="AD16" s="1">
        <v>2201028</v>
      </c>
      <c r="AE16" s="71" t="s">
        <v>696</v>
      </c>
      <c r="AF16" s="1">
        <v>220102800</v>
      </c>
      <c r="AG16" s="71" t="s">
        <v>3293</v>
      </c>
      <c r="AH16" s="1">
        <v>608116</v>
      </c>
      <c r="AI16" s="1">
        <v>3</v>
      </c>
      <c r="AJ16" s="78" t="s">
        <v>3297</v>
      </c>
      <c r="AK16" s="79" t="s">
        <v>3295</v>
      </c>
      <c r="AL16" s="71" t="s">
        <v>3268</v>
      </c>
      <c r="AM16" s="1"/>
      <c r="AN16" s="71"/>
      <c r="AO16" s="71"/>
      <c r="AP16" s="71"/>
      <c r="AQ16" s="1"/>
      <c r="AR16" s="71" t="s">
        <v>92</v>
      </c>
      <c r="AS16" s="71"/>
      <c r="AT16" s="76">
        <v>140000000</v>
      </c>
    </row>
    <row r="17" spans="1:46" ht="14.25" customHeight="1">
      <c r="A17" s="52"/>
      <c r="B17" s="52"/>
      <c r="C17" s="52"/>
      <c r="D17" s="1"/>
      <c r="E17" s="52"/>
      <c r="F17" s="1"/>
      <c r="G17" s="52"/>
      <c r="H17" s="1"/>
      <c r="I17" s="52"/>
      <c r="J17" s="1"/>
      <c r="K17" s="52"/>
      <c r="L17" s="69"/>
      <c r="M17" s="52"/>
      <c r="N17" s="1"/>
      <c r="O17" s="52"/>
      <c r="P17" s="1"/>
      <c r="Q17" s="1"/>
      <c r="R17" s="52"/>
      <c r="S17" s="1"/>
      <c r="T17" s="52"/>
      <c r="U17" s="1"/>
      <c r="V17" s="70"/>
      <c r="W17" s="52"/>
      <c r="X17" s="1"/>
      <c r="Y17" s="52"/>
      <c r="Z17" s="1"/>
      <c r="AA17" s="1"/>
      <c r="AB17" s="1"/>
      <c r="AC17" s="1"/>
      <c r="AD17" s="1"/>
      <c r="AE17" s="52"/>
      <c r="AF17" s="1"/>
      <c r="AG17" s="52"/>
      <c r="AH17" s="1"/>
      <c r="AI17" s="1"/>
      <c r="AJ17" s="52"/>
      <c r="AK17" s="1"/>
      <c r="AL17" s="52"/>
      <c r="AM17" s="1"/>
      <c r="AN17" s="52"/>
      <c r="AO17" s="71"/>
      <c r="AP17" s="52"/>
      <c r="AQ17" s="1"/>
      <c r="AR17" s="71"/>
      <c r="AS17" s="71"/>
      <c r="AT17" s="52"/>
    </row>
    <row r="18" spans="1:46" ht="14.25" customHeight="1">
      <c r="A18" s="52"/>
      <c r="B18" s="52"/>
      <c r="C18" s="52"/>
      <c r="D18" s="1"/>
      <c r="E18" s="52"/>
      <c r="F18" s="1"/>
      <c r="G18" s="52"/>
      <c r="H18" s="1"/>
      <c r="I18" s="52"/>
      <c r="J18" s="1"/>
      <c r="K18" s="52"/>
      <c r="L18" s="69"/>
      <c r="M18" s="52"/>
      <c r="N18" s="1"/>
      <c r="O18" s="52"/>
      <c r="P18" s="1"/>
      <c r="Q18" s="1"/>
      <c r="R18" s="52"/>
      <c r="S18" s="1"/>
      <c r="T18" s="52"/>
      <c r="U18" s="1"/>
      <c r="V18" s="70"/>
      <c r="W18" s="52"/>
      <c r="X18" s="1"/>
      <c r="Y18" s="52"/>
      <c r="Z18" s="1"/>
      <c r="AA18" s="1"/>
      <c r="AB18" s="1"/>
      <c r="AC18" s="1"/>
      <c r="AD18" s="1"/>
      <c r="AE18" s="52"/>
      <c r="AF18" s="1"/>
      <c r="AG18" s="52"/>
      <c r="AH18" s="1"/>
      <c r="AI18" s="1"/>
      <c r="AJ18" s="52"/>
      <c r="AK18" s="1"/>
      <c r="AL18" s="52"/>
      <c r="AM18" s="1"/>
      <c r="AN18" s="52"/>
      <c r="AO18" s="71"/>
      <c r="AP18" s="52"/>
      <c r="AQ18" s="1"/>
      <c r="AR18" s="71"/>
      <c r="AS18" s="71"/>
      <c r="AT18" s="72"/>
    </row>
    <row r="19" spans="1:46" ht="14.25" customHeight="1">
      <c r="A19" s="52"/>
      <c r="B19" s="52"/>
      <c r="C19" s="52"/>
      <c r="D19" s="1"/>
      <c r="E19" s="52"/>
      <c r="F19" s="1"/>
      <c r="G19" s="52"/>
      <c r="H19" s="1"/>
      <c r="I19" s="52"/>
      <c r="J19" s="1"/>
      <c r="K19" s="52"/>
      <c r="L19" s="69"/>
      <c r="M19" s="52"/>
      <c r="N19" s="1"/>
      <c r="O19" s="52"/>
      <c r="P19" s="1"/>
      <c r="Q19" s="1"/>
      <c r="R19" s="52"/>
      <c r="S19" s="1"/>
      <c r="T19" s="52"/>
      <c r="U19" s="1"/>
      <c r="V19" s="70"/>
      <c r="W19" s="52"/>
      <c r="X19" s="1"/>
      <c r="Y19" s="52"/>
      <c r="Z19" s="1"/>
      <c r="AA19" s="1"/>
      <c r="AB19" s="1"/>
      <c r="AC19" s="1"/>
      <c r="AD19" s="1"/>
      <c r="AE19" s="52"/>
      <c r="AF19" s="1"/>
      <c r="AG19" s="52"/>
      <c r="AH19" s="1"/>
      <c r="AI19" s="1"/>
      <c r="AJ19" s="52"/>
      <c r="AK19" s="1"/>
      <c r="AL19" s="52"/>
      <c r="AM19" s="1"/>
      <c r="AN19" s="52"/>
      <c r="AO19" s="71"/>
      <c r="AP19" s="52"/>
      <c r="AQ19" s="1"/>
      <c r="AR19" s="71"/>
      <c r="AS19" s="71"/>
      <c r="AT19" s="52"/>
    </row>
    <row r="20" spans="1:46" ht="14.25" customHeight="1">
      <c r="A20" s="52"/>
      <c r="B20" s="52"/>
      <c r="C20" s="52"/>
      <c r="D20" s="1"/>
      <c r="E20" s="52"/>
      <c r="F20" s="1"/>
      <c r="G20" s="52"/>
      <c r="H20" s="1"/>
      <c r="I20" s="52"/>
      <c r="J20" s="1"/>
      <c r="K20" s="52"/>
      <c r="L20" s="69"/>
      <c r="M20" s="52"/>
      <c r="N20" s="1"/>
      <c r="O20" s="52"/>
      <c r="P20" s="1"/>
      <c r="Q20" s="1"/>
      <c r="R20" s="52"/>
      <c r="S20" s="1"/>
      <c r="T20" s="52"/>
      <c r="U20" s="1"/>
      <c r="V20" s="70"/>
      <c r="W20" s="52"/>
      <c r="X20" s="1"/>
      <c r="Y20" s="52"/>
      <c r="Z20" s="1"/>
      <c r="AA20" s="1"/>
      <c r="AB20" s="1"/>
      <c r="AC20" s="1"/>
      <c r="AD20" s="1"/>
      <c r="AE20" s="52"/>
      <c r="AF20" s="1"/>
      <c r="AG20" s="52"/>
      <c r="AH20" s="1"/>
      <c r="AI20" s="1"/>
      <c r="AJ20" s="52"/>
      <c r="AK20" s="1"/>
      <c r="AL20" s="52"/>
      <c r="AM20" s="1"/>
      <c r="AN20" s="52"/>
      <c r="AO20" s="71"/>
      <c r="AP20" s="52"/>
      <c r="AQ20" s="1"/>
      <c r="AR20" s="71"/>
      <c r="AS20" s="71"/>
      <c r="AT20" s="52"/>
    </row>
    <row r="21" spans="1:46" ht="14.25" customHeight="1">
      <c r="A21" s="52"/>
      <c r="B21" s="52"/>
      <c r="C21" s="52"/>
      <c r="D21" s="1"/>
      <c r="E21" s="52"/>
      <c r="F21" s="1"/>
      <c r="G21" s="52"/>
      <c r="H21" s="1"/>
      <c r="I21" s="52"/>
      <c r="J21" s="1"/>
      <c r="K21" s="52"/>
      <c r="L21" s="69"/>
      <c r="M21" s="52"/>
      <c r="N21" s="1"/>
      <c r="O21" s="52"/>
      <c r="P21" s="1"/>
      <c r="Q21" s="1"/>
      <c r="R21" s="52"/>
      <c r="S21" s="1"/>
      <c r="T21" s="52"/>
      <c r="U21" s="1"/>
      <c r="V21" s="70"/>
      <c r="W21" s="52"/>
      <c r="X21" s="1"/>
      <c r="Y21" s="52"/>
      <c r="Z21" s="1"/>
      <c r="AA21" s="1"/>
      <c r="AB21" s="1"/>
      <c r="AC21" s="1"/>
      <c r="AD21" s="1"/>
      <c r="AE21" s="52"/>
      <c r="AF21" s="1"/>
      <c r="AG21" s="52"/>
      <c r="AH21" s="1"/>
      <c r="AI21" s="1"/>
      <c r="AJ21" s="52"/>
      <c r="AK21" s="1"/>
      <c r="AL21" s="52"/>
      <c r="AM21" s="1"/>
      <c r="AN21" s="52"/>
      <c r="AO21" s="71"/>
      <c r="AP21" s="52"/>
      <c r="AQ21" s="1"/>
      <c r="AR21" s="71"/>
      <c r="AS21" s="71"/>
      <c r="AT21" s="52"/>
    </row>
    <row r="22" spans="1:46" ht="14.25" customHeight="1">
      <c r="A22" s="52"/>
      <c r="B22" s="52"/>
      <c r="C22" s="52"/>
      <c r="D22" s="1"/>
      <c r="E22" s="52"/>
      <c r="F22" s="1"/>
      <c r="G22" s="52"/>
      <c r="H22" s="1"/>
      <c r="I22" s="52"/>
      <c r="J22" s="1"/>
      <c r="K22" s="52"/>
      <c r="L22" s="69"/>
      <c r="M22" s="52"/>
      <c r="N22" s="1"/>
      <c r="O22" s="52"/>
      <c r="P22" s="1"/>
      <c r="Q22" s="1"/>
      <c r="R22" s="52"/>
      <c r="S22" s="1"/>
      <c r="T22" s="52"/>
      <c r="U22" s="1"/>
      <c r="V22" s="70"/>
      <c r="W22" s="52"/>
      <c r="X22" s="1"/>
      <c r="Y22" s="52"/>
      <c r="Z22" s="1"/>
      <c r="AA22" s="1"/>
      <c r="AB22" s="1"/>
      <c r="AC22" s="1"/>
      <c r="AD22" s="1"/>
      <c r="AE22" s="52"/>
      <c r="AF22" s="1"/>
      <c r="AG22" s="52"/>
      <c r="AH22" s="1"/>
      <c r="AI22" s="1"/>
      <c r="AJ22" s="52"/>
      <c r="AK22" s="1"/>
      <c r="AL22" s="52"/>
      <c r="AM22" s="1"/>
      <c r="AN22" s="52"/>
      <c r="AO22" s="71"/>
      <c r="AP22" s="52"/>
      <c r="AQ22" s="1"/>
      <c r="AR22" s="71"/>
      <c r="AS22" s="71"/>
      <c r="AT22" s="52"/>
    </row>
    <row r="23" spans="1:46" ht="14.25" customHeight="1">
      <c r="A23" s="52"/>
      <c r="B23" s="52"/>
      <c r="C23" s="52"/>
      <c r="D23" s="1"/>
      <c r="E23" s="52"/>
      <c r="F23" s="1"/>
      <c r="G23" s="52"/>
      <c r="H23" s="1"/>
      <c r="I23" s="52"/>
      <c r="J23" s="1"/>
      <c r="K23" s="52"/>
      <c r="L23" s="69"/>
      <c r="M23" s="52"/>
      <c r="N23" s="1"/>
      <c r="O23" s="52"/>
      <c r="P23" s="1"/>
      <c r="Q23" s="1"/>
      <c r="R23" s="52"/>
      <c r="S23" s="1"/>
      <c r="T23" s="52"/>
      <c r="U23" s="1"/>
      <c r="V23" s="70"/>
      <c r="W23" s="52"/>
      <c r="X23" s="1"/>
      <c r="Y23" s="52"/>
      <c r="Z23" s="1"/>
      <c r="AA23" s="1"/>
      <c r="AB23" s="1"/>
      <c r="AC23" s="1"/>
      <c r="AD23" s="1"/>
      <c r="AE23" s="52"/>
      <c r="AF23" s="1"/>
      <c r="AG23" s="52"/>
      <c r="AH23" s="1"/>
      <c r="AI23" s="1"/>
      <c r="AJ23" s="52"/>
      <c r="AK23" s="1"/>
      <c r="AL23" s="52"/>
      <c r="AM23" s="1"/>
      <c r="AN23" s="52"/>
      <c r="AO23" s="71"/>
      <c r="AP23" s="52"/>
      <c r="AQ23" s="1"/>
      <c r="AR23" s="71"/>
      <c r="AS23" s="71"/>
      <c r="AT23" s="52"/>
    </row>
    <row r="24" spans="1:46" ht="14.25" customHeight="1">
      <c r="A24" s="52"/>
      <c r="B24" s="52"/>
      <c r="C24" s="52"/>
      <c r="D24" s="1"/>
      <c r="E24" s="52"/>
      <c r="F24" s="1"/>
      <c r="G24" s="52"/>
      <c r="H24" s="1"/>
      <c r="I24" s="52"/>
      <c r="J24" s="1"/>
      <c r="K24" s="52"/>
      <c r="L24" s="69"/>
      <c r="M24" s="52"/>
      <c r="N24" s="1"/>
      <c r="O24" s="52"/>
      <c r="P24" s="1"/>
      <c r="Q24" s="1"/>
      <c r="R24" s="52"/>
      <c r="S24" s="1"/>
      <c r="T24" s="52"/>
      <c r="U24" s="1"/>
      <c r="V24" s="70"/>
      <c r="W24" s="52"/>
      <c r="X24" s="1"/>
      <c r="Y24" s="52"/>
      <c r="Z24" s="1"/>
      <c r="AA24" s="1"/>
      <c r="AB24" s="1"/>
      <c r="AC24" s="1"/>
      <c r="AD24" s="1"/>
      <c r="AE24" s="52"/>
      <c r="AF24" s="1"/>
      <c r="AG24" s="52"/>
      <c r="AH24" s="1"/>
      <c r="AI24" s="1"/>
      <c r="AJ24" s="52"/>
      <c r="AK24" s="1"/>
      <c r="AL24" s="52"/>
      <c r="AM24" s="1"/>
      <c r="AN24" s="52"/>
      <c r="AO24" s="71"/>
      <c r="AP24" s="52"/>
      <c r="AQ24" s="1"/>
      <c r="AR24" s="71"/>
      <c r="AS24" s="71"/>
      <c r="AT24" s="52"/>
    </row>
    <row r="25" spans="1:46" ht="14.25" customHeight="1">
      <c r="A25" s="52"/>
      <c r="B25" s="52"/>
      <c r="C25" s="52"/>
      <c r="D25" s="1"/>
      <c r="E25" s="52"/>
      <c r="F25" s="1"/>
      <c r="G25" s="52"/>
      <c r="H25" s="1"/>
      <c r="I25" s="52"/>
      <c r="J25" s="1"/>
      <c r="K25" s="52"/>
      <c r="L25" s="69"/>
      <c r="M25" s="52"/>
      <c r="N25" s="1"/>
      <c r="O25" s="52"/>
      <c r="P25" s="1"/>
      <c r="Q25" s="1"/>
      <c r="R25" s="52"/>
      <c r="S25" s="1"/>
      <c r="T25" s="52"/>
      <c r="U25" s="1"/>
      <c r="V25" s="70"/>
      <c r="W25" s="52"/>
      <c r="X25" s="1"/>
      <c r="Y25" s="52"/>
      <c r="Z25" s="1"/>
      <c r="AA25" s="1"/>
      <c r="AB25" s="1"/>
      <c r="AC25" s="1"/>
      <c r="AD25" s="1"/>
      <c r="AE25" s="52"/>
      <c r="AF25" s="1"/>
      <c r="AG25" s="52"/>
      <c r="AH25" s="1"/>
      <c r="AI25" s="1"/>
      <c r="AJ25" s="52"/>
      <c r="AK25" s="1"/>
      <c r="AL25" s="52"/>
      <c r="AM25" s="1"/>
      <c r="AN25" s="52"/>
      <c r="AO25" s="71"/>
      <c r="AP25" s="52"/>
      <c r="AQ25" s="1"/>
      <c r="AR25" s="71"/>
      <c r="AS25" s="71"/>
      <c r="AT25" s="52"/>
    </row>
    <row r="26" spans="1:46" ht="14.25" customHeight="1">
      <c r="A26" s="52"/>
      <c r="B26" s="52"/>
      <c r="C26" s="52"/>
      <c r="D26" s="1"/>
      <c r="E26" s="52"/>
      <c r="F26" s="1"/>
      <c r="G26" s="52"/>
      <c r="H26" s="1"/>
      <c r="I26" s="52"/>
      <c r="J26" s="1"/>
      <c r="K26" s="52"/>
      <c r="L26" s="69"/>
      <c r="M26" s="52"/>
      <c r="N26" s="1"/>
      <c r="O26" s="52"/>
      <c r="P26" s="1"/>
      <c r="Q26" s="1"/>
      <c r="R26" s="52"/>
      <c r="S26" s="1"/>
      <c r="T26" s="52"/>
      <c r="U26" s="1"/>
      <c r="V26" s="70"/>
      <c r="W26" s="52"/>
      <c r="X26" s="1"/>
      <c r="Y26" s="52"/>
      <c r="Z26" s="1"/>
      <c r="AA26" s="1"/>
      <c r="AB26" s="1"/>
      <c r="AC26" s="1"/>
      <c r="AD26" s="1"/>
      <c r="AE26" s="52"/>
      <c r="AF26" s="1"/>
      <c r="AG26" s="52"/>
      <c r="AH26" s="1"/>
      <c r="AI26" s="1"/>
      <c r="AJ26" s="52"/>
      <c r="AK26" s="1"/>
      <c r="AL26" s="52"/>
      <c r="AM26" s="1"/>
      <c r="AN26" s="52"/>
      <c r="AO26" s="71"/>
      <c r="AP26" s="52"/>
      <c r="AQ26" s="1"/>
      <c r="AR26" s="71"/>
      <c r="AS26" s="71"/>
      <c r="AT26" s="52"/>
    </row>
    <row r="27" spans="1:46" ht="14.25" customHeight="1">
      <c r="A27" s="52"/>
      <c r="B27" s="52"/>
      <c r="C27" s="52"/>
      <c r="D27" s="1"/>
      <c r="E27" s="52"/>
      <c r="F27" s="1"/>
      <c r="G27" s="52"/>
      <c r="H27" s="1"/>
      <c r="I27" s="52"/>
      <c r="J27" s="1"/>
      <c r="K27" s="52"/>
      <c r="L27" s="69"/>
      <c r="M27" s="52"/>
      <c r="N27" s="1"/>
      <c r="O27" s="52"/>
      <c r="P27" s="1"/>
      <c r="Q27" s="1"/>
      <c r="R27" s="52"/>
      <c r="S27" s="1"/>
      <c r="T27" s="52"/>
      <c r="U27" s="1"/>
      <c r="V27" s="70"/>
      <c r="W27" s="52"/>
      <c r="X27" s="1"/>
      <c r="Y27" s="52"/>
      <c r="Z27" s="1"/>
      <c r="AA27" s="1"/>
      <c r="AB27" s="1"/>
      <c r="AC27" s="1"/>
      <c r="AD27" s="1"/>
      <c r="AE27" s="52"/>
      <c r="AF27" s="1"/>
      <c r="AG27" s="52"/>
      <c r="AH27" s="1"/>
      <c r="AI27" s="1"/>
      <c r="AJ27" s="52"/>
      <c r="AK27" s="1"/>
      <c r="AL27" s="52"/>
      <c r="AM27" s="1"/>
      <c r="AN27" s="52"/>
      <c r="AO27" s="71"/>
      <c r="AP27" s="52"/>
      <c r="AQ27" s="1"/>
      <c r="AR27" s="71"/>
      <c r="AS27" s="71"/>
      <c r="AT27" s="52"/>
    </row>
    <row r="28" spans="1:46" ht="14.25" customHeight="1">
      <c r="A28" s="52"/>
      <c r="B28" s="52"/>
      <c r="C28" s="52"/>
      <c r="D28" s="1"/>
      <c r="E28" s="52"/>
      <c r="F28" s="1"/>
      <c r="G28" s="52"/>
      <c r="H28" s="1"/>
      <c r="I28" s="52"/>
      <c r="J28" s="1"/>
      <c r="K28" s="52"/>
      <c r="L28" s="69"/>
      <c r="M28" s="52"/>
      <c r="N28" s="1"/>
      <c r="O28" s="52"/>
      <c r="P28" s="1"/>
      <c r="Q28" s="1"/>
      <c r="R28" s="52"/>
      <c r="S28" s="1"/>
      <c r="T28" s="52"/>
      <c r="U28" s="1"/>
      <c r="V28" s="70"/>
      <c r="W28" s="52"/>
      <c r="X28" s="1"/>
      <c r="Y28" s="52"/>
      <c r="Z28" s="1"/>
      <c r="AA28" s="1"/>
      <c r="AB28" s="1"/>
      <c r="AC28" s="1"/>
      <c r="AD28" s="1"/>
      <c r="AE28" s="52"/>
      <c r="AF28" s="1"/>
      <c r="AG28" s="52"/>
      <c r="AH28" s="1"/>
      <c r="AI28" s="1"/>
      <c r="AJ28" s="52"/>
      <c r="AK28" s="1"/>
      <c r="AL28" s="52"/>
      <c r="AM28" s="1"/>
      <c r="AN28" s="52"/>
      <c r="AO28" s="71"/>
      <c r="AP28" s="52"/>
      <c r="AQ28" s="1"/>
      <c r="AR28" s="71"/>
      <c r="AS28" s="71"/>
      <c r="AT28" s="52"/>
    </row>
    <row r="29" spans="1:46" ht="14.25" customHeight="1">
      <c r="A29" s="52"/>
      <c r="B29" s="52"/>
      <c r="C29" s="52"/>
      <c r="D29" s="1"/>
      <c r="E29" s="52"/>
      <c r="F29" s="1"/>
      <c r="G29" s="52"/>
      <c r="H29" s="1"/>
      <c r="I29" s="52"/>
      <c r="J29" s="1"/>
      <c r="K29" s="52"/>
      <c r="L29" s="69"/>
      <c r="M29" s="52"/>
      <c r="N29" s="1"/>
      <c r="O29" s="52"/>
      <c r="P29" s="1"/>
      <c r="Q29" s="1"/>
      <c r="R29" s="52"/>
      <c r="S29" s="1"/>
      <c r="T29" s="52"/>
      <c r="U29" s="1"/>
      <c r="V29" s="70"/>
      <c r="W29" s="52"/>
      <c r="X29" s="1"/>
      <c r="Y29" s="52"/>
      <c r="Z29" s="1"/>
      <c r="AA29" s="1"/>
      <c r="AB29" s="1"/>
      <c r="AC29" s="1"/>
      <c r="AD29" s="1"/>
      <c r="AE29" s="52"/>
      <c r="AF29" s="1"/>
      <c r="AG29" s="52"/>
      <c r="AH29" s="1"/>
      <c r="AI29" s="1"/>
      <c r="AJ29" s="52"/>
      <c r="AK29" s="1"/>
      <c r="AL29" s="52"/>
      <c r="AM29" s="1"/>
      <c r="AN29" s="52"/>
      <c r="AO29" s="71"/>
      <c r="AP29" s="52"/>
      <c r="AQ29" s="1"/>
      <c r="AR29" s="71"/>
      <c r="AS29" s="71"/>
      <c r="AT29" s="52"/>
    </row>
    <row r="30" spans="1:46" ht="14.25" customHeight="1">
      <c r="A30" s="52"/>
      <c r="B30" s="52"/>
      <c r="C30" s="52"/>
      <c r="D30" s="1"/>
      <c r="E30" s="52"/>
      <c r="F30" s="1"/>
      <c r="G30" s="52"/>
      <c r="H30" s="1"/>
      <c r="I30" s="52"/>
      <c r="J30" s="1"/>
      <c r="K30" s="52"/>
      <c r="L30" s="69"/>
      <c r="M30" s="52"/>
      <c r="N30" s="1"/>
      <c r="O30" s="52"/>
      <c r="P30" s="1"/>
      <c r="Q30" s="1"/>
      <c r="R30" s="52"/>
      <c r="S30" s="1"/>
      <c r="T30" s="52"/>
      <c r="U30" s="1"/>
      <c r="V30" s="70"/>
      <c r="W30" s="52"/>
      <c r="X30" s="1"/>
      <c r="Y30" s="52"/>
      <c r="Z30" s="1"/>
      <c r="AA30" s="1"/>
      <c r="AB30" s="1"/>
      <c r="AC30" s="1"/>
      <c r="AD30" s="1"/>
      <c r="AE30" s="52"/>
      <c r="AF30" s="1"/>
      <c r="AG30" s="52"/>
      <c r="AH30" s="1"/>
      <c r="AI30" s="1"/>
      <c r="AJ30" s="52"/>
      <c r="AK30" s="1"/>
      <c r="AL30" s="52"/>
      <c r="AM30" s="1"/>
      <c r="AN30" s="52"/>
      <c r="AO30" s="71"/>
      <c r="AP30" s="52"/>
      <c r="AQ30" s="1"/>
      <c r="AR30" s="71"/>
      <c r="AS30" s="71"/>
      <c r="AT30" s="52"/>
    </row>
    <row r="31" spans="1:46" ht="14.25" customHeight="1">
      <c r="A31" s="52"/>
      <c r="B31" s="52"/>
      <c r="C31" s="52"/>
      <c r="D31" s="1"/>
      <c r="E31" s="52"/>
      <c r="F31" s="1"/>
      <c r="G31" s="52"/>
      <c r="H31" s="1"/>
      <c r="I31" s="52"/>
      <c r="J31" s="1"/>
      <c r="K31" s="52"/>
      <c r="L31" s="69"/>
      <c r="M31" s="52"/>
      <c r="N31" s="1"/>
      <c r="O31" s="52"/>
      <c r="P31" s="1"/>
      <c r="Q31" s="1"/>
      <c r="R31" s="52"/>
      <c r="S31" s="1"/>
      <c r="T31" s="52"/>
      <c r="U31" s="1"/>
      <c r="V31" s="70"/>
      <c r="W31" s="52"/>
      <c r="X31" s="1"/>
      <c r="Y31" s="52"/>
      <c r="Z31" s="1"/>
      <c r="AA31" s="1"/>
      <c r="AB31" s="1"/>
      <c r="AC31" s="1"/>
      <c r="AD31" s="1"/>
      <c r="AE31" s="52"/>
      <c r="AF31" s="1"/>
      <c r="AG31" s="52"/>
      <c r="AH31" s="1"/>
      <c r="AI31" s="1"/>
      <c r="AJ31" s="52"/>
      <c r="AK31" s="1"/>
      <c r="AL31" s="52"/>
      <c r="AM31" s="1"/>
      <c r="AN31" s="52"/>
      <c r="AO31" s="71"/>
      <c r="AP31" s="52"/>
      <c r="AQ31" s="1"/>
      <c r="AR31" s="71"/>
      <c r="AS31" s="71"/>
      <c r="AT31" s="52"/>
    </row>
    <row r="32" spans="1:46" ht="14.25" customHeight="1">
      <c r="A32" s="52"/>
      <c r="B32" s="52"/>
      <c r="C32" s="52"/>
      <c r="D32" s="1"/>
      <c r="E32" s="52"/>
      <c r="F32" s="1"/>
      <c r="G32" s="52"/>
      <c r="H32" s="1"/>
      <c r="I32" s="52"/>
      <c r="J32" s="1"/>
      <c r="K32" s="52"/>
      <c r="L32" s="69"/>
      <c r="M32" s="52"/>
      <c r="N32" s="1"/>
      <c r="O32" s="52"/>
      <c r="P32" s="1"/>
      <c r="Q32" s="1"/>
      <c r="R32" s="52"/>
      <c r="S32" s="1"/>
      <c r="T32" s="52"/>
      <c r="U32" s="1"/>
      <c r="V32" s="70"/>
      <c r="W32" s="52"/>
      <c r="X32" s="1"/>
      <c r="Y32" s="52"/>
      <c r="Z32" s="1"/>
      <c r="AA32" s="1"/>
      <c r="AB32" s="1"/>
      <c r="AC32" s="1"/>
      <c r="AD32" s="1"/>
      <c r="AE32" s="52"/>
      <c r="AF32" s="1"/>
      <c r="AG32" s="52"/>
      <c r="AH32" s="1"/>
      <c r="AI32" s="1"/>
      <c r="AJ32" s="52"/>
      <c r="AK32" s="1"/>
      <c r="AL32" s="52"/>
      <c r="AM32" s="1"/>
      <c r="AN32" s="52"/>
      <c r="AO32" s="71"/>
      <c r="AP32" s="52"/>
      <c r="AQ32" s="1"/>
      <c r="AR32" s="71"/>
      <c r="AS32" s="71"/>
      <c r="AT32" s="52"/>
    </row>
    <row r="33" spans="1:46" ht="14.25" customHeight="1">
      <c r="A33" s="52"/>
      <c r="B33" s="52"/>
      <c r="C33" s="52"/>
      <c r="D33" s="1"/>
      <c r="E33" s="52"/>
      <c r="F33" s="1"/>
      <c r="G33" s="52"/>
      <c r="H33" s="1"/>
      <c r="I33" s="52"/>
      <c r="J33" s="1"/>
      <c r="K33" s="52"/>
      <c r="L33" s="69"/>
      <c r="M33" s="52"/>
      <c r="N33" s="1"/>
      <c r="O33" s="52"/>
      <c r="P33" s="1"/>
      <c r="Q33" s="1"/>
      <c r="R33" s="52"/>
      <c r="S33" s="1"/>
      <c r="T33" s="52"/>
      <c r="U33" s="1"/>
      <c r="V33" s="70"/>
      <c r="W33" s="52"/>
      <c r="X33" s="1"/>
      <c r="Y33" s="52"/>
      <c r="Z33" s="1"/>
      <c r="AA33" s="1"/>
      <c r="AB33" s="1"/>
      <c r="AC33" s="1"/>
      <c r="AD33" s="1"/>
      <c r="AE33" s="52"/>
      <c r="AF33" s="1"/>
      <c r="AG33" s="52"/>
      <c r="AH33" s="1"/>
      <c r="AI33" s="1"/>
      <c r="AJ33" s="52"/>
      <c r="AK33" s="1"/>
      <c r="AL33" s="52"/>
      <c r="AM33" s="1"/>
      <c r="AN33" s="52"/>
      <c r="AO33" s="71"/>
      <c r="AP33" s="52"/>
      <c r="AQ33" s="1"/>
      <c r="AR33" s="71"/>
      <c r="AS33" s="71"/>
      <c r="AT33" s="52"/>
    </row>
    <row r="34" spans="1:46" ht="14.25" customHeight="1">
      <c r="A34" s="52"/>
      <c r="B34" s="52"/>
      <c r="C34" s="52"/>
      <c r="D34" s="1"/>
      <c r="E34" s="52"/>
      <c r="F34" s="1"/>
      <c r="G34" s="52"/>
      <c r="H34" s="1"/>
      <c r="I34" s="52"/>
      <c r="J34" s="1"/>
      <c r="K34" s="52"/>
      <c r="L34" s="69"/>
      <c r="M34" s="52"/>
      <c r="N34" s="1"/>
      <c r="O34" s="52"/>
      <c r="P34" s="1"/>
      <c r="Q34" s="1"/>
      <c r="R34" s="52"/>
      <c r="S34" s="1"/>
      <c r="T34" s="52"/>
      <c r="U34" s="1"/>
      <c r="V34" s="70"/>
      <c r="W34" s="52"/>
      <c r="X34" s="1"/>
      <c r="Y34" s="52"/>
      <c r="Z34" s="1"/>
      <c r="AA34" s="1"/>
      <c r="AB34" s="1"/>
      <c r="AC34" s="1"/>
      <c r="AD34" s="1"/>
      <c r="AE34" s="52"/>
      <c r="AF34" s="1"/>
      <c r="AG34" s="52"/>
      <c r="AH34" s="1"/>
      <c r="AI34" s="1"/>
      <c r="AJ34" s="52"/>
      <c r="AK34" s="1"/>
      <c r="AL34" s="52"/>
      <c r="AM34" s="1"/>
      <c r="AN34" s="52"/>
      <c r="AO34" s="71"/>
      <c r="AP34" s="52"/>
      <c r="AQ34" s="1"/>
      <c r="AR34" s="71"/>
      <c r="AS34" s="71"/>
      <c r="AT34" s="52"/>
    </row>
    <row r="35" spans="1:46" ht="14.25" customHeight="1">
      <c r="A35" s="52"/>
      <c r="B35" s="52"/>
      <c r="C35" s="52"/>
      <c r="D35" s="1"/>
      <c r="E35" s="52"/>
      <c r="F35" s="1"/>
      <c r="G35" s="52"/>
      <c r="H35" s="1"/>
      <c r="I35" s="52"/>
      <c r="J35" s="1"/>
      <c r="K35" s="52"/>
      <c r="L35" s="69"/>
      <c r="M35" s="52"/>
      <c r="N35" s="1"/>
      <c r="O35" s="52"/>
      <c r="P35" s="1"/>
      <c r="Q35" s="1"/>
      <c r="R35" s="52"/>
      <c r="S35" s="1"/>
      <c r="T35" s="52"/>
      <c r="U35" s="1"/>
      <c r="V35" s="70"/>
      <c r="W35" s="52"/>
      <c r="X35" s="1"/>
      <c r="Y35" s="52"/>
      <c r="Z35" s="1"/>
      <c r="AA35" s="1"/>
      <c r="AB35" s="1"/>
      <c r="AC35" s="1"/>
      <c r="AD35" s="1"/>
      <c r="AE35" s="52"/>
      <c r="AF35" s="1"/>
      <c r="AG35" s="52"/>
      <c r="AH35" s="1"/>
      <c r="AI35" s="1"/>
      <c r="AJ35" s="52"/>
      <c r="AK35" s="1"/>
      <c r="AL35" s="52"/>
      <c r="AM35" s="1"/>
      <c r="AN35" s="52"/>
      <c r="AO35" s="71"/>
      <c r="AP35" s="52"/>
      <c r="AQ35" s="1"/>
      <c r="AR35" s="71"/>
      <c r="AS35" s="71"/>
      <c r="AT35" s="52"/>
    </row>
    <row r="36" spans="1:46" ht="14.25" customHeight="1">
      <c r="A36" s="52"/>
      <c r="B36" s="52"/>
      <c r="C36" s="52"/>
      <c r="D36" s="1"/>
      <c r="E36" s="52"/>
      <c r="F36" s="1"/>
      <c r="G36" s="52"/>
      <c r="H36" s="1"/>
      <c r="I36" s="52"/>
      <c r="J36" s="1"/>
      <c r="K36" s="52"/>
      <c r="L36" s="69"/>
      <c r="M36" s="52"/>
      <c r="N36" s="1"/>
      <c r="O36" s="52"/>
      <c r="P36" s="1"/>
      <c r="Q36" s="1"/>
      <c r="R36" s="52"/>
      <c r="S36" s="1"/>
      <c r="T36" s="52"/>
      <c r="U36" s="1"/>
      <c r="V36" s="70"/>
      <c r="W36" s="52"/>
      <c r="X36" s="1"/>
      <c r="Y36" s="52"/>
      <c r="Z36" s="1"/>
      <c r="AA36" s="1"/>
      <c r="AB36" s="1"/>
      <c r="AC36" s="1"/>
      <c r="AD36" s="1"/>
      <c r="AE36" s="52"/>
      <c r="AF36" s="1"/>
      <c r="AG36" s="52"/>
      <c r="AH36" s="1"/>
      <c r="AI36" s="1"/>
      <c r="AJ36" s="52"/>
      <c r="AK36" s="1"/>
      <c r="AL36" s="52"/>
      <c r="AM36" s="1"/>
      <c r="AN36" s="52"/>
      <c r="AO36" s="71"/>
      <c r="AP36" s="52"/>
      <c r="AQ36" s="1"/>
      <c r="AR36" s="71"/>
      <c r="AS36" s="71"/>
      <c r="AT36" s="52"/>
    </row>
    <row r="37" spans="1:46" ht="14.25" customHeight="1">
      <c r="A37" s="52"/>
      <c r="B37" s="52"/>
      <c r="C37" s="52"/>
      <c r="D37" s="1"/>
      <c r="E37" s="52"/>
      <c r="F37" s="1"/>
      <c r="G37" s="52"/>
      <c r="H37" s="1"/>
      <c r="I37" s="52"/>
      <c r="J37" s="1"/>
      <c r="K37" s="52"/>
      <c r="L37" s="69"/>
      <c r="M37" s="52"/>
      <c r="N37" s="1"/>
      <c r="O37" s="52"/>
      <c r="P37" s="1"/>
      <c r="Q37" s="1"/>
      <c r="R37" s="52"/>
      <c r="S37" s="1"/>
      <c r="T37" s="52"/>
      <c r="U37" s="1"/>
      <c r="V37" s="70"/>
      <c r="W37" s="52"/>
      <c r="X37" s="1"/>
      <c r="Y37" s="52"/>
      <c r="Z37" s="1"/>
      <c r="AA37" s="1"/>
      <c r="AB37" s="1"/>
      <c r="AC37" s="1"/>
      <c r="AD37" s="1"/>
      <c r="AE37" s="52"/>
      <c r="AF37" s="1"/>
      <c r="AG37" s="52"/>
      <c r="AH37" s="1"/>
      <c r="AI37" s="1"/>
      <c r="AJ37" s="52"/>
      <c r="AK37" s="1"/>
      <c r="AL37" s="52"/>
      <c r="AM37" s="1"/>
      <c r="AN37" s="52"/>
      <c r="AO37" s="71"/>
      <c r="AP37" s="52"/>
      <c r="AQ37" s="1"/>
      <c r="AR37" s="71"/>
      <c r="AS37" s="71"/>
      <c r="AT37" s="52"/>
    </row>
    <row r="38" spans="1:46" ht="14.25" customHeight="1">
      <c r="A38" s="52"/>
      <c r="B38" s="52"/>
      <c r="C38" s="52"/>
      <c r="D38" s="1"/>
      <c r="E38" s="52"/>
      <c r="F38" s="1"/>
      <c r="G38" s="52"/>
      <c r="H38" s="1"/>
      <c r="I38" s="52"/>
      <c r="J38" s="1"/>
      <c r="K38" s="52"/>
      <c r="L38" s="69"/>
      <c r="M38" s="52"/>
      <c r="N38" s="1"/>
      <c r="O38" s="52"/>
      <c r="P38" s="1"/>
      <c r="Q38" s="1"/>
      <c r="R38" s="52"/>
      <c r="S38" s="1"/>
      <c r="T38" s="52"/>
      <c r="U38" s="1"/>
      <c r="V38" s="70"/>
      <c r="W38" s="52"/>
      <c r="X38" s="1"/>
      <c r="Y38" s="52"/>
      <c r="Z38" s="1"/>
      <c r="AA38" s="1"/>
      <c r="AB38" s="1"/>
      <c r="AC38" s="1"/>
      <c r="AD38" s="1"/>
      <c r="AE38" s="52"/>
      <c r="AF38" s="1"/>
      <c r="AG38" s="52"/>
      <c r="AH38" s="1"/>
      <c r="AI38" s="1"/>
      <c r="AJ38" s="52"/>
      <c r="AK38" s="1"/>
      <c r="AL38" s="52"/>
      <c r="AM38" s="1"/>
      <c r="AN38" s="52"/>
      <c r="AO38" s="71"/>
      <c r="AP38" s="52"/>
      <c r="AQ38" s="1"/>
      <c r="AR38" s="71"/>
      <c r="AS38" s="71"/>
      <c r="AT38" s="52"/>
    </row>
    <row r="39" spans="1:46" ht="14.25" customHeight="1">
      <c r="A39" s="52"/>
      <c r="B39" s="52"/>
      <c r="C39" s="52"/>
      <c r="D39" s="1"/>
      <c r="E39" s="52"/>
      <c r="F39" s="1"/>
      <c r="G39" s="52"/>
      <c r="H39" s="1"/>
      <c r="I39" s="52"/>
      <c r="J39" s="1"/>
      <c r="K39" s="52"/>
      <c r="L39" s="69"/>
      <c r="M39" s="52"/>
      <c r="N39" s="1"/>
      <c r="O39" s="52"/>
      <c r="P39" s="1"/>
      <c r="Q39" s="1"/>
      <c r="R39" s="52"/>
      <c r="S39" s="1"/>
      <c r="T39" s="52"/>
      <c r="U39" s="1"/>
      <c r="V39" s="70"/>
      <c r="W39" s="52"/>
      <c r="X39" s="1"/>
      <c r="Y39" s="52"/>
      <c r="Z39" s="1"/>
      <c r="AA39" s="1"/>
      <c r="AB39" s="1"/>
      <c r="AC39" s="1"/>
      <c r="AD39" s="1"/>
      <c r="AE39" s="52"/>
      <c r="AF39" s="1"/>
      <c r="AG39" s="52"/>
      <c r="AH39" s="1"/>
      <c r="AI39" s="1"/>
      <c r="AJ39" s="52"/>
      <c r="AK39" s="1"/>
      <c r="AL39" s="52"/>
      <c r="AM39" s="1"/>
      <c r="AN39" s="52"/>
      <c r="AO39" s="71"/>
      <c r="AP39" s="52"/>
      <c r="AQ39" s="1"/>
      <c r="AR39" s="71"/>
      <c r="AS39" s="71"/>
      <c r="AT39" s="52"/>
    </row>
    <row r="40" spans="1:46" ht="14.25" customHeight="1">
      <c r="A40" s="52"/>
      <c r="B40" s="52"/>
      <c r="C40" s="52"/>
      <c r="D40" s="1"/>
      <c r="E40" s="52"/>
      <c r="F40" s="1"/>
      <c r="G40" s="52"/>
      <c r="H40" s="1"/>
      <c r="I40" s="52"/>
      <c r="J40" s="1"/>
      <c r="K40" s="52"/>
      <c r="L40" s="69"/>
      <c r="M40" s="52"/>
      <c r="N40" s="1"/>
      <c r="O40" s="52"/>
      <c r="P40" s="1"/>
      <c r="Q40" s="1"/>
      <c r="R40" s="52"/>
      <c r="S40" s="1"/>
      <c r="T40" s="52"/>
      <c r="U40" s="1"/>
      <c r="V40" s="70"/>
      <c r="W40" s="52"/>
      <c r="X40" s="1"/>
      <c r="Y40" s="52"/>
      <c r="Z40" s="1"/>
      <c r="AA40" s="1"/>
      <c r="AB40" s="1"/>
      <c r="AC40" s="1"/>
      <c r="AD40" s="1"/>
      <c r="AE40" s="52"/>
      <c r="AF40" s="1"/>
      <c r="AG40" s="52"/>
      <c r="AH40" s="1"/>
      <c r="AI40" s="1"/>
      <c r="AJ40" s="52"/>
      <c r="AK40" s="1"/>
      <c r="AL40" s="52"/>
      <c r="AM40" s="1"/>
      <c r="AN40" s="52"/>
      <c r="AO40" s="71"/>
      <c r="AP40" s="52"/>
      <c r="AQ40" s="1"/>
      <c r="AR40" s="71"/>
      <c r="AS40" s="71"/>
      <c r="AT40" s="52"/>
    </row>
    <row r="41" spans="1:46" ht="14.25" customHeight="1">
      <c r="A41" s="52"/>
      <c r="B41" s="52"/>
      <c r="C41" s="52"/>
      <c r="D41" s="1"/>
      <c r="E41" s="52"/>
      <c r="F41" s="1"/>
      <c r="G41" s="52"/>
      <c r="H41" s="1"/>
      <c r="I41" s="52"/>
      <c r="J41" s="1"/>
      <c r="K41" s="52"/>
      <c r="L41" s="69"/>
      <c r="M41" s="52"/>
      <c r="N41" s="1"/>
      <c r="O41" s="52"/>
      <c r="P41" s="1"/>
      <c r="Q41" s="1"/>
      <c r="R41" s="52"/>
      <c r="S41" s="1"/>
      <c r="T41" s="52"/>
      <c r="U41" s="1"/>
      <c r="V41" s="70"/>
      <c r="W41" s="52"/>
      <c r="X41" s="1"/>
      <c r="Y41" s="52"/>
      <c r="Z41" s="1"/>
      <c r="AA41" s="1"/>
      <c r="AB41" s="1"/>
      <c r="AC41" s="1"/>
      <c r="AD41" s="1"/>
      <c r="AE41" s="52"/>
      <c r="AF41" s="1"/>
      <c r="AG41" s="52"/>
      <c r="AH41" s="1"/>
      <c r="AI41" s="1"/>
      <c r="AJ41" s="52"/>
      <c r="AK41" s="1"/>
      <c r="AL41" s="52"/>
      <c r="AM41" s="1"/>
      <c r="AN41" s="52"/>
      <c r="AO41" s="71"/>
      <c r="AP41" s="52"/>
      <c r="AQ41" s="1"/>
      <c r="AR41" s="71"/>
      <c r="AS41" s="71"/>
      <c r="AT41" s="52"/>
    </row>
    <row r="42" spans="1:46" ht="14.25" customHeight="1">
      <c r="A42" s="52"/>
      <c r="B42" s="52"/>
      <c r="C42" s="52"/>
      <c r="D42" s="1"/>
      <c r="E42" s="52"/>
      <c r="F42" s="1"/>
      <c r="G42" s="52"/>
      <c r="H42" s="1"/>
      <c r="I42" s="52"/>
      <c r="J42" s="1"/>
      <c r="K42" s="52"/>
      <c r="L42" s="69"/>
      <c r="M42" s="52"/>
      <c r="N42" s="1"/>
      <c r="O42" s="52"/>
      <c r="P42" s="1"/>
      <c r="Q42" s="1"/>
      <c r="R42" s="52"/>
      <c r="S42" s="1"/>
      <c r="T42" s="52"/>
      <c r="U42" s="1"/>
      <c r="V42" s="70"/>
      <c r="W42" s="52"/>
      <c r="X42" s="1"/>
      <c r="Y42" s="52"/>
      <c r="Z42" s="1"/>
      <c r="AA42" s="1"/>
      <c r="AB42" s="1"/>
      <c r="AC42" s="1"/>
      <c r="AD42" s="1"/>
      <c r="AE42" s="52"/>
      <c r="AF42" s="1"/>
      <c r="AG42" s="52"/>
      <c r="AH42" s="1"/>
      <c r="AI42" s="1"/>
      <c r="AJ42" s="52"/>
      <c r="AK42" s="1"/>
      <c r="AL42" s="52"/>
      <c r="AM42" s="1"/>
      <c r="AN42" s="52"/>
      <c r="AO42" s="71"/>
      <c r="AP42" s="52"/>
      <c r="AQ42" s="1"/>
      <c r="AR42" s="71"/>
      <c r="AS42" s="71"/>
      <c r="AT42" s="52"/>
    </row>
    <row r="43" spans="1:46" ht="14.25" customHeight="1">
      <c r="A43" s="52"/>
      <c r="B43" s="52"/>
      <c r="C43" s="52"/>
      <c r="D43" s="1"/>
      <c r="E43" s="52"/>
      <c r="F43" s="1"/>
      <c r="G43" s="52"/>
      <c r="H43" s="1"/>
      <c r="I43" s="52"/>
      <c r="J43" s="1"/>
      <c r="K43" s="52"/>
      <c r="L43" s="69"/>
      <c r="M43" s="52"/>
      <c r="N43" s="1"/>
      <c r="O43" s="52"/>
      <c r="P43" s="1"/>
      <c r="Q43" s="1"/>
      <c r="R43" s="52"/>
      <c r="S43" s="1"/>
      <c r="T43" s="52"/>
      <c r="U43" s="1"/>
      <c r="V43" s="70"/>
      <c r="W43" s="52"/>
      <c r="X43" s="1"/>
      <c r="Y43" s="52"/>
      <c r="Z43" s="1"/>
      <c r="AA43" s="1"/>
      <c r="AB43" s="1"/>
      <c r="AC43" s="1"/>
      <c r="AD43" s="1"/>
      <c r="AE43" s="52"/>
      <c r="AF43" s="1"/>
      <c r="AG43" s="52"/>
      <c r="AH43" s="1"/>
      <c r="AI43" s="1"/>
      <c r="AJ43" s="52"/>
      <c r="AK43" s="1"/>
      <c r="AL43" s="52"/>
      <c r="AM43" s="1"/>
      <c r="AN43" s="52"/>
      <c r="AO43" s="71"/>
      <c r="AP43" s="52"/>
      <c r="AQ43" s="1"/>
      <c r="AR43" s="71"/>
      <c r="AS43" s="71"/>
      <c r="AT43" s="52"/>
    </row>
    <row r="44" spans="1:46" ht="14.25" customHeight="1">
      <c r="A44" s="52"/>
      <c r="B44" s="52"/>
      <c r="C44" s="52"/>
      <c r="D44" s="1"/>
      <c r="E44" s="52"/>
      <c r="F44" s="1"/>
      <c r="G44" s="52"/>
      <c r="H44" s="1"/>
      <c r="I44" s="52"/>
      <c r="J44" s="1"/>
      <c r="K44" s="52"/>
      <c r="L44" s="69"/>
      <c r="M44" s="52"/>
      <c r="N44" s="1"/>
      <c r="O44" s="52"/>
      <c r="P44" s="1"/>
      <c r="Q44" s="1"/>
      <c r="R44" s="52"/>
      <c r="S44" s="1"/>
      <c r="T44" s="52"/>
      <c r="U44" s="1"/>
      <c r="V44" s="70"/>
      <c r="W44" s="52"/>
      <c r="X44" s="1"/>
      <c r="Y44" s="52"/>
      <c r="Z44" s="1"/>
      <c r="AA44" s="1"/>
      <c r="AB44" s="1"/>
      <c r="AC44" s="1"/>
      <c r="AD44" s="1"/>
      <c r="AE44" s="52"/>
      <c r="AF44" s="1"/>
      <c r="AG44" s="52"/>
      <c r="AH44" s="1"/>
      <c r="AI44" s="1"/>
      <c r="AJ44" s="52"/>
      <c r="AK44" s="1"/>
      <c r="AL44" s="52"/>
      <c r="AM44" s="1"/>
      <c r="AN44" s="52"/>
      <c r="AO44" s="71"/>
      <c r="AP44" s="52"/>
      <c r="AQ44" s="1"/>
      <c r="AR44" s="71"/>
      <c r="AS44" s="71"/>
      <c r="AT44" s="52"/>
    </row>
    <row r="45" spans="1:46" ht="14.25" customHeight="1">
      <c r="A45" s="52"/>
      <c r="B45" s="52"/>
      <c r="C45" s="52"/>
      <c r="D45" s="1"/>
      <c r="E45" s="52"/>
      <c r="F45" s="1"/>
      <c r="G45" s="52"/>
      <c r="H45" s="1"/>
      <c r="I45" s="52"/>
      <c r="J45" s="1"/>
      <c r="K45" s="52"/>
      <c r="L45" s="69"/>
      <c r="M45" s="52"/>
      <c r="N45" s="1"/>
      <c r="O45" s="52"/>
      <c r="P45" s="1"/>
      <c r="Q45" s="1"/>
      <c r="R45" s="52"/>
      <c r="S45" s="1"/>
      <c r="T45" s="52"/>
      <c r="U45" s="1"/>
      <c r="V45" s="70"/>
      <c r="W45" s="52"/>
      <c r="X45" s="1"/>
      <c r="Y45" s="52"/>
      <c r="Z45" s="1"/>
      <c r="AA45" s="1"/>
      <c r="AB45" s="1"/>
      <c r="AC45" s="1"/>
      <c r="AD45" s="1"/>
      <c r="AE45" s="52"/>
      <c r="AF45" s="1"/>
      <c r="AG45" s="52"/>
      <c r="AH45" s="1"/>
      <c r="AI45" s="1"/>
      <c r="AJ45" s="52"/>
      <c r="AK45" s="1"/>
      <c r="AL45" s="52"/>
      <c r="AM45" s="1"/>
      <c r="AN45" s="52"/>
      <c r="AO45" s="71"/>
      <c r="AP45" s="52"/>
      <c r="AQ45" s="1"/>
      <c r="AR45" s="71"/>
      <c r="AS45" s="71"/>
      <c r="AT45" s="52"/>
    </row>
    <row r="46" spans="1:46" ht="14.25" customHeight="1">
      <c r="A46" s="52"/>
      <c r="B46" s="52"/>
      <c r="C46" s="52"/>
      <c r="D46" s="1"/>
      <c r="E46" s="52"/>
      <c r="F46" s="1"/>
      <c r="G46" s="52"/>
      <c r="H46" s="1"/>
      <c r="I46" s="52"/>
      <c r="J46" s="1"/>
      <c r="K46" s="52"/>
      <c r="L46" s="69"/>
      <c r="M46" s="52"/>
      <c r="N46" s="1"/>
      <c r="O46" s="52"/>
      <c r="P46" s="1"/>
      <c r="Q46" s="1"/>
      <c r="R46" s="52"/>
      <c r="S46" s="1"/>
      <c r="T46" s="52"/>
      <c r="U46" s="1"/>
      <c r="V46" s="70"/>
      <c r="W46" s="52"/>
      <c r="X46" s="1"/>
      <c r="Y46" s="52"/>
      <c r="Z46" s="1"/>
      <c r="AA46" s="1"/>
      <c r="AB46" s="1"/>
      <c r="AC46" s="1"/>
      <c r="AD46" s="1"/>
      <c r="AE46" s="52"/>
      <c r="AF46" s="1"/>
      <c r="AG46" s="52"/>
      <c r="AH46" s="1"/>
      <c r="AI46" s="1"/>
      <c r="AJ46" s="52"/>
      <c r="AK46" s="1"/>
      <c r="AL46" s="52"/>
      <c r="AM46" s="1"/>
      <c r="AN46" s="52"/>
      <c r="AO46" s="71"/>
      <c r="AP46" s="52"/>
      <c r="AQ46" s="1"/>
      <c r="AR46" s="71"/>
      <c r="AS46" s="71"/>
      <c r="AT46" s="52"/>
    </row>
    <row r="47" spans="1:46" ht="14.25" customHeight="1">
      <c r="A47" s="52"/>
      <c r="B47" s="52"/>
      <c r="C47" s="52"/>
      <c r="D47" s="1"/>
      <c r="E47" s="52"/>
      <c r="F47" s="1"/>
      <c r="G47" s="52"/>
      <c r="H47" s="1"/>
      <c r="I47" s="52"/>
      <c r="J47" s="1"/>
      <c r="K47" s="52"/>
      <c r="L47" s="69"/>
      <c r="M47" s="52"/>
      <c r="N47" s="1"/>
      <c r="O47" s="52"/>
      <c r="P47" s="1"/>
      <c r="Q47" s="1"/>
      <c r="R47" s="52"/>
      <c r="S47" s="1"/>
      <c r="T47" s="52"/>
      <c r="U47" s="1"/>
      <c r="V47" s="70"/>
      <c r="W47" s="52"/>
      <c r="X47" s="1"/>
      <c r="Y47" s="52"/>
      <c r="Z47" s="1"/>
      <c r="AA47" s="1"/>
      <c r="AB47" s="1"/>
      <c r="AC47" s="1"/>
      <c r="AD47" s="1"/>
      <c r="AE47" s="52"/>
      <c r="AF47" s="1"/>
      <c r="AG47" s="52"/>
      <c r="AH47" s="1"/>
      <c r="AI47" s="1"/>
      <c r="AJ47" s="52"/>
      <c r="AK47" s="1"/>
      <c r="AL47" s="52"/>
      <c r="AM47" s="1"/>
      <c r="AN47" s="52"/>
      <c r="AO47" s="71"/>
      <c r="AP47" s="52"/>
      <c r="AQ47" s="1"/>
      <c r="AR47" s="71"/>
      <c r="AS47" s="71"/>
      <c r="AT47" s="52"/>
    </row>
    <row r="48" spans="1:46" ht="14.25" customHeight="1">
      <c r="A48" s="52"/>
      <c r="B48" s="52"/>
      <c r="C48" s="52"/>
      <c r="D48" s="1"/>
      <c r="E48" s="52"/>
      <c r="F48" s="1"/>
      <c r="G48" s="52"/>
      <c r="H48" s="1"/>
      <c r="I48" s="52"/>
      <c r="J48" s="1"/>
      <c r="K48" s="52"/>
      <c r="L48" s="69"/>
      <c r="M48" s="52"/>
      <c r="N48" s="1"/>
      <c r="O48" s="52"/>
      <c r="P48" s="1"/>
      <c r="Q48" s="1"/>
      <c r="R48" s="52"/>
      <c r="S48" s="1"/>
      <c r="T48" s="52"/>
      <c r="U48" s="1"/>
      <c r="V48" s="70"/>
      <c r="W48" s="52"/>
      <c r="X48" s="1"/>
      <c r="Y48" s="52"/>
      <c r="Z48" s="1"/>
      <c r="AA48" s="1"/>
      <c r="AB48" s="1"/>
      <c r="AC48" s="1"/>
      <c r="AD48" s="1"/>
      <c r="AE48" s="52"/>
      <c r="AF48" s="1"/>
      <c r="AG48" s="52"/>
      <c r="AH48" s="1"/>
      <c r="AI48" s="1"/>
      <c r="AJ48" s="52"/>
      <c r="AK48" s="1"/>
      <c r="AL48" s="52"/>
      <c r="AM48" s="1"/>
      <c r="AN48" s="52"/>
      <c r="AO48" s="71"/>
      <c r="AP48" s="52"/>
      <c r="AQ48" s="1"/>
      <c r="AR48" s="71"/>
      <c r="AS48" s="71"/>
      <c r="AT48" s="52"/>
    </row>
    <row r="49" spans="1:46" ht="14.25" customHeight="1">
      <c r="A49" s="52"/>
      <c r="B49" s="52"/>
      <c r="C49" s="52"/>
      <c r="D49" s="1"/>
      <c r="E49" s="52"/>
      <c r="F49" s="1"/>
      <c r="G49" s="52"/>
      <c r="H49" s="1"/>
      <c r="I49" s="52"/>
      <c r="J49" s="1"/>
      <c r="K49" s="52"/>
      <c r="L49" s="69"/>
      <c r="M49" s="52"/>
      <c r="N49" s="1"/>
      <c r="O49" s="52"/>
      <c r="P49" s="1"/>
      <c r="Q49" s="1"/>
      <c r="R49" s="52"/>
      <c r="S49" s="1"/>
      <c r="T49" s="52"/>
      <c r="U49" s="1"/>
      <c r="V49" s="70"/>
      <c r="W49" s="52"/>
      <c r="X49" s="1"/>
      <c r="Y49" s="52"/>
      <c r="Z49" s="1"/>
      <c r="AA49" s="1"/>
      <c r="AB49" s="1"/>
      <c r="AC49" s="1"/>
      <c r="AD49" s="1"/>
      <c r="AE49" s="52"/>
      <c r="AF49" s="1"/>
      <c r="AG49" s="52"/>
      <c r="AH49" s="1"/>
      <c r="AI49" s="1"/>
      <c r="AJ49" s="52"/>
      <c r="AK49" s="1"/>
      <c r="AL49" s="52"/>
      <c r="AM49" s="1"/>
      <c r="AN49" s="52"/>
      <c r="AO49" s="71"/>
      <c r="AP49" s="52"/>
      <c r="AQ49" s="1"/>
      <c r="AR49" s="71"/>
      <c r="AS49" s="71"/>
      <c r="AT49" s="52"/>
    </row>
    <row r="50" spans="1:46" ht="14.25" customHeight="1">
      <c r="A50" s="52"/>
      <c r="B50" s="52"/>
      <c r="C50" s="52"/>
      <c r="D50" s="1"/>
      <c r="E50" s="52"/>
      <c r="F50" s="1"/>
      <c r="G50" s="52"/>
      <c r="H50" s="1"/>
      <c r="I50" s="52"/>
      <c r="J50" s="1"/>
      <c r="K50" s="52"/>
      <c r="L50" s="69"/>
      <c r="M50" s="52"/>
      <c r="N50" s="1"/>
      <c r="O50" s="52"/>
      <c r="P50" s="1"/>
      <c r="Q50" s="1"/>
      <c r="R50" s="52"/>
      <c r="S50" s="1"/>
      <c r="T50" s="52"/>
      <c r="U50" s="1"/>
      <c r="V50" s="70"/>
      <c r="W50" s="52"/>
      <c r="X50" s="1"/>
      <c r="Y50" s="52"/>
      <c r="Z50" s="1"/>
      <c r="AA50" s="1"/>
      <c r="AB50" s="1"/>
      <c r="AC50" s="1"/>
      <c r="AD50" s="1"/>
      <c r="AE50" s="52"/>
      <c r="AF50" s="1"/>
      <c r="AG50" s="52"/>
      <c r="AH50" s="1"/>
      <c r="AI50" s="1"/>
      <c r="AJ50" s="52"/>
      <c r="AK50" s="1"/>
      <c r="AL50" s="52"/>
      <c r="AM50" s="1"/>
      <c r="AN50" s="52"/>
      <c r="AO50" s="71"/>
      <c r="AP50" s="52"/>
      <c r="AQ50" s="1"/>
      <c r="AR50" s="71"/>
      <c r="AS50" s="71"/>
      <c r="AT50" s="52"/>
    </row>
    <row r="51" spans="1:46" ht="14.25" customHeight="1">
      <c r="A51" s="52"/>
      <c r="B51" s="52"/>
      <c r="C51" s="52"/>
      <c r="D51" s="1"/>
      <c r="E51" s="52"/>
      <c r="F51" s="1"/>
      <c r="G51" s="52"/>
      <c r="H51" s="1"/>
      <c r="I51" s="52"/>
      <c r="J51" s="1"/>
      <c r="K51" s="52"/>
      <c r="L51" s="69"/>
      <c r="M51" s="52"/>
      <c r="N51" s="1"/>
      <c r="O51" s="52"/>
      <c r="P51" s="1"/>
      <c r="Q51" s="1"/>
      <c r="R51" s="52"/>
      <c r="S51" s="1"/>
      <c r="T51" s="52"/>
      <c r="U51" s="1"/>
      <c r="V51" s="70"/>
      <c r="W51" s="52"/>
      <c r="X51" s="1"/>
      <c r="Y51" s="52"/>
      <c r="Z51" s="1"/>
      <c r="AA51" s="1"/>
      <c r="AB51" s="1"/>
      <c r="AC51" s="1"/>
      <c r="AD51" s="1"/>
      <c r="AE51" s="52"/>
      <c r="AF51" s="1"/>
      <c r="AG51" s="52"/>
      <c r="AH51" s="1"/>
      <c r="AI51" s="1"/>
      <c r="AJ51" s="52"/>
      <c r="AK51" s="1"/>
      <c r="AL51" s="52"/>
      <c r="AM51" s="1"/>
      <c r="AN51" s="52"/>
      <c r="AO51" s="71"/>
      <c r="AP51" s="52"/>
      <c r="AQ51" s="1"/>
      <c r="AR51" s="71"/>
      <c r="AS51" s="71"/>
      <c r="AT51" s="52"/>
    </row>
    <row r="52" spans="1:46" ht="14.25" customHeight="1">
      <c r="A52" s="52"/>
      <c r="B52" s="52"/>
      <c r="C52" s="52"/>
      <c r="D52" s="1"/>
      <c r="E52" s="52"/>
      <c r="F52" s="1"/>
      <c r="G52" s="52"/>
      <c r="H52" s="1"/>
      <c r="I52" s="52"/>
      <c r="J52" s="1"/>
      <c r="K52" s="52"/>
      <c r="L52" s="69"/>
      <c r="M52" s="52"/>
      <c r="N52" s="1"/>
      <c r="O52" s="52"/>
      <c r="P52" s="1"/>
      <c r="Q52" s="1"/>
      <c r="R52" s="52"/>
      <c r="S52" s="1"/>
      <c r="T52" s="52"/>
      <c r="U52" s="1"/>
      <c r="V52" s="70"/>
      <c r="W52" s="52"/>
      <c r="X52" s="1"/>
      <c r="Y52" s="52"/>
      <c r="Z52" s="1"/>
      <c r="AA52" s="1"/>
      <c r="AB52" s="1"/>
      <c r="AC52" s="1"/>
      <c r="AD52" s="1"/>
      <c r="AE52" s="52"/>
      <c r="AF52" s="1"/>
      <c r="AG52" s="52"/>
      <c r="AH52" s="1"/>
      <c r="AI52" s="1"/>
      <c r="AJ52" s="52"/>
      <c r="AK52" s="1"/>
      <c r="AL52" s="52"/>
      <c r="AM52" s="1"/>
      <c r="AN52" s="52"/>
      <c r="AO52" s="71"/>
      <c r="AP52" s="52"/>
      <c r="AQ52" s="1"/>
      <c r="AR52" s="71"/>
      <c r="AS52" s="71"/>
      <c r="AT52" s="52"/>
    </row>
    <row r="53" spans="1:46" ht="14.25" customHeight="1">
      <c r="A53" s="52"/>
      <c r="B53" s="52"/>
      <c r="C53" s="52"/>
      <c r="D53" s="1"/>
      <c r="E53" s="52"/>
      <c r="F53" s="1"/>
      <c r="G53" s="52"/>
      <c r="H53" s="1"/>
      <c r="I53" s="52"/>
      <c r="J53" s="1"/>
      <c r="K53" s="52"/>
      <c r="L53" s="69"/>
      <c r="M53" s="52"/>
      <c r="N53" s="1"/>
      <c r="O53" s="52"/>
      <c r="P53" s="1"/>
      <c r="Q53" s="1"/>
      <c r="R53" s="52"/>
      <c r="S53" s="1"/>
      <c r="T53" s="52"/>
      <c r="U53" s="1"/>
      <c r="V53" s="70"/>
      <c r="W53" s="52"/>
      <c r="X53" s="1"/>
      <c r="Y53" s="52"/>
      <c r="Z53" s="1"/>
      <c r="AA53" s="1"/>
      <c r="AB53" s="1"/>
      <c r="AC53" s="1"/>
      <c r="AD53" s="1"/>
      <c r="AE53" s="52"/>
      <c r="AF53" s="1"/>
      <c r="AG53" s="52"/>
      <c r="AH53" s="1"/>
      <c r="AI53" s="1"/>
      <c r="AJ53" s="52"/>
      <c r="AK53" s="1"/>
      <c r="AL53" s="52"/>
      <c r="AM53" s="1"/>
      <c r="AN53" s="52"/>
      <c r="AO53" s="71"/>
      <c r="AP53" s="52"/>
      <c r="AQ53" s="1"/>
      <c r="AR53" s="71"/>
      <c r="AS53" s="71"/>
      <c r="AT53" s="52"/>
    </row>
    <row r="54" spans="1:46" ht="14.25" customHeight="1">
      <c r="A54" s="52"/>
      <c r="B54" s="52"/>
      <c r="C54" s="52"/>
      <c r="D54" s="1"/>
      <c r="E54" s="52"/>
      <c r="F54" s="1"/>
      <c r="G54" s="52"/>
      <c r="H54" s="1"/>
      <c r="I54" s="52"/>
      <c r="J54" s="1"/>
      <c r="K54" s="52"/>
      <c r="L54" s="69"/>
      <c r="M54" s="52"/>
      <c r="N54" s="1"/>
      <c r="O54" s="52"/>
      <c r="P54" s="1"/>
      <c r="Q54" s="1"/>
      <c r="R54" s="52"/>
      <c r="S54" s="1"/>
      <c r="T54" s="52"/>
      <c r="U54" s="1"/>
      <c r="V54" s="70"/>
      <c r="W54" s="52"/>
      <c r="X54" s="1"/>
      <c r="Y54" s="52"/>
      <c r="Z54" s="1"/>
      <c r="AA54" s="1"/>
      <c r="AB54" s="1"/>
      <c r="AC54" s="1"/>
      <c r="AD54" s="1"/>
      <c r="AE54" s="52"/>
      <c r="AF54" s="1"/>
      <c r="AG54" s="52"/>
      <c r="AH54" s="1"/>
      <c r="AI54" s="1"/>
      <c r="AJ54" s="52"/>
      <c r="AK54" s="1"/>
      <c r="AL54" s="52"/>
      <c r="AM54" s="1"/>
      <c r="AN54" s="52"/>
      <c r="AO54" s="71"/>
      <c r="AP54" s="52"/>
      <c r="AQ54" s="1"/>
      <c r="AR54" s="71"/>
      <c r="AS54" s="71"/>
      <c r="AT54" s="52"/>
    </row>
    <row r="55" spans="1:46" ht="14.25" customHeight="1">
      <c r="A55" s="52"/>
      <c r="B55" s="52"/>
      <c r="C55" s="52"/>
      <c r="D55" s="1"/>
      <c r="E55" s="52"/>
      <c r="F55" s="1"/>
      <c r="G55" s="52"/>
      <c r="H55" s="1"/>
      <c r="I55" s="52"/>
      <c r="J55" s="1"/>
      <c r="K55" s="52"/>
      <c r="L55" s="69"/>
      <c r="M55" s="52"/>
      <c r="N55" s="1"/>
      <c r="O55" s="52"/>
      <c r="P55" s="1"/>
      <c r="Q55" s="1"/>
      <c r="R55" s="52"/>
      <c r="S55" s="1"/>
      <c r="T55" s="52"/>
      <c r="U55" s="1"/>
      <c r="V55" s="70"/>
      <c r="W55" s="52"/>
      <c r="X55" s="1"/>
      <c r="Y55" s="52"/>
      <c r="Z55" s="1"/>
      <c r="AA55" s="1"/>
      <c r="AB55" s="1"/>
      <c r="AC55" s="1"/>
      <c r="AD55" s="1"/>
      <c r="AE55" s="52"/>
      <c r="AF55" s="1"/>
      <c r="AG55" s="52"/>
      <c r="AH55" s="1"/>
      <c r="AI55" s="1"/>
      <c r="AJ55" s="52"/>
      <c r="AK55" s="1"/>
      <c r="AL55" s="52"/>
      <c r="AM55" s="1"/>
      <c r="AN55" s="52"/>
      <c r="AO55" s="71"/>
      <c r="AP55" s="52"/>
      <c r="AQ55" s="1"/>
      <c r="AR55" s="71"/>
      <c r="AS55" s="71"/>
      <c r="AT55" s="52"/>
    </row>
    <row r="56" spans="1:46" ht="14.25" customHeight="1">
      <c r="A56" s="52"/>
      <c r="B56" s="52"/>
      <c r="C56" s="52"/>
      <c r="D56" s="1"/>
      <c r="E56" s="52"/>
      <c r="F56" s="1"/>
      <c r="G56" s="52"/>
      <c r="H56" s="1"/>
      <c r="I56" s="52"/>
      <c r="J56" s="1"/>
      <c r="K56" s="52"/>
      <c r="L56" s="69"/>
      <c r="M56" s="52"/>
      <c r="N56" s="1"/>
      <c r="O56" s="52"/>
      <c r="P56" s="1"/>
      <c r="Q56" s="1"/>
      <c r="R56" s="52"/>
      <c r="S56" s="1"/>
      <c r="T56" s="52"/>
      <c r="U56" s="1"/>
      <c r="V56" s="70"/>
      <c r="W56" s="52"/>
      <c r="X56" s="1"/>
      <c r="Y56" s="52"/>
      <c r="Z56" s="1"/>
      <c r="AA56" s="1"/>
      <c r="AB56" s="1"/>
      <c r="AC56" s="1"/>
      <c r="AD56" s="1"/>
      <c r="AE56" s="52"/>
      <c r="AF56" s="1"/>
      <c r="AG56" s="52"/>
      <c r="AH56" s="1"/>
      <c r="AI56" s="1"/>
      <c r="AJ56" s="52"/>
      <c r="AK56" s="1"/>
      <c r="AL56" s="52"/>
      <c r="AM56" s="1"/>
      <c r="AN56" s="52"/>
      <c r="AO56" s="71"/>
      <c r="AP56" s="52"/>
      <c r="AQ56" s="1"/>
      <c r="AR56" s="71"/>
      <c r="AS56" s="71"/>
      <c r="AT56" s="52"/>
    </row>
    <row r="57" spans="1:46" ht="14.25" customHeight="1">
      <c r="A57" s="52"/>
      <c r="B57" s="52"/>
      <c r="C57" s="52"/>
      <c r="D57" s="1"/>
      <c r="E57" s="52"/>
      <c r="F57" s="1"/>
      <c r="G57" s="52"/>
      <c r="H57" s="1"/>
      <c r="I57" s="52"/>
      <c r="J57" s="1"/>
      <c r="K57" s="52"/>
      <c r="L57" s="69"/>
      <c r="M57" s="52"/>
      <c r="N57" s="1"/>
      <c r="O57" s="52"/>
      <c r="P57" s="1"/>
      <c r="Q57" s="1"/>
      <c r="R57" s="52"/>
      <c r="S57" s="1"/>
      <c r="T57" s="52"/>
      <c r="U57" s="1"/>
      <c r="V57" s="70"/>
      <c r="W57" s="52"/>
      <c r="X57" s="1"/>
      <c r="Y57" s="52"/>
      <c r="Z57" s="1"/>
      <c r="AA57" s="1"/>
      <c r="AB57" s="1"/>
      <c r="AC57" s="1"/>
      <c r="AD57" s="1"/>
      <c r="AE57" s="52"/>
      <c r="AF57" s="1"/>
      <c r="AG57" s="52"/>
      <c r="AH57" s="1"/>
      <c r="AI57" s="1"/>
      <c r="AJ57" s="52"/>
      <c r="AK57" s="1"/>
      <c r="AL57" s="52"/>
      <c r="AM57" s="1"/>
      <c r="AN57" s="52"/>
      <c r="AO57" s="71"/>
      <c r="AP57" s="52"/>
      <c r="AQ57" s="1"/>
      <c r="AR57" s="71"/>
      <c r="AS57" s="71"/>
      <c r="AT57" s="52"/>
    </row>
    <row r="58" spans="1:46" ht="14.25" customHeight="1">
      <c r="A58" s="52"/>
      <c r="B58" s="52"/>
      <c r="C58" s="52"/>
      <c r="D58" s="1"/>
      <c r="E58" s="52"/>
      <c r="F58" s="1"/>
      <c r="G58" s="52"/>
      <c r="H58" s="1"/>
      <c r="I58" s="52"/>
      <c r="J58" s="1"/>
      <c r="K58" s="52"/>
      <c r="L58" s="69"/>
      <c r="M58" s="52"/>
      <c r="N58" s="1"/>
      <c r="O58" s="52"/>
      <c r="P58" s="1"/>
      <c r="Q58" s="1"/>
      <c r="R58" s="52"/>
      <c r="S58" s="1"/>
      <c r="T58" s="52"/>
      <c r="U58" s="1"/>
      <c r="V58" s="70"/>
      <c r="W58" s="52"/>
      <c r="X58" s="1"/>
      <c r="Y58" s="52"/>
      <c r="Z58" s="1"/>
      <c r="AA58" s="1"/>
      <c r="AB58" s="1"/>
      <c r="AC58" s="1"/>
      <c r="AD58" s="1"/>
      <c r="AE58" s="52"/>
      <c r="AF58" s="1"/>
      <c r="AG58" s="52"/>
      <c r="AH58" s="1"/>
      <c r="AI58" s="1"/>
      <c r="AJ58" s="52"/>
      <c r="AK58" s="1"/>
      <c r="AL58" s="52"/>
      <c r="AM58" s="1"/>
      <c r="AN58" s="52"/>
      <c r="AO58" s="71"/>
      <c r="AP58" s="52"/>
      <c r="AQ58" s="1"/>
      <c r="AR58" s="71"/>
      <c r="AS58" s="71"/>
      <c r="AT58" s="52"/>
    </row>
    <row r="59" spans="1:46" ht="14.25" customHeight="1">
      <c r="A59" s="52"/>
      <c r="B59" s="52"/>
      <c r="C59" s="52"/>
      <c r="D59" s="1"/>
      <c r="E59" s="52"/>
      <c r="F59" s="1"/>
      <c r="G59" s="52"/>
      <c r="H59" s="1"/>
      <c r="I59" s="52"/>
      <c r="J59" s="1"/>
      <c r="K59" s="52"/>
      <c r="L59" s="69"/>
      <c r="M59" s="52"/>
      <c r="N59" s="1"/>
      <c r="O59" s="52"/>
      <c r="P59" s="1"/>
      <c r="Q59" s="1"/>
      <c r="R59" s="52"/>
      <c r="S59" s="1"/>
      <c r="T59" s="52"/>
      <c r="U59" s="1"/>
      <c r="V59" s="70"/>
      <c r="W59" s="52"/>
      <c r="X59" s="1"/>
      <c r="Y59" s="52"/>
      <c r="Z59" s="1"/>
      <c r="AA59" s="1"/>
      <c r="AB59" s="1"/>
      <c r="AC59" s="1"/>
      <c r="AD59" s="1"/>
      <c r="AE59" s="52"/>
      <c r="AF59" s="1"/>
      <c r="AG59" s="52"/>
      <c r="AH59" s="1"/>
      <c r="AI59" s="1"/>
      <c r="AJ59" s="52"/>
      <c r="AK59" s="1"/>
      <c r="AL59" s="52"/>
      <c r="AM59" s="1"/>
      <c r="AN59" s="52"/>
      <c r="AO59" s="71"/>
      <c r="AP59" s="52"/>
      <c r="AQ59" s="1"/>
      <c r="AR59" s="71"/>
      <c r="AS59" s="71"/>
      <c r="AT59" s="52"/>
    </row>
    <row r="60" spans="1:46" ht="14.25" customHeight="1">
      <c r="A60" s="52"/>
      <c r="B60" s="52"/>
      <c r="C60" s="52"/>
      <c r="D60" s="1"/>
      <c r="E60" s="52"/>
      <c r="F60" s="1"/>
      <c r="G60" s="52"/>
      <c r="H60" s="1"/>
      <c r="I60" s="52"/>
      <c r="J60" s="1"/>
      <c r="K60" s="52"/>
      <c r="L60" s="69"/>
      <c r="M60" s="52"/>
      <c r="N60" s="1"/>
      <c r="O60" s="52"/>
      <c r="P60" s="1"/>
      <c r="Q60" s="1"/>
      <c r="R60" s="52"/>
      <c r="S60" s="1"/>
      <c r="T60" s="52"/>
      <c r="U60" s="1"/>
      <c r="V60" s="70"/>
      <c r="W60" s="52"/>
      <c r="X60" s="1"/>
      <c r="Y60" s="52"/>
      <c r="Z60" s="1"/>
      <c r="AA60" s="1"/>
      <c r="AB60" s="1"/>
      <c r="AC60" s="1"/>
      <c r="AD60" s="1"/>
      <c r="AE60" s="52"/>
      <c r="AF60" s="1"/>
      <c r="AG60" s="52"/>
      <c r="AH60" s="1"/>
      <c r="AI60" s="1"/>
      <c r="AJ60" s="52"/>
      <c r="AK60" s="1"/>
      <c r="AL60" s="52"/>
      <c r="AM60" s="1"/>
      <c r="AN60" s="52"/>
      <c r="AO60" s="71"/>
      <c r="AP60" s="52"/>
      <c r="AQ60" s="1"/>
      <c r="AR60" s="71"/>
      <c r="AS60" s="71"/>
      <c r="AT60" s="52"/>
    </row>
    <row r="61" spans="1:46" ht="14.25" customHeight="1">
      <c r="A61" s="52"/>
      <c r="B61" s="52"/>
      <c r="C61" s="52"/>
      <c r="D61" s="1"/>
      <c r="E61" s="52"/>
      <c r="F61" s="1"/>
      <c r="G61" s="52"/>
      <c r="H61" s="1"/>
      <c r="I61" s="52"/>
      <c r="J61" s="1"/>
      <c r="K61" s="52"/>
      <c r="L61" s="69"/>
      <c r="M61" s="52"/>
      <c r="N61" s="1"/>
      <c r="O61" s="52"/>
      <c r="P61" s="1"/>
      <c r="Q61" s="1"/>
      <c r="R61" s="52"/>
      <c r="S61" s="1"/>
      <c r="T61" s="52"/>
      <c r="U61" s="1"/>
      <c r="V61" s="70"/>
      <c r="W61" s="52"/>
      <c r="X61" s="1"/>
      <c r="Y61" s="52"/>
      <c r="Z61" s="1"/>
      <c r="AA61" s="1"/>
      <c r="AB61" s="1"/>
      <c r="AC61" s="1"/>
      <c r="AD61" s="1"/>
      <c r="AE61" s="52"/>
      <c r="AF61" s="1"/>
      <c r="AG61" s="52"/>
      <c r="AH61" s="1"/>
      <c r="AI61" s="1"/>
      <c r="AJ61" s="52"/>
      <c r="AK61" s="1"/>
      <c r="AL61" s="52"/>
      <c r="AM61" s="1"/>
      <c r="AN61" s="52"/>
      <c r="AO61" s="71"/>
      <c r="AP61" s="52"/>
      <c r="AQ61" s="1"/>
      <c r="AR61" s="71"/>
      <c r="AS61" s="71"/>
      <c r="AT61" s="52"/>
    </row>
    <row r="62" spans="1:46" ht="14.25" customHeight="1">
      <c r="A62" s="52"/>
      <c r="B62" s="52"/>
      <c r="C62" s="52"/>
      <c r="D62" s="1"/>
      <c r="E62" s="52"/>
      <c r="F62" s="1"/>
      <c r="G62" s="52"/>
      <c r="H62" s="1"/>
      <c r="I62" s="52"/>
      <c r="J62" s="1"/>
      <c r="K62" s="52"/>
      <c r="L62" s="69"/>
      <c r="M62" s="52"/>
      <c r="N62" s="1"/>
      <c r="O62" s="52"/>
      <c r="P62" s="1"/>
      <c r="Q62" s="1"/>
      <c r="R62" s="52"/>
      <c r="S62" s="1"/>
      <c r="T62" s="52"/>
      <c r="U62" s="1"/>
      <c r="V62" s="70"/>
      <c r="W62" s="52"/>
      <c r="X62" s="1"/>
      <c r="Y62" s="52"/>
      <c r="Z62" s="1"/>
      <c r="AA62" s="1"/>
      <c r="AB62" s="1"/>
      <c r="AC62" s="1"/>
      <c r="AD62" s="1"/>
      <c r="AE62" s="52"/>
      <c r="AF62" s="1"/>
      <c r="AG62" s="52"/>
      <c r="AH62" s="1"/>
      <c r="AI62" s="1"/>
      <c r="AJ62" s="52"/>
      <c r="AK62" s="1"/>
      <c r="AL62" s="52"/>
      <c r="AM62" s="1"/>
      <c r="AN62" s="52"/>
      <c r="AO62" s="71"/>
      <c r="AP62" s="52"/>
      <c r="AQ62" s="1"/>
      <c r="AR62" s="71"/>
      <c r="AS62" s="71"/>
      <c r="AT62" s="52"/>
    </row>
    <row r="63" spans="1:46" ht="14.25" customHeight="1">
      <c r="A63" s="52"/>
      <c r="B63" s="52"/>
      <c r="C63" s="52"/>
      <c r="D63" s="1"/>
      <c r="E63" s="52"/>
      <c r="F63" s="1"/>
      <c r="G63" s="52"/>
      <c r="H63" s="1"/>
      <c r="I63" s="52"/>
      <c r="J63" s="1"/>
      <c r="K63" s="52"/>
      <c r="L63" s="69"/>
      <c r="M63" s="52"/>
      <c r="N63" s="1"/>
      <c r="O63" s="52"/>
      <c r="P63" s="1"/>
      <c r="Q63" s="1"/>
      <c r="R63" s="52"/>
      <c r="S63" s="1"/>
      <c r="T63" s="52"/>
      <c r="U63" s="1"/>
      <c r="V63" s="70"/>
      <c r="W63" s="52"/>
      <c r="X63" s="1"/>
      <c r="Y63" s="52"/>
      <c r="Z63" s="1"/>
      <c r="AA63" s="1"/>
      <c r="AB63" s="1"/>
      <c r="AC63" s="1"/>
      <c r="AD63" s="1"/>
      <c r="AE63" s="52"/>
      <c r="AF63" s="1"/>
      <c r="AG63" s="52"/>
      <c r="AH63" s="1"/>
      <c r="AI63" s="1"/>
      <c r="AJ63" s="52"/>
      <c r="AK63" s="1"/>
      <c r="AL63" s="52"/>
      <c r="AM63" s="1"/>
      <c r="AN63" s="52"/>
      <c r="AO63" s="71"/>
      <c r="AP63" s="52"/>
      <c r="AQ63" s="1"/>
      <c r="AR63" s="71"/>
      <c r="AS63" s="71"/>
      <c r="AT63" s="52"/>
    </row>
    <row r="64" spans="1:46" ht="14.25" customHeight="1">
      <c r="A64" s="52"/>
      <c r="B64" s="52"/>
      <c r="C64" s="52"/>
      <c r="D64" s="1"/>
      <c r="E64" s="52"/>
      <c r="F64" s="1"/>
      <c r="G64" s="52"/>
      <c r="H64" s="1"/>
      <c r="I64" s="52"/>
      <c r="J64" s="1"/>
      <c r="K64" s="52"/>
      <c r="L64" s="69"/>
      <c r="M64" s="52"/>
      <c r="N64" s="1"/>
      <c r="O64" s="52"/>
      <c r="P64" s="1"/>
      <c r="Q64" s="1"/>
      <c r="R64" s="52"/>
      <c r="S64" s="1"/>
      <c r="T64" s="52"/>
      <c r="U64" s="1"/>
      <c r="V64" s="70"/>
      <c r="W64" s="52"/>
      <c r="X64" s="1"/>
      <c r="Y64" s="52"/>
      <c r="Z64" s="1"/>
      <c r="AA64" s="1"/>
      <c r="AB64" s="1"/>
      <c r="AC64" s="1"/>
      <c r="AD64" s="1"/>
      <c r="AE64" s="52"/>
      <c r="AF64" s="1"/>
      <c r="AG64" s="52"/>
      <c r="AH64" s="1"/>
      <c r="AI64" s="1"/>
      <c r="AJ64" s="52"/>
      <c r="AK64" s="1"/>
      <c r="AL64" s="52"/>
      <c r="AM64" s="1"/>
      <c r="AN64" s="52"/>
      <c r="AO64" s="71"/>
      <c r="AP64" s="52"/>
      <c r="AQ64" s="1"/>
      <c r="AR64" s="71"/>
      <c r="AS64" s="71"/>
      <c r="AT64" s="52"/>
    </row>
    <row r="65" spans="1:46" ht="14.25" customHeight="1">
      <c r="A65" s="52"/>
      <c r="B65" s="52"/>
      <c r="C65" s="52"/>
      <c r="D65" s="1"/>
      <c r="E65" s="52"/>
      <c r="F65" s="1"/>
      <c r="G65" s="52"/>
      <c r="H65" s="1"/>
      <c r="I65" s="52"/>
      <c r="J65" s="1"/>
      <c r="K65" s="52"/>
      <c r="L65" s="69"/>
      <c r="M65" s="52"/>
      <c r="N65" s="1"/>
      <c r="O65" s="52"/>
      <c r="P65" s="1"/>
      <c r="Q65" s="1"/>
      <c r="R65" s="52"/>
      <c r="S65" s="1"/>
      <c r="T65" s="52"/>
      <c r="U65" s="1"/>
      <c r="V65" s="70"/>
      <c r="W65" s="52"/>
      <c r="X65" s="1"/>
      <c r="Y65" s="52"/>
      <c r="Z65" s="1"/>
      <c r="AA65" s="1"/>
      <c r="AB65" s="1"/>
      <c r="AC65" s="1"/>
      <c r="AD65" s="1"/>
      <c r="AE65" s="52"/>
      <c r="AF65" s="1"/>
      <c r="AG65" s="52"/>
      <c r="AH65" s="1"/>
      <c r="AI65" s="1"/>
      <c r="AJ65" s="52"/>
      <c r="AK65" s="1"/>
      <c r="AL65" s="52"/>
      <c r="AM65" s="1"/>
      <c r="AN65" s="52"/>
      <c r="AO65" s="71"/>
      <c r="AP65" s="52"/>
      <c r="AQ65" s="1"/>
      <c r="AR65" s="71"/>
      <c r="AS65" s="71"/>
      <c r="AT65" s="52"/>
    </row>
    <row r="66" spans="1:46" ht="14.25" customHeight="1">
      <c r="A66" s="52"/>
      <c r="B66" s="52"/>
      <c r="C66" s="52"/>
      <c r="D66" s="1"/>
      <c r="E66" s="52"/>
      <c r="F66" s="1"/>
      <c r="G66" s="52"/>
      <c r="H66" s="1"/>
      <c r="I66" s="52"/>
      <c r="J66" s="1"/>
      <c r="K66" s="52"/>
      <c r="L66" s="69"/>
      <c r="M66" s="52"/>
      <c r="N66" s="1"/>
      <c r="O66" s="52"/>
      <c r="P66" s="1"/>
      <c r="Q66" s="1"/>
      <c r="R66" s="52"/>
      <c r="S66" s="1"/>
      <c r="T66" s="52"/>
      <c r="U66" s="1"/>
      <c r="V66" s="70"/>
      <c r="W66" s="52"/>
      <c r="X66" s="1"/>
      <c r="Y66" s="52"/>
      <c r="Z66" s="1"/>
      <c r="AA66" s="1"/>
      <c r="AB66" s="1"/>
      <c r="AC66" s="1"/>
      <c r="AD66" s="1"/>
      <c r="AE66" s="52"/>
      <c r="AF66" s="1"/>
      <c r="AG66" s="52"/>
      <c r="AH66" s="1"/>
      <c r="AI66" s="1"/>
      <c r="AJ66" s="52"/>
      <c r="AK66" s="1"/>
      <c r="AL66" s="52"/>
      <c r="AM66" s="1"/>
      <c r="AN66" s="52"/>
      <c r="AO66" s="71"/>
      <c r="AP66" s="52"/>
      <c r="AQ66" s="1"/>
      <c r="AR66" s="71"/>
      <c r="AS66" s="71"/>
      <c r="AT66" s="52"/>
    </row>
    <row r="67" spans="1:46" ht="14.25" customHeight="1">
      <c r="A67" s="52"/>
      <c r="B67" s="52"/>
      <c r="C67" s="52"/>
      <c r="D67" s="1"/>
      <c r="E67" s="52"/>
      <c r="F67" s="1"/>
      <c r="G67" s="52"/>
      <c r="H67" s="1"/>
      <c r="I67" s="52"/>
      <c r="J67" s="1"/>
      <c r="K67" s="52"/>
      <c r="L67" s="69"/>
      <c r="M67" s="52"/>
      <c r="N67" s="1"/>
      <c r="O67" s="52"/>
      <c r="P67" s="1"/>
      <c r="Q67" s="1"/>
      <c r="R67" s="52"/>
      <c r="S67" s="1"/>
      <c r="T67" s="52"/>
      <c r="U67" s="1"/>
      <c r="V67" s="70"/>
      <c r="W67" s="52"/>
      <c r="X67" s="1"/>
      <c r="Y67" s="52"/>
      <c r="Z67" s="1"/>
      <c r="AA67" s="1"/>
      <c r="AB67" s="1"/>
      <c r="AC67" s="1"/>
      <c r="AD67" s="1"/>
      <c r="AE67" s="52"/>
      <c r="AF67" s="1"/>
      <c r="AG67" s="52"/>
      <c r="AH67" s="1"/>
      <c r="AI67" s="1"/>
      <c r="AJ67" s="52"/>
      <c r="AK67" s="1"/>
      <c r="AL67" s="52"/>
      <c r="AM67" s="1"/>
      <c r="AN67" s="52"/>
      <c r="AO67" s="71"/>
      <c r="AP67" s="52"/>
      <c r="AQ67" s="1"/>
      <c r="AR67" s="71"/>
      <c r="AS67" s="71"/>
      <c r="AT67" s="52"/>
    </row>
    <row r="68" spans="1:46" ht="14.25" customHeight="1">
      <c r="A68" s="52"/>
      <c r="B68" s="52"/>
      <c r="C68" s="52"/>
      <c r="D68" s="1"/>
      <c r="E68" s="52"/>
      <c r="F68" s="1"/>
      <c r="G68" s="52"/>
      <c r="H68" s="1"/>
      <c r="I68" s="52"/>
      <c r="J68" s="1"/>
      <c r="K68" s="52"/>
      <c r="L68" s="69"/>
      <c r="M68" s="52"/>
      <c r="N68" s="1"/>
      <c r="O68" s="52"/>
      <c r="P68" s="1"/>
      <c r="Q68" s="1"/>
      <c r="R68" s="52"/>
      <c r="S68" s="1"/>
      <c r="T68" s="52"/>
      <c r="U68" s="1"/>
      <c r="V68" s="70"/>
      <c r="W68" s="52"/>
      <c r="X68" s="1"/>
      <c r="Y68" s="52"/>
      <c r="Z68" s="1"/>
      <c r="AA68" s="1"/>
      <c r="AB68" s="1"/>
      <c r="AC68" s="1"/>
      <c r="AD68" s="1"/>
      <c r="AE68" s="52"/>
      <c r="AF68" s="1"/>
      <c r="AG68" s="52"/>
      <c r="AH68" s="1"/>
      <c r="AI68" s="1"/>
      <c r="AJ68" s="52"/>
      <c r="AK68" s="1"/>
      <c r="AL68" s="52"/>
      <c r="AM68" s="1"/>
      <c r="AN68" s="52"/>
      <c r="AO68" s="71"/>
      <c r="AP68" s="52"/>
      <c r="AQ68" s="1"/>
      <c r="AR68" s="71"/>
      <c r="AS68" s="71"/>
      <c r="AT68" s="52"/>
    </row>
    <row r="69" spans="1:46" ht="14.25" customHeight="1">
      <c r="A69" s="52"/>
      <c r="B69" s="52"/>
      <c r="C69" s="52"/>
      <c r="D69" s="1"/>
      <c r="E69" s="52"/>
      <c r="F69" s="1"/>
      <c r="G69" s="52"/>
      <c r="H69" s="1"/>
      <c r="I69" s="52"/>
      <c r="J69" s="1"/>
      <c r="K69" s="52"/>
      <c r="L69" s="69"/>
      <c r="M69" s="52"/>
      <c r="N69" s="1"/>
      <c r="O69" s="52"/>
      <c r="P69" s="1"/>
      <c r="Q69" s="1"/>
      <c r="R69" s="52"/>
      <c r="S69" s="1"/>
      <c r="T69" s="52"/>
      <c r="U69" s="1"/>
      <c r="V69" s="70"/>
      <c r="W69" s="52"/>
      <c r="X69" s="1"/>
      <c r="Y69" s="52"/>
      <c r="Z69" s="1"/>
      <c r="AA69" s="1"/>
      <c r="AB69" s="1"/>
      <c r="AC69" s="1"/>
      <c r="AD69" s="1"/>
      <c r="AE69" s="52"/>
      <c r="AF69" s="1"/>
      <c r="AG69" s="52"/>
      <c r="AH69" s="1"/>
      <c r="AI69" s="1"/>
      <c r="AJ69" s="52"/>
      <c r="AK69" s="1"/>
      <c r="AL69" s="52"/>
      <c r="AM69" s="1"/>
      <c r="AN69" s="52"/>
      <c r="AO69" s="71"/>
      <c r="AP69" s="52"/>
      <c r="AQ69" s="1"/>
      <c r="AR69" s="71"/>
      <c r="AS69" s="71"/>
      <c r="AT69" s="52"/>
    </row>
    <row r="70" spans="1:46" ht="14.25" customHeight="1">
      <c r="A70" s="52"/>
      <c r="B70" s="52"/>
      <c r="C70" s="52"/>
      <c r="D70" s="1"/>
      <c r="E70" s="52"/>
      <c r="F70" s="1"/>
      <c r="G70" s="52"/>
      <c r="H70" s="1"/>
      <c r="I70" s="52"/>
      <c r="J70" s="1"/>
      <c r="K70" s="52"/>
      <c r="L70" s="69"/>
      <c r="M70" s="52"/>
      <c r="N70" s="1"/>
      <c r="O70" s="52"/>
      <c r="P70" s="1"/>
      <c r="Q70" s="1"/>
      <c r="R70" s="52"/>
      <c r="S70" s="1"/>
      <c r="T70" s="52"/>
      <c r="U70" s="1"/>
      <c r="V70" s="70"/>
      <c r="W70" s="52"/>
      <c r="X70" s="1"/>
      <c r="Y70" s="52"/>
      <c r="Z70" s="1"/>
      <c r="AA70" s="1"/>
      <c r="AB70" s="1"/>
      <c r="AC70" s="1"/>
      <c r="AD70" s="1"/>
      <c r="AE70" s="52"/>
      <c r="AF70" s="1"/>
      <c r="AG70" s="52"/>
      <c r="AH70" s="1"/>
      <c r="AI70" s="1"/>
      <c r="AJ70" s="52"/>
      <c r="AK70" s="1"/>
      <c r="AL70" s="52"/>
      <c r="AM70" s="1"/>
      <c r="AN70" s="52"/>
      <c r="AO70" s="71"/>
      <c r="AP70" s="52"/>
      <c r="AQ70" s="1"/>
      <c r="AR70" s="71"/>
      <c r="AS70" s="71"/>
      <c r="AT70" s="52"/>
    </row>
    <row r="71" spans="1:46" ht="14.25" customHeight="1">
      <c r="A71" s="52"/>
      <c r="B71" s="52"/>
      <c r="C71" s="52"/>
      <c r="D71" s="1"/>
      <c r="E71" s="52"/>
      <c r="F71" s="1"/>
      <c r="G71" s="52"/>
      <c r="H71" s="1"/>
      <c r="I71" s="52"/>
      <c r="J71" s="1"/>
      <c r="K71" s="52"/>
      <c r="L71" s="69"/>
      <c r="M71" s="52"/>
      <c r="N71" s="1"/>
      <c r="O71" s="52"/>
      <c r="P71" s="1"/>
      <c r="Q71" s="1"/>
      <c r="R71" s="52"/>
      <c r="S71" s="1"/>
      <c r="T71" s="52"/>
      <c r="U71" s="1"/>
      <c r="V71" s="70"/>
      <c r="W71" s="52"/>
      <c r="X71" s="1"/>
      <c r="Y71" s="52"/>
      <c r="Z71" s="1"/>
      <c r="AA71" s="1"/>
      <c r="AB71" s="1"/>
      <c r="AC71" s="1"/>
      <c r="AD71" s="1"/>
      <c r="AE71" s="52"/>
      <c r="AF71" s="1"/>
      <c r="AG71" s="52"/>
      <c r="AH71" s="1"/>
      <c r="AI71" s="1"/>
      <c r="AJ71" s="52"/>
      <c r="AK71" s="1"/>
      <c r="AL71" s="52"/>
      <c r="AM71" s="1"/>
      <c r="AN71" s="52"/>
      <c r="AO71" s="71"/>
      <c r="AP71" s="52"/>
      <c r="AQ71" s="1"/>
      <c r="AR71" s="71"/>
      <c r="AS71" s="71"/>
      <c r="AT71" s="52"/>
    </row>
    <row r="72" spans="1:46" ht="14.25" customHeight="1">
      <c r="A72" s="52"/>
      <c r="B72" s="52"/>
      <c r="C72" s="52"/>
      <c r="D72" s="1"/>
      <c r="E72" s="52"/>
      <c r="F72" s="1"/>
      <c r="G72" s="52"/>
      <c r="H72" s="1"/>
      <c r="I72" s="52"/>
      <c r="J72" s="1"/>
      <c r="K72" s="52"/>
      <c r="L72" s="69"/>
      <c r="M72" s="52"/>
      <c r="N72" s="1"/>
      <c r="O72" s="52"/>
      <c r="P72" s="1"/>
      <c r="Q72" s="1"/>
      <c r="R72" s="52"/>
      <c r="S72" s="1"/>
      <c r="T72" s="52"/>
      <c r="U72" s="1"/>
      <c r="V72" s="70"/>
      <c r="W72" s="52"/>
      <c r="X72" s="1"/>
      <c r="Y72" s="52"/>
      <c r="Z72" s="1"/>
      <c r="AA72" s="1"/>
      <c r="AB72" s="1"/>
      <c r="AC72" s="1"/>
      <c r="AD72" s="1"/>
      <c r="AE72" s="52"/>
      <c r="AF72" s="1"/>
      <c r="AG72" s="52"/>
      <c r="AH72" s="1"/>
      <c r="AI72" s="1"/>
      <c r="AJ72" s="52"/>
      <c r="AK72" s="1"/>
      <c r="AL72" s="52"/>
      <c r="AM72" s="1"/>
      <c r="AN72" s="52"/>
      <c r="AO72" s="71"/>
      <c r="AP72" s="52"/>
      <c r="AQ72" s="1"/>
      <c r="AR72" s="71"/>
      <c r="AS72" s="71"/>
      <c r="AT72" s="52"/>
    </row>
    <row r="73" spans="1:46" ht="14.25" customHeight="1">
      <c r="A73" s="52"/>
      <c r="B73" s="52"/>
      <c r="C73" s="52"/>
      <c r="D73" s="1"/>
      <c r="E73" s="52"/>
      <c r="F73" s="1"/>
      <c r="G73" s="52"/>
      <c r="H73" s="1"/>
      <c r="I73" s="52"/>
      <c r="J73" s="1"/>
      <c r="K73" s="52"/>
      <c r="L73" s="69"/>
      <c r="M73" s="52"/>
      <c r="N73" s="1"/>
      <c r="O73" s="52"/>
      <c r="P73" s="1"/>
      <c r="Q73" s="1"/>
      <c r="R73" s="52"/>
      <c r="S73" s="1"/>
      <c r="T73" s="52"/>
      <c r="U73" s="1"/>
      <c r="V73" s="70"/>
      <c r="W73" s="52"/>
      <c r="X73" s="1"/>
      <c r="Y73" s="52"/>
      <c r="Z73" s="1"/>
      <c r="AA73" s="1"/>
      <c r="AB73" s="1"/>
      <c r="AC73" s="1"/>
      <c r="AD73" s="1"/>
      <c r="AE73" s="52"/>
      <c r="AF73" s="1"/>
      <c r="AG73" s="52"/>
      <c r="AH73" s="1"/>
      <c r="AI73" s="1"/>
      <c r="AJ73" s="52"/>
      <c r="AK73" s="1"/>
      <c r="AL73" s="52"/>
      <c r="AM73" s="1"/>
      <c r="AN73" s="52"/>
      <c r="AO73" s="71"/>
      <c r="AP73" s="52"/>
      <c r="AQ73" s="1"/>
      <c r="AR73" s="71"/>
      <c r="AS73" s="71"/>
      <c r="AT73" s="52"/>
    </row>
    <row r="74" spans="1:46" ht="14.25" customHeight="1">
      <c r="A74" s="52"/>
      <c r="B74" s="52"/>
      <c r="C74" s="52"/>
      <c r="D74" s="1"/>
      <c r="E74" s="52"/>
      <c r="F74" s="1"/>
      <c r="G74" s="52"/>
      <c r="H74" s="1"/>
      <c r="I74" s="52"/>
      <c r="J74" s="1"/>
      <c r="K74" s="52"/>
      <c r="L74" s="69"/>
      <c r="M74" s="52"/>
      <c r="N74" s="1"/>
      <c r="O74" s="52"/>
      <c r="P74" s="1"/>
      <c r="Q74" s="1"/>
      <c r="R74" s="52"/>
      <c r="S74" s="1"/>
      <c r="T74" s="52"/>
      <c r="U74" s="1"/>
      <c r="V74" s="70"/>
      <c r="W74" s="52"/>
      <c r="X74" s="1"/>
      <c r="Y74" s="52"/>
      <c r="Z74" s="1"/>
      <c r="AA74" s="1"/>
      <c r="AB74" s="1"/>
      <c r="AC74" s="1"/>
      <c r="AD74" s="1"/>
      <c r="AE74" s="52"/>
      <c r="AF74" s="1"/>
      <c r="AG74" s="52"/>
      <c r="AH74" s="1"/>
      <c r="AI74" s="1"/>
      <c r="AJ74" s="52"/>
      <c r="AK74" s="1"/>
      <c r="AL74" s="52"/>
      <c r="AM74" s="1"/>
      <c r="AN74" s="52"/>
      <c r="AO74" s="71"/>
      <c r="AP74" s="52"/>
      <c r="AQ74" s="1"/>
      <c r="AR74" s="71"/>
      <c r="AS74" s="71"/>
      <c r="AT74" s="52"/>
    </row>
    <row r="75" spans="1:46" ht="14.25" customHeight="1">
      <c r="A75" s="52"/>
      <c r="B75" s="52"/>
      <c r="C75" s="52"/>
      <c r="D75" s="1"/>
      <c r="E75" s="52"/>
      <c r="F75" s="1"/>
      <c r="G75" s="52"/>
      <c r="H75" s="1"/>
      <c r="I75" s="52"/>
      <c r="J75" s="1"/>
      <c r="K75" s="52"/>
      <c r="L75" s="69"/>
      <c r="M75" s="52"/>
      <c r="N75" s="1"/>
      <c r="O75" s="52"/>
      <c r="P75" s="1"/>
      <c r="Q75" s="1"/>
      <c r="R75" s="52"/>
      <c r="S75" s="1"/>
      <c r="T75" s="52"/>
      <c r="U75" s="1"/>
      <c r="V75" s="70"/>
      <c r="W75" s="52"/>
      <c r="X75" s="1"/>
      <c r="Y75" s="52"/>
      <c r="Z75" s="1"/>
      <c r="AA75" s="1"/>
      <c r="AB75" s="1"/>
      <c r="AC75" s="1"/>
      <c r="AD75" s="1"/>
      <c r="AE75" s="52"/>
      <c r="AF75" s="1"/>
      <c r="AG75" s="52"/>
      <c r="AH75" s="1"/>
      <c r="AI75" s="1"/>
      <c r="AJ75" s="52"/>
      <c r="AK75" s="1"/>
      <c r="AL75" s="52"/>
      <c r="AM75" s="1"/>
      <c r="AN75" s="52"/>
      <c r="AO75" s="71"/>
      <c r="AP75" s="52"/>
      <c r="AQ75" s="1"/>
      <c r="AR75" s="71"/>
      <c r="AS75" s="71"/>
      <c r="AT75" s="52"/>
    </row>
    <row r="76" spans="1:46" ht="14.25" customHeight="1">
      <c r="A76" s="52"/>
      <c r="B76" s="52"/>
      <c r="C76" s="52"/>
      <c r="D76" s="1"/>
      <c r="E76" s="52"/>
      <c r="F76" s="1"/>
      <c r="G76" s="52"/>
      <c r="H76" s="1"/>
      <c r="I76" s="52"/>
      <c r="J76" s="1"/>
      <c r="K76" s="52"/>
      <c r="L76" s="69"/>
      <c r="M76" s="52"/>
      <c r="N76" s="1"/>
      <c r="O76" s="52"/>
      <c r="P76" s="1"/>
      <c r="Q76" s="1"/>
      <c r="R76" s="52"/>
      <c r="S76" s="1"/>
      <c r="T76" s="52"/>
      <c r="U76" s="1"/>
      <c r="V76" s="70"/>
      <c r="W76" s="52"/>
      <c r="X76" s="1"/>
      <c r="Y76" s="52"/>
      <c r="Z76" s="1"/>
      <c r="AA76" s="1"/>
      <c r="AB76" s="1"/>
      <c r="AC76" s="1"/>
      <c r="AD76" s="1"/>
      <c r="AE76" s="52"/>
      <c r="AF76" s="1"/>
      <c r="AG76" s="52"/>
      <c r="AH76" s="1"/>
      <c r="AI76" s="1"/>
      <c r="AJ76" s="52"/>
      <c r="AK76" s="1"/>
      <c r="AL76" s="52"/>
      <c r="AM76" s="1"/>
      <c r="AN76" s="52"/>
      <c r="AO76" s="71"/>
      <c r="AP76" s="52"/>
      <c r="AQ76" s="1"/>
      <c r="AR76" s="71"/>
      <c r="AS76" s="71"/>
      <c r="AT76" s="52"/>
    </row>
    <row r="77" spans="1:46" ht="14.25" customHeight="1">
      <c r="A77" s="52"/>
      <c r="B77" s="52"/>
      <c r="C77" s="52"/>
      <c r="D77" s="1"/>
      <c r="E77" s="52"/>
      <c r="F77" s="1"/>
      <c r="G77" s="52"/>
      <c r="H77" s="1"/>
      <c r="I77" s="52"/>
      <c r="J77" s="1"/>
      <c r="K77" s="52"/>
      <c r="L77" s="69"/>
      <c r="M77" s="52"/>
      <c r="N77" s="1"/>
      <c r="O77" s="52"/>
      <c r="P77" s="1"/>
      <c r="Q77" s="1"/>
      <c r="R77" s="52"/>
      <c r="S77" s="1"/>
      <c r="T77" s="52"/>
      <c r="U77" s="1"/>
      <c r="V77" s="70"/>
      <c r="W77" s="52"/>
      <c r="X77" s="1"/>
      <c r="Y77" s="52"/>
      <c r="Z77" s="1"/>
      <c r="AA77" s="1"/>
      <c r="AB77" s="1"/>
      <c r="AC77" s="1"/>
      <c r="AD77" s="1"/>
      <c r="AE77" s="52"/>
      <c r="AF77" s="1"/>
      <c r="AG77" s="52"/>
      <c r="AH77" s="1"/>
      <c r="AI77" s="1"/>
      <c r="AJ77" s="52"/>
      <c r="AK77" s="1"/>
      <c r="AL77" s="52"/>
      <c r="AM77" s="1"/>
      <c r="AN77" s="52"/>
      <c r="AO77" s="71"/>
      <c r="AP77" s="52"/>
      <c r="AQ77" s="1"/>
      <c r="AR77" s="71"/>
      <c r="AS77" s="71"/>
      <c r="AT77" s="52"/>
    </row>
    <row r="78" spans="1:46" ht="14.25" customHeight="1">
      <c r="A78" s="52"/>
      <c r="B78" s="52"/>
      <c r="C78" s="52"/>
      <c r="D78" s="1"/>
      <c r="E78" s="52"/>
      <c r="F78" s="1"/>
      <c r="G78" s="52"/>
      <c r="H78" s="1"/>
      <c r="I78" s="52"/>
      <c r="J78" s="1"/>
      <c r="K78" s="52"/>
      <c r="L78" s="69"/>
      <c r="M78" s="52"/>
      <c r="N78" s="1"/>
      <c r="O78" s="52"/>
      <c r="P78" s="1"/>
      <c r="Q78" s="1"/>
      <c r="R78" s="52"/>
      <c r="S78" s="1"/>
      <c r="T78" s="52"/>
      <c r="U78" s="1"/>
      <c r="V78" s="70"/>
      <c r="W78" s="52"/>
      <c r="X78" s="1"/>
      <c r="Y78" s="52"/>
      <c r="Z78" s="1"/>
      <c r="AA78" s="1"/>
      <c r="AB78" s="1"/>
      <c r="AC78" s="1"/>
      <c r="AD78" s="1"/>
      <c r="AE78" s="52"/>
      <c r="AF78" s="1"/>
      <c r="AG78" s="52"/>
      <c r="AH78" s="1"/>
      <c r="AI78" s="1"/>
      <c r="AJ78" s="52"/>
      <c r="AK78" s="1"/>
      <c r="AL78" s="52"/>
      <c r="AM78" s="1"/>
      <c r="AN78" s="52"/>
      <c r="AO78" s="71"/>
      <c r="AP78" s="52"/>
      <c r="AQ78" s="1"/>
      <c r="AR78" s="71"/>
      <c r="AS78" s="71"/>
      <c r="AT78" s="52"/>
    </row>
    <row r="79" spans="1:46" ht="14.25" customHeight="1">
      <c r="A79" s="52"/>
      <c r="B79" s="52"/>
      <c r="C79" s="52"/>
      <c r="D79" s="1"/>
      <c r="E79" s="52"/>
      <c r="F79" s="1"/>
      <c r="G79" s="52"/>
      <c r="H79" s="1"/>
      <c r="I79" s="52"/>
      <c r="J79" s="1"/>
      <c r="K79" s="52"/>
      <c r="L79" s="69"/>
      <c r="M79" s="52"/>
      <c r="N79" s="1"/>
      <c r="O79" s="52"/>
      <c r="P79" s="1"/>
      <c r="Q79" s="1"/>
      <c r="R79" s="52"/>
      <c r="S79" s="1"/>
      <c r="T79" s="52"/>
      <c r="U79" s="1"/>
      <c r="V79" s="70"/>
      <c r="W79" s="52"/>
      <c r="X79" s="1"/>
      <c r="Y79" s="52"/>
      <c r="Z79" s="1"/>
      <c r="AA79" s="1"/>
      <c r="AB79" s="1"/>
      <c r="AC79" s="1"/>
      <c r="AD79" s="1"/>
      <c r="AE79" s="52"/>
      <c r="AF79" s="1"/>
      <c r="AG79" s="52"/>
      <c r="AH79" s="1"/>
      <c r="AI79" s="1"/>
      <c r="AJ79" s="52"/>
      <c r="AK79" s="1"/>
      <c r="AL79" s="52"/>
      <c r="AM79" s="1"/>
      <c r="AN79" s="52"/>
      <c r="AO79" s="71"/>
      <c r="AP79" s="52"/>
      <c r="AQ79" s="1"/>
      <c r="AR79" s="71"/>
      <c r="AS79" s="71"/>
      <c r="AT79" s="52"/>
    </row>
    <row r="80" spans="1:46" ht="14.25" customHeight="1">
      <c r="A80" s="52"/>
      <c r="B80" s="52"/>
      <c r="C80" s="52"/>
      <c r="D80" s="1"/>
      <c r="E80" s="52"/>
      <c r="F80" s="1"/>
      <c r="G80" s="52"/>
      <c r="H80" s="1"/>
      <c r="I80" s="52"/>
      <c r="J80" s="1"/>
      <c r="K80" s="52"/>
      <c r="L80" s="69"/>
      <c r="M80" s="52"/>
      <c r="N80" s="1"/>
      <c r="O80" s="52"/>
      <c r="P80" s="1"/>
      <c r="Q80" s="1"/>
      <c r="R80" s="52"/>
      <c r="S80" s="1"/>
      <c r="T80" s="52"/>
      <c r="U80" s="1"/>
      <c r="V80" s="70"/>
      <c r="W80" s="52"/>
      <c r="X80" s="1"/>
      <c r="Y80" s="52"/>
      <c r="Z80" s="1"/>
      <c r="AA80" s="1"/>
      <c r="AB80" s="1"/>
      <c r="AC80" s="1"/>
      <c r="AD80" s="1"/>
      <c r="AE80" s="52"/>
      <c r="AF80" s="1"/>
      <c r="AG80" s="52"/>
      <c r="AH80" s="1"/>
      <c r="AI80" s="1"/>
      <c r="AJ80" s="52"/>
      <c r="AK80" s="1"/>
      <c r="AL80" s="52"/>
      <c r="AM80" s="1"/>
      <c r="AN80" s="52"/>
      <c r="AO80" s="71"/>
      <c r="AP80" s="52"/>
      <c r="AQ80" s="1"/>
      <c r="AR80" s="71"/>
      <c r="AS80" s="71"/>
      <c r="AT80" s="52"/>
    </row>
    <row r="81" spans="1:46" ht="14.25" customHeight="1">
      <c r="A81" s="52"/>
      <c r="B81" s="52"/>
      <c r="C81" s="52"/>
      <c r="D81" s="1"/>
      <c r="E81" s="52"/>
      <c r="F81" s="1"/>
      <c r="G81" s="52"/>
      <c r="H81" s="1"/>
      <c r="I81" s="52"/>
      <c r="J81" s="1"/>
      <c r="K81" s="52"/>
      <c r="L81" s="69"/>
      <c r="M81" s="52"/>
      <c r="N81" s="1"/>
      <c r="O81" s="52"/>
      <c r="P81" s="1"/>
      <c r="Q81" s="1"/>
      <c r="R81" s="52"/>
      <c r="S81" s="1"/>
      <c r="T81" s="52"/>
      <c r="U81" s="1"/>
      <c r="V81" s="70"/>
      <c r="W81" s="52"/>
      <c r="X81" s="1"/>
      <c r="Y81" s="52"/>
      <c r="Z81" s="1"/>
      <c r="AA81" s="1"/>
      <c r="AB81" s="1"/>
      <c r="AC81" s="1"/>
      <c r="AD81" s="1"/>
      <c r="AE81" s="52"/>
      <c r="AF81" s="1"/>
      <c r="AG81" s="52"/>
      <c r="AH81" s="1"/>
      <c r="AI81" s="1"/>
      <c r="AJ81" s="52"/>
      <c r="AK81" s="1"/>
      <c r="AL81" s="52"/>
      <c r="AM81" s="1"/>
      <c r="AN81" s="52"/>
      <c r="AO81" s="71"/>
      <c r="AP81" s="52"/>
      <c r="AQ81" s="1"/>
      <c r="AR81" s="71"/>
      <c r="AS81" s="71"/>
      <c r="AT81" s="52"/>
    </row>
    <row r="82" spans="1:46" ht="14.25" customHeight="1">
      <c r="A82" s="52"/>
      <c r="B82" s="52"/>
      <c r="C82" s="52"/>
      <c r="D82" s="1"/>
      <c r="E82" s="52"/>
      <c r="F82" s="1"/>
      <c r="G82" s="52"/>
      <c r="H82" s="1"/>
      <c r="I82" s="52"/>
      <c r="J82" s="1"/>
      <c r="K82" s="52"/>
      <c r="L82" s="69"/>
      <c r="M82" s="52"/>
      <c r="N82" s="1"/>
      <c r="O82" s="52"/>
      <c r="P82" s="1"/>
      <c r="Q82" s="1"/>
      <c r="R82" s="52"/>
      <c r="S82" s="1"/>
      <c r="T82" s="52"/>
      <c r="U82" s="1"/>
      <c r="V82" s="70"/>
      <c r="W82" s="52"/>
      <c r="X82" s="1"/>
      <c r="Y82" s="52"/>
      <c r="Z82" s="1"/>
      <c r="AA82" s="1"/>
      <c r="AB82" s="1"/>
      <c r="AC82" s="1"/>
      <c r="AD82" s="1"/>
      <c r="AE82" s="52"/>
      <c r="AF82" s="1"/>
      <c r="AG82" s="52"/>
      <c r="AH82" s="1"/>
      <c r="AI82" s="1"/>
      <c r="AJ82" s="52"/>
      <c r="AK82" s="1"/>
      <c r="AL82" s="52"/>
      <c r="AM82" s="1"/>
      <c r="AN82" s="52"/>
      <c r="AO82" s="71"/>
      <c r="AP82" s="52"/>
      <c r="AQ82" s="1"/>
      <c r="AR82" s="71"/>
      <c r="AS82" s="71"/>
      <c r="AT82" s="52"/>
    </row>
    <row r="83" spans="1:46" ht="14.25" customHeight="1">
      <c r="A83" s="52"/>
      <c r="B83" s="52"/>
      <c r="C83" s="52"/>
      <c r="D83" s="1"/>
      <c r="E83" s="52"/>
      <c r="F83" s="1"/>
      <c r="G83" s="52"/>
      <c r="H83" s="1"/>
      <c r="I83" s="52"/>
      <c r="J83" s="1"/>
      <c r="K83" s="52"/>
      <c r="L83" s="69"/>
      <c r="M83" s="52"/>
      <c r="N83" s="1"/>
      <c r="O83" s="52"/>
      <c r="P83" s="1"/>
      <c r="Q83" s="1"/>
      <c r="R83" s="52"/>
      <c r="S83" s="1"/>
      <c r="T83" s="52"/>
      <c r="U83" s="1"/>
      <c r="V83" s="70"/>
      <c r="W83" s="52"/>
      <c r="X83" s="1"/>
      <c r="Y83" s="52"/>
      <c r="Z83" s="1"/>
      <c r="AA83" s="1"/>
      <c r="AB83" s="1"/>
      <c r="AC83" s="1"/>
      <c r="AD83" s="1"/>
      <c r="AE83" s="52"/>
      <c r="AF83" s="1"/>
      <c r="AG83" s="52"/>
      <c r="AH83" s="1"/>
      <c r="AI83" s="1"/>
      <c r="AJ83" s="52"/>
      <c r="AK83" s="1"/>
      <c r="AL83" s="52"/>
      <c r="AM83" s="1"/>
      <c r="AN83" s="52"/>
      <c r="AO83" s="71"/>
      <c r="AP83" s="52"/>
      <c r="AQ83" s="1"/>
      <c r="AR83" s="71"/>
      <c r="AS83" s="71"/>
      <c r="AT83" s="52"/>
    </row>
    <row r="84" spans="1:46" ht="14.25" customHeight="1">
      <c r="A84" s="52"/>
      <c r="B84" s="52"/>
      <c r="C84" s="52"/>
      <c r="D84" s="1"/>
      <c r="E84" s="52"/>
      <c r="F84" s="1"/>
      <c r="G84" s="52"/>
      <c r="H84" s="1"/>
      <c r="I84" s="52"/>
      <c r="J84" s="1"/>
      <c r="K84" s="52"/>
      <c r="L84" s="69"/>
      <c r="M84" s="52"/>
      <c r="N84" s="1"/>
      <c r="O84" s="52"/>
      <c r="P84" s="1"/>
      <c r="Q84" s="1"/>
      <c r="R84" s="52"/>
      <c r="S84" s="1"/>
      <c r="T84" s="52"/>
      <c r="U84" s="1"/>
      <c r="V84" s="70"/>
      <c r="W84" s="52"/>
      <c r="X84" s="1"/>
      <c r="Y84" s="52"/>
      <c r="Z84" s="1"/>
      <c r="AA84" s="1"/>
      <c r="AB84" s="1"/>
      <c r="AC84" s="1"/>
      <c r="AD84" s="1"/>
      <c r="AE84" s="52"/>
      <c r="AF84" s="1"/>
      <c r="AG84" s="52"/>
      <c r="AH84" s="1"/>
      <c r="AI84" s="1"/>
      <c r="AJ84" s="52"/>
      <c r="AK84" s="1"/>
      <c r="AL84" s="52"/>
      <c r="AM84" s="1"/>
      <c r="AN84" s="52"/>
      <c r="AO84" s="71"/>
      <c r="AP84" s="52"/>
      <c r="AQ84" s="1"/>
      <c r="AR84" s="71"/>
      <c r="AS84" s="71"/>
      <c r="AT84" s="52"/>
    </row>
    <row r="85" spans="1:46" ht="14.25" customHeight="1">
      <c r="A85" s="52"/>
      <c r="B85" s="52"/>
      <c r="C85" s="52"/>
      <c r="D85" s="1"/>
      <c r="E85" s="52"/>
      <c r="F85" s="1"/>
      <c r="G85" s="52"/>
      <c r="H85" s="1"/>
      <c r="I85" s="52"/>
      <c r="J85" s="1"/>
      <c r="K85" s="52"/>
      <c r="L85" s="69"/>
      <c r="M85" s="52"/>
      <c r="N85" s="1"/>
      <c r="O85" s="52"/>
      <c r="P85" s="1"/>
      <c r="Q85" s="1"/>
      <c r="R85" s="52"/>
      <c r="S85" s="1"/>
      <c r="T85" s="52"/>
      <c r="U85" s="1"/>
      <c r="V85" s="70"/>
      <c r="W85" s="52"/>
      <c r="X85" s="1"/>
      <c r="Y85" s="52"/>
      <c r="Z85" s="1"/>
      <c r="AA85" s="1"/>
      <c r="AB85" s="1"/>
      <c r="AC85" s="1"/>
      <c r="AD85" s="1"/>
      <c r="AE85" s="52"/>
      <c r="AF85" s="1"/>
      <c r="AG85" s="52"/>
      <c r="AH85" s="1"/>
      <c r="AI85" s="1"/>
      <c r="AJ85" s="52"/>
      <c r="AK85" s="1"/>
      <c r="AL85" s="52"/>
      <c r="AM85" s="1"/>
      <c r="AN85" s="52"/>
      <c r="AO85" s="71"/>
      <c r="AP85" s="52"/>
      <c r="AQ85" s="1"/>
      <c r="AR85" s="71"/>
      <c r="AS85" s="71"/>
      <c r="AT85" s="52"/>
    </row>
    <row r="86" spans="1:46" ht="14.25" customHeight="1">
      <c r="A86" s="52"/>
      <c r="B86" s="52"/>
      <c r="C86" s="52"/>
      <c r="D86" s="1"/>
      <c r="E86" s="52"/>
      <c r="F86" s="1"/>
      <c r="G86" s="52"/>
      <c r="H86" s="1"/>
      <c r="I86" s="52"/>
      <c r="J86" s="1"/>
      <c r="K86" s="52"/>
      <c r="L86" s="69"/>
      <c r="M86" s="52"/>
      <c r="N86" s="1"/>
      <c r="O86" s="52"/>
      <c r="P86" s="1"/>
      <c r="Q86" s="1"/>
      <c r="R86" s="52"/>
      <c r="S86" s="1"/>
      <c r="T86" s="52"/>
      <c r="U86" s="1"/>
      <c r="V86" s="70"/>
      <c r="W86" s="52"/>
      <c r="X86" s="1"/>
      <c r="Y86" s="52"/>
      <c r="Z86" s="1"/>
      <c r="AA86" s="1"/>
      <c r="AB86" s="1"/>
      <c r="AC86" s="1"/>
      <c r="AD86" s="1"/>
      <c r="AE86" s="52"/>
      <c r="AF86" s="1"/>
      <c r="AG86" s="52"/>
      <c r="AH86" s="1"/>
      <c r="AI86" s="1"/>
      <c r="AJ86" s="52"/>
      <c r="AK86" s="1"/>
      <c r="AL86" s="52"/>
      <c r="AM86" s="1"/>
      <c r="AN86" s="52"/>
      <c r="AO86" s="71"/>
      <c r="AP86" s="52"/>
      <c r="AQ86" s="1"/>
      <c r="AR86" s="71"/>
      <c r="AS86" s="71"/>
      <c r="AT86" s="52"/>
    </row>
    <row r="87" spans="1:46" ht="14.25" customHeight="1">
      <c r="A87" s="52"/>
      <c r="B87" s="52"/>
      <c r="C87" s="52"/>
      <c r="D87" s="1"/>
      <c r="E87" s="52"/>
      <c r="F87" s="1"/>
      <c r="G87" s="52"/>
      <c r="H87" s="1"/>
      <c r="I87" s="52"/>
      <c r="J87" s="1"/>
      <c r="K87" s="52"/>
      <c r="L87" s="69"/>
      <c r="M87" s="52"/>
      <c r="N87" s="1"/>
      <c r="O87" s="52"/>
      <c r="P87" s="1"/>
      <c r="Q87" s="1"/>
      <c r="R87" s="52"/>
      <c r="S87" s="1"/>
      <c r="T87" s="52"/>
      <c r="U87" s="1"/>
      <c r="V87" s="70"/>
      <c r="W87" s="52"/>
      <c r="X87" s="1"/>
      <c r="Y87" s="52"/>
      <c r="Z87" s="1"/>
      <c r="AA87" s="1"/>
      <c r="AB87" s="1"/>
      <c r="AC87" s="1"/>
      <c r="AD87" s="1"/>
      <c r="AE87" s="52"/>
      <c r="AF87" s="1"/>
      <c r="AG87" s="52"/>
      <c r="AH87" s="1"/>
      <c r="AI87" s="1"/>
      <c r="AJ87" s="52"/>
      <c r="AK87" s="1"/>
      <c r="AL87" s="52"/>
      <c r="AM87" s="1"/>
      <c r="AN87" s="52"/>
      <c r="AO87" s="71"/>
      <c r="AP87" s="52"/>
      <c r="AQ87" s="1"/>
      <c r="AR87" s="71"/>
      <c r="AS87" s="71"/>
      <c r="AT87" s="52"/>
    </row>
    <row r="88" spans="1:46" ht="14.25" customHeight="1">
      <c r="A88" s="52"/>
      <c r="B88" s="52"/>
      <c r="C88" s="52"/>
      <c r="D88" s="1"/>
      <c r="E88" s="52"/>
      <c r="F88" s="1"/>
      <c r="G88" s="52"/>
      <c r="H88" s="1"/>
      <c r="I88" s="52"/>
      <c r="J88" s="1"/>
      <c r="K88" s="52"/>
      <c r="L88" s="69"/>
      <c r="M88" s="52"/>
      <c r="N88" s="1"/>
      <c r="O88" s="52"/>
      <c r="P88" s="1"/>
      <c r="Q88" s="1"/>
      <c r="R88" s="52"/>
      <c r="S88" s="1"/>
      <c r="T88" s="52"/>
      <c r="U88" s="1"/>
      <c r="V88" s="70"/>
      <c r="W88" s="52"/>
      <c r="X88" s="1"/>
      <c r="Y88" s="52"/>
      <c r="Z88" s="1"/>
      <c r="AA88" s="1"/>
      <c r="AB88" s="1"/>
      <c r="AC88" s="1"/>
      <c r="AD88" s="1"/>
      <c r="AE88" s="52"/>
      <c r="AF88" s="1"/>
      <c r="AG88" s="52"/>
      <c r="AH88" s="1"/>
      <c r="AI88" s="1"/>
      <c r="AJ88" s="52"/>
      <c r="AK88" s="1"/>
      <c r="AL88" s="52"/>
      <c r="AM88" s="1"/>
      <c r="AN88" s="52"/>
      <c r="AO88" s="71"/>
      <c r="AP88" s="52"/>
      <c r="AQ88" s="1"/>
      <c r="AR88" s="71"/>
      <c r="AS88" s="71"/>
      <c r="AT88" s="52"/>
    </row>
    <row r="89" spans="1:46" ht="14.25" customHeight="1">
      <c r="A89" s="52"/>
      <c r="B89" s="52"/>
      <c r="C89" s="52"/>
      <c r="D89" s="1"/>
      <c r="E89" s="52"/>
      <c r="F89" s="1"/>
      <c r="G89" s="52"/>
      <c r="H89" s="1"/>
      <c r="I89" s="52"/>
      <c r="J89" s="1"/>
      <c r="K89" s="52"/>
      <c r="L89" s="69"/>
      <c r="M89" s="52"/>
      <c r="N89" s="1"/>
      <c r="O89" s="52"/>
      <c r="P89" s="1"/>
      <c r="Q89" s="1"/>
      <c r="R89" s="52"/>
      <c r="S89" s="1"/>
      <c r="T89" s="52"/>
      <c r="U89" s="1"/>
      <c r="V89" s="70"/>
      <c r="W89" s="52"/>
      <c r="X89" s="1"/>
      <c r="Y89" s="52"/>
      <c r="Z89" s="1"/>
      <c r="AA89" s="1"/>
      <c r="AB89" s="1"/>
      <c r="AC89" s="1"/>
      <c r="AD89" s="1"/>
      <c r="AE89" s="52"/>
      <c r="AF89" s="1"/>
      <c r="AG89" s="52"/>
      <c r="AH89" s="1"/>
      <c r="AI89" s="1"/>
      <c r="AJ89" s="52"/>
      <c r="AK89" s="1"/>
      <c r="AL89" s="52"/>
      <c r="AM89" s="1"/>
      <c r="AN89" s="52"/>
      <c r="AO89" s="71"/>
      <c r="AP89" s="52"/>
      <c r="AQ89" s="1"/>
      <c r="AR89" s="71"/>
      <c r="AS89" s="71"/>
      <c r="AT89" s="52"/>
    </row>
    <row r="90" spans="1:46" ht="14.25" customHeight="1">
      <c r="A90" s="52"/>
      <c r="B90" s="52"/>
      <c r="C90" s="52"/>
      <c r="D90" s="1"/>
      <c r="E90" s="52"/>
      <c r="F90" s="1"/>
      <c r="G90" s="52"/>
      <c r="H90" s="1"/>
      <c r="I90" s="52"/>
      <c r="J90" s="1"/>
      <c r="K90" s="52"/>
      <c r="L90" s="69"/>
      <c r="M90" s="52"/>
      <c r="N90" s="1"/>
      <c r="O90" s="52"/>
      <c r="P90" s="1"/>
      <c r="Q90" s="1"/>
      <c r="R90" s="52"/>
      <c r="S90" s="1"/>
      <c r="T90" s="52"/>
      <c r="U90" s="1"/>
      <c r="V90" s="70"/>
      <c r="W90" s="52"/>
      <c r="X90" s="1"/>
      <c r="Y90" s="52"/>
      <c r="Z90" s="1"/>
      <c r="AA90" s="1"/>
      <c r="AB90" s="1"/>
      <c r="AC90" s="1"/>
      <c r="AD90" s="1"/>
      <c r="AE90" s="52"/>
      <c r="AF90" s="1"/>
      <c r="AG90" s="52"/>
      <c r="AH90" s="1"/>
      <c r="AI90" s="1"/>
      <c r="AJ90" s="52"/>
      <c r="AK90" s="1"/>
      <c r="AL90" s="52"/>
      <c r="AM90" s="1"/>
      <c r="AN90" s="52"/>
      <c r="AO90" s="71"/>
      <c r="AP90" s="52"/>
      <c r="AQ90" s="1"/>
      <c r="AR90" s="71"/>
      <c r="AS90" s="71"/>
      <c r="AT90" s="52"/>
    </row>
    <row r="91" spans="1:46" ht="14.25" customHeight="1">
      <c r="A91" s="52"/>
      <c r="B91" s="52"/>
      <c r="C91" s="52"/>
      <c r="D91" s="1"/>
      <c r="E91" s="52"/>
      <c r="F91" s="1"/>
      <c r="G91" s="52"/>
      <c r="H91" s="1"/>
      <c r="I91" s="52"/>
      <c r="J91" s="1"/>
      <c r="K91" s="52"/>
      <c r="L91" s="69"/>
      <c r="M91" s="52"/>
      <c r="N91" s="1"/>
      <c r="O91" s="52"/>
      <c r="P91" s="1"/>
      <c r="Q91" s="1"/>
      <c r="R91" s="52"/>
      <c r="S91" s="1"/>
      <c r="T91" s="52"/>
      <c r="U91" s="1"/>
      <c r="V91" s="70"/>
      <c r="W91" s="52"/>
      <c r="X91" s="1"/>
      <c r="Y91" s="52"/>
      <c r="Z91" s="1"/>
      <c r="AA91" s="1"/>
      <c r="AB91" s="1"/>
      <c r="AC91" s="1"/>
      <c r="AD91" s="1"/>
      <c r="AE91" s="52"/>
      <c r="AF91" s="1"/>
      <c r="AG91" s="52"/>
      <c r="AH91" s="1"/>
      <c r="AI91" s="1"/>
      <c r="AJ91" s="52"/>
      <c r="AK91" s="1"/>
      <c r="AL91" s="52"/>
      <c r="AM91" s="1"/>
      <c r="AN91" s="52"/>
      <c r="AO91" s="71"/>
      <c r="AP91" s="52"/>
      <c r="AQ91" s="1"/>
      <c r="AR91" s="71"/>
      <c r="AS91" s="71"/>
      <c r="AT91" s="52"/>
    </row>
    <row r="92" spans="1:46" ht="14.25" customHeight="1">
      <c r="A92" s="52"/>
      <c r="B92" s="52"/>
      <c r="C92" s="52"/>
      <c r="D92" s="1"/>
      <c r="E92" s="52"/>
      <c r="F92" s="1"/>
      <c r="G92" s="52"/>
      <c r="H92" s="1"/>
      <c r="I92" s="52"/>
      <c r="J92" s="1"/>
      <c r="K92" s="52"/>
      <c r="L92" s="69"/>
      <c r="M92" s="52"/>
      <c r="N92" s="1"/>
      <c r="O92" s="52"/>
      <c r="P92" s="1"/>
      <c r="Q92" s="1"/>
      <c r="R92" s="52"/>
      <c r="S92" s="1"/>
      <c r="T92" s="52"/>
      <c r="U92" s="1"/>
      <c r="V92" s="70"/>
      <c r="W92" s="52"/>
      <c r="X92" s="1"/>
      <c r="Y92" s="52"/>
      <c r="Z92" s="1"/>
      <c r="AA92" s="1"/>
      <c r="AB92" s="1"/>
      <c r="AC92" s="1"/>
      <c r="AD92" s="1"/>
      <c r="AE92" s="52"/>
      <c r="AF92" s="1"/>
      <c r="AG92" s="52"/>
      <c r="AH92" s="1"/>
      <c r="AI92" s="1"/>
      <c r="AJ92" s="52"/>
      <c r="AK92" s="1"/>
      <c r="AL92" s="52"/>
      <c r="AM92" s="1"/>
      <c r="AN92" s="52"/>
      <c r="AO92" s="71"/>
      <c r="AP92" s="52"/>
      <c r="AQ92" s="1"/>
      <c r="AR92" s="71"/>
      <c r="AS92" s="71"/>
      <c r="AT92" s="52"/>
    </row>
    <row r="93" spans="1:46" ht="14.25" customHeight="1">
      <c r="A93" s="52"/>
      <c r="B93" s="52"/>
      <c r="C93" s="52"/>
      <c r="D93" s="1"/>
      <c r="E93" s="52"/>
      <c r="F93" s="1"/>
      <c r="G93" s="52"/>
      <c r="H93" s="1"/>
      <c r="I93" s="52"/>
      <c r="J93" s="1"/>
      <c r="K93" s="52"/>
      <c r="L93" s="69"/>
      <c r="M93" s="52"/>
      <c r="N93" s="1"/>
      <c r="O93" s="52"/>
      <c r="P93" s="1"/>
      <c r="Q93" s="1"/>
      <c r="R93" s="52"/>
      <c r="S93" s="1"/>
      <c r="T93" s="52"/>
      <c r="U93" s="1"/>
      <c r="V93" s="70"/>
      <c r="W93" s="52"/>
      <c r="X93" s="1"/>
      <c r="Y93" s="52"/>
      <c r="Z93" s="1"/>
      <c r="AA93" s="1"/>
      <c r="AB93" s="1"/>
      <c r="AC93" s="1"/>
      <c r="AD93" s="1"/>
      <c r="AE93" s="52"/>
      <c r="AF93" s="1"/>
      <c r="AG93" s="52"/>
      <c r="AH93" s="1"/>
      <c r="AI93" s="1"/>
      <c r="AJ93" s="52"/>
      <c r="AK93" s="1"/>
      <c r="AL93" s="52"/>
      <c r="AM93" s="1"/>
      <c r="AN93" s="52"/>
      <c r="AO93" s="71"/>
      <c r="AP93" s="52"/>
      <c r="AQ93" s="1"/>
      <c r="AR93" s="71"/>
      <c r="AS93" s="71"/>
      <c r="AT93" s="52"/>
    </row>
    <row r="94" spans="1:46" ht="14.25" customHeight="1">
      <c r="A94" s="52"/>
      <c r="B94" s="52"/>
      <c r="C94" s="52"/>
      <c r="D94" s="1"/>
      <c r="E94" s="52"/>
      <c r="F94" s="1"/>
      <c r="G94" s="52"/>
      <c r="H94" s="1"/>
      <c r="I94" s="52"/>
      <c r="J94" s="1"/>
      <c r="K94" s="52"/>
      <c r="L94" s="69"/>
      <c r="M94" s="52"/>
      <c r="N94" s="1"/>
      <c r="O94" s="52"/>
      <c r="P94" s="1"/>
      <c r="Q94" s="1"/>
      <c r="R94" s="52"/>
      <c r="S94" s="1"/>
      <c r="T94" s="52"/>
      <c r="U94" s="1"/>
      <c r="V94" s="70"/>
      <c r="W94" s="52"/>
      <c r="X94" s="1"/>
      <c r="Y94" s="52"/>
      <c r="Z94" s="1"/>
      <c r="AA94" s="1"/>
      <c r="AB94" s="1"/>
      <c r="AC94" s="1"/>
      <c r="AD94" s="1"/>
      <c r="AE94" s="52"/>
      <c r="AF94" s="1"/>
      <c r="AG94" s="52"/>
      <c r="AH94" s="1"/>
      <c r="AI94" s="1"/>
      <c r="AJ94" s="52"/>
      <c r="AK94" s="1"/>
      <c r="AL94" s="52"/>
      <c r="AM94" s="1"/>
      <c r="AN94" s="52"/>
      <c r="AO94" s="71"/>
      <c r="AP94" s="52"/>
      <c r="AQ94" s="1"/>
      <c r="AR94" s="71"/>
      <c r="AS94" s="71"/>
      <c r="AT94" s="52"/>
    </row>
    <row r="95" spans="1:46" ht="14.25" customHeight="1">
      <c r="A95" s="52"/>
      <c r="B95" s="52"/>
      <c r="C95" s="52"/>
      <c r="D95" s="1"/>
      <c r="E95" s="52"/>
      <c r="F95" s="1"/>
      <c r="G95" s="52"/>
      <c r="H95" s="1"/>
      <c r="I95" s="52"/>
      <c r="J95" s="1"/>
      <c r="K95" s="52"/>
      <c r="L95" s="69"/>
      <c r="M95" s="52"/>
      <c r="N95" s="1"/>
      <c r="O95" s="52"/>
      <c r="P95" s="1"/>
      <c r="Q95" s="1"/>
      <c r="R95" s="52"/>
      <c r="S95" s="1"/>
      <c r="T95" s="52"/>
      <c r="U95" s="1"/>
      <c r="V95" s="70"/>
      <c r="W95" s="52"/>
      <c r="X95" s="1"/>
      <c r="Y95" s="52"/>
      <c r="Z95" s="1"/>
      <c r="AA95" s="1"/>
      <c r="AB95" s="1"/>
      <c r="AC95" s="1"/>
      <c r="AD95" s="1"/>
      <c r="AE95" s="52"/>
      <c r="AF95" s="1"/>
      <c r="AG95" s="52"/>
      <c r="AH95" s="1"/>
      <c r="AI95" s="1"/>
      <c r="AJ95" s="52"/>
      <c r="AK95" s="1"/>
      <c r="AL95" s="52"/>
      <c r="AM95" s="1"/>
      <c r="AN95" s="52"/>
      <c r="AO95" s="71"/>
      <c r="AP95" s="52"/>
      <c r="AQ95" s="1"/>
      <c r="AR95" s="71"/>
      <c r="AS95" s="71"/>
      <c r="AT95" s="52"/>
    </row>
    <row r="96" spans="1:46" ht="14.25" customHeight="1">
      <c r="A96" s="52"/>
      <c r="B96" s="52"/>
      <c r="C96" s="52"/>
      <c r="D96" s="1"/>
      <c r="E96" s="52"/>
      <c r="F96" s="1"/>
      <c r="G96" s="52"/>
      <c r="H96" s="1"/>
      <c r="I96" s="52"/>
      <c r="J96" s="1"/>
      <c r="K96" s="52"/>
      <c r="L96" s="69"/>
      <c r="M96" s="52"/>
      <c r="N96" s="1"/>
      <c r="O96" s="52"/>
      <c r="P96" s="1"/>
      <c r="Q96" s="1"/>
      <c r="R96" s="52"/>
      <c r="S96" s="1"/>
      <c r="T96" s="52"/>
      <c r="U96" s="1"/>
      <c r="V96" s="70"/>
      <c r="W96" s="52"/>
      <c r="X96" s="1"/>
      <c r="Y96" s="52"/>
      <c r="Z96" s="1"/>
      <c r="AA96" s="1"/>
      <c r="AB96" s="1"/>
      <c r="AC96" s="1"/>
      <c r="AD96" s="1"/>
      <c r="AE96" s="52"/>
      <c r="AF96" s="1"/>
      <c r="AG96" s="52"/>
      <c r="AH96" s="1"/>
      <c r="AI96" s="1"/>
      <c r="AJ96" s="52"/>
      <c r="AK96" s="1"/>
      <c r="AL96" s="52"/>
      <c r="AM96" s="1"/>
      <c r="AN96" s="52"/>
      <c r="AO96" s="71"/>
      <c r="AP96" s="52"/>
      <c r="AQ96" s="1"/>
      <c r="AR96" s="71"/>
      <c r="AS96" s="71"/>
      <c r="AT96" s="52"/>
    </row>
    <row r="97" spans="1:46" ht="14.25" customHeight="1">
      <c r="A97" s="52"/>
      <c r="B97" s="52"/>
      <c r="C97" s="52"/>
      <c r="D97" s="1"/>
      <c r="E97" s="52"/>
      <c r="F97" s="1"/>
      <c r="G97" s="52"/>
      <c r="H97" s="1"/>
      <c r="I97" s="52"/>
      <c r="J97" s="1"/>
      <c r="K97" s="52"/>
      <c r="L97" s="69"/>
      <c r="M97" s="52"/>
      <c r="N97" s="1"/>
      <c r="O97" s="52"/>
      <c r="P97" s="1"/>
      <c r="Q97" s="1"/>
      <c r="R97" s="52"/>
      <c r="S97" s="1"/>
      <c r="T97" s="52"/>
      <c r="U97" s="1"/>
      <c r="V97" s="70"/>
      <c r="W97" s="52"/>
      <c r="X97" s="1"/>
      <c r="Y97" s="52"/>
      <c r="Z97" s="1"/>
      <c r="AA97" s="1"/>
      <c r="AB97" s="1"/>
      <c r="AC97" s="1"/>
      <c r="AD97" s="1"/>
      <c r="AE97" s="52"/>
      <c r="AF97" s="1"/>
      <c r="AG97" s="52"/>
      <c r="AH97" s="1"/>
      <c r="AI97" s="1"/>
      <c r="AJ97" s="52"/>
      <c r="AK97" s="1"/>
      <c r="AL97" s="52"/>
      <c r="AM97" s="1"/>
      <c r="AN97" s="52"/>
      <c r="AO97" s="71"/>
      <c r="AP97" s="52"/>
      <c r="AQ97" s="1"/>
      <c r="AR97" s="71"/>
      <c r="AS97" s="71"/>
      <c r="AT97" s="52"/>
    </row>
    <row r="98" spans="1:46" ht="14.25" customHeight="1">
      <c r="A98" s="52"/>
      <c r="B98" s="52"/>
      <c r="C98" s="52"/>
      <c r="D98" s="1"/>
      <c r="E98" s="52"/>
      <c r="F98" s="1"/>
      <c r="G98" s="52"/>
      <c r="H98" s="1"/>
      <c r="I98" s="52"/>
      <c r="J98" s="1"/>
      <c r="K98" s="52"/>
      <c r="L98" s="69"/>
      <c r="M98" s="52"/>
      <c r="N98" s="1"/>
      <c r="O98" s="52"/>
      <c r="P98" s="1"/>
      <c r="Q98" s="1"/>
      <c r="R98" s="52"/>
      <c r="S98" s="1"/>
      <c r="T98" s="52"/>
      <c r="U98" s="1"/>
      <c r="V98" s="70"/>
      <c r="W98" s="52"/>
      <c r="X98" s="1"/>
      <c r="Y98" s="52"/>
      <c r="Z98" s="1"/>
      <c r="AA98" s="1"/>
      <c r="AB98" s="1"/>
      <c r="AC98" s="1"/>
      <c r="AD98" s="1"/>
      <c r="AE98" s="52"/>
      <c r="AF98" s="1"/>
      <c r="AG98" s="52"/>
      <c r="AH98" s="1"/>
      <c r="AI98" s="1"/>
      <c r="AJ98" s="52"/>
      <c r="AK98" s="1"/>
      <c r="AL98" s="52"/>
      <c r="AM98" s="1"/>
      <c r="AN98" s="52"/>
      <c r="AO98" s="71"/>
      <c r="AP98" s="52"/>
      <c r="AQ98" s="1"/>
      <c r="AR98" s="71"/>
      <c r="AS98" s="71"/>
      <c r="AT98" s="52"/>
    </row>
    <row r="99" spans="1:46" ht="14.25" customHeight="1">
      <c r="A99" s="52"/>
      <c r="B99" s="52"/>
      <c r="C99" s="52"/>
      <c r="D99" s="1"/>
      <c r="E99" s="52"/>
      <c r="F99" s="1"/>
      <c r="G99" s="52"/>
      <c r="H99" s="1"/>
      <c r="I99" s="52"/>
      <c r="J99" s="1"/>
      <c r="K99" s="52"/>
      <c r="L99" s="69"/>
      <c r="M99" s="52"/>
      <c r="N99" s="1"/>
      <c r="O99" s="52"/>
      <c r="P99" s="1"/>
      <c r="Q99" s="1"/>
      <c r="R99" s="52"/>
      <c r="S99" s="1"/>
      <c r="T99" s="52"/>
      <c r="U99" s="1"/>
      <c r="V99" s="70"/>
      <c r="W99" s="52"/>
      <c r="X99" s="1"/>
      <c r="Y99" s="52"/>
      <c r="Z99" s="1"/>
      <c r="AA99" s="1"/>
      <c r="AB99" s="1"/>
      <c r="AC99" s="1"/>
      <c r="AD99" s="1"/>
      <c r="AE99" s="52"/>
      <c r="AF99" s="1"/>
      <c r="AG99" s="52"/>
      <c r="AH99" s="1"/>
      <c r="AI99" s="1"/>
      <c r="AJ99" s="52"/>
      <c r="AK99" s="1"/>
      <c r="AL99" s="52"/>
      <c r="AM99" s="1"/>
      <c r="AN99" s="52"/>
      <c r="AO99" s="71"/>
      <c r="AP99" s="52"/>
      <c r="AQ99" s="1"/>
      <c r="AR99" s="71"/>
      <c r="AS99" s="71"/>
      <c r="AT99" s="52"/>
    </row>
    <row r="100" spans="1:46" ht="14.25" customHeight="1">
      <c r="A100" s="52"/>
      <c r="B100" s="52"/>
      <c r="C100" s="52"/>
      <c r="D100" s="1"/>
      <c r="E100" s="52"/>
      <c r="F100" s="1"/>
      <c r="G100" s="52"/>
      <c r="H100" s="1"/>
      <c r="I100" s="52"/>
      <c r="J100" s="1"/>
      <c r="K100" s="52"/>
      <c r="L100" s="69"/>
      <c r="M100" s="52"/>
      <c r="N100" s="1"/>
      <c r="O100" s="52"/>
      <c r="P100" s="1"/>
      <c r="Q100" s="1"/>
      <c r="R100" s="52"/>
      <c r="S100" s="1"/>
      <c r="T100" s="52"/>
      <c r="U100" s="1"/>
      <c r="V100" s="70"/>
      <c r="W100" s="52"/>
      <c r="X100" s="1"/>
      <c r="Y100" s="52"/>
      <c r="Z100" s="1"/>
      <c r="AA100" s="1"/>
      <c r="AB100" s="1"/>
      <c r="AC100" s="1"/>
      <c r="AD100" s="1"/>
      <c r="AE100" s="52"/>
      <c r="AF100" s="1"/>
      <c r="AG100" s="52"/>
      <c r="AH100" s="1"/>
      <c r="AI100" s="1"/>
      <c r="AJ100" s="52"/>
      <c r="AK100" s="1"/>
      <c r="AL100" s="52"/>
      <c r="AM100" s="1"/>
      <c r="AN100" s="52"/>
      <c r="AO100" s="71"/>
      <c r="AP100" s="52"/>
      <c r="AQ100" s="1"/>
      <c r="AR100" s="71"/>
      <c r="AS100" s="71"/>
      <c r="AT100" s="52"/>
    </row>
    <row r="101" spans="1:46" ht="14.25" customHeight="1">
      <c r="A101" s="52"/>
      <c r="B101" s="52"/>
      <c r="C101" s="52"/>
      <c r="D101" s="1"/>
      <c r="E101" s="52"/>
      <c r="F101" s="1"/>
      <c r="G101" s="52"/>
      <c r="H101" s="1"/>
      <c r="I101" s="52"/>
      <c r="J101" s="1"/>
      <c r="K101" s="52"/>
      <c r="L101" s="69"/>
      <c r="M101" s="52"/>
      <c r="N101" s="1"/>
      <c r="O101" s="52"/>
      <c r="P101" s="1"/>
      <c r="Q101" s="1"/>
      <c r="R101" s="52"/>
      <c r="S101" s="1"/>
      <c r="T101" s="52"/>
      <c r="U101" s="1"/>
      <c r="V101" s="70"/>
      <c r="W101" s="52"/>
      <c r="X101" s="1"/>
      <c r="Y101" s="52"/>
      <c r="Z101" s="1"/>
      <c r="AA101" s="1"/>
      <c r="AB101" s="1"/>
      <c r="AC101" s="1"/>
      <c r="AD101" s="1"/>
      <c r="AE101" s="52"/>
      <c r="AF101" s="1"/>
      <c r="AG101" s="52"/>
      <c r="AH101" s="1"/>
      <c r="AI101" s="1"/>
      <c r="AJ101" s="52"/>
      <c r="AK101" s="1"/>
      <c r="AL101" s="52"/>
      <c r="AM101" s="1"/>
      <c r="AN101" s="52"/>
      <c r="AO101" s="71"/>
      <c r="AP101" s="52"/>
      <c r="AQ101" s="1"/>
      <c r="AR101" s="71"/>
      <c r="AS101" s="71"/>
      <c r="AT101" s="52"/>
    </row>
    <row r="102" spans="1:46" ht="14.25" customHeight="1">
      <c r="A102" s="52"/>
      <c r="B102" s="52"/>
      <c r="C102" s="52"/>
      <c r="D102" s="1"/>
      <c r="E102" s="52"/>
      <c r="F102" s="1"/>
      <c r="G102" s="52"/>
      <c r="H102" s="1"/>
      <c r="I102" s="52"/>
      <c r="J102" s="1"/>
      <c r="K102" s="52"/>
      <c r="L102" s="69"/>
      <c r="M102" s="52"/>
      <c r="N102" s="1"/>
      <c r="O102" s="52"/>
      <c r="P102" s="1"/>
      <c r="Q102" s="1"/>
      <c r="R102" s="52"/>
      <c r="S102" s="1"/>
      <c r="T102" s="52"/>
      <c r="U102" s="1"/>
      <c r="V102" s="70"/>
      <c r="W102" s="52"/>
      <c r="X102" s="1"/>
      <c r="Y102" s="52"/>
      <c r="Z102" s="1"/>
      <c r="AA102" s="1"/>
      <c r="AB102" s="1"/>
      <c r="AC102" s="1"/>
      <c r="AD102" s="1"/>
      <c r="AE102" s="52"/>
      <c r="AF102" s="1"/>
      <c r="AG102" s="52"/>
      <c r="AH102" s="1"/>
      <c r="AI102" s="1"/>
      <c r="AJ102" s="52"/>
      <c r="AK102" s="1"/>
      <c r="AL102" s="52"/>
      <c r="AM102" s="1"/>
      <c r="AN102" s="52"/>
      <c r="AO102" s="71"/>
      <c r="AP102" s="52"/>
      <c r="AQ102" s="1"/>
      <c r="AR102" s="71"/>
      <c r="AS102" s="71"/>
      <c r="AT102" s="52"/>
    </row>
    <row r="103" spans="1:46" ht="14.25" customHeight="1">
      <c r="A103" s="52"/>
      <c r="B103" s="52"/>
      <c r="C103" s="52"/>
      <c r="D103" s="1"/>
      <c r="E103" s="52"/>
      <c r="F103" s="1"/>
      <c r="G103" s="52"/>
      <c r="H103" s="1"/>
      <c r="I103" s="52"/>
      <c r="J103" s="1"/>
      <c r="K103" s="52"/>
      <c r="L103" s="69"/>
      <c r="M103" s="52"/>
      <c r="N103" s="1"/>
      <c r="O103" s="52"/>
      <c r="P103" s="1"/>
      <c r="Q103" s="1"/>
      <c r="R103" s="52"/>
      <c r="S103" s="1"/>
      <c r="T103" s="52"/>
      <c r="U103" s="1"/>
      <c r="V103" s="70"/>
      <c r="W103" s="52"/>
      <c r="X103" s="1"/>
      <c r="Y103" s="52"/>
      <c r="Z103" s="1"/>
      <c r="AA103" s="1"/>
      <c r="AB103" s="1"/>
      <c r="AC103" s="1"/>
      <c r="AD103" s="1"/>
      <c r="AE103" s="52"/>
      <c r="AF103" s="1"/>
      <c r="AG103" s="52"/>
      <c r="AH103" s="1"/>
      <c r="AI103" s="1"/>
      <c r="AJ103" s="52"/>
      <c r="AK103" s="1"/>
      <c r="AL103" s="52"/>
      <c r="AM103" s="1"/>
      <c r="AN103" s="52"/>
      <c r="AO103" s="71"/>
      <c r="AP103" s="52"/>
      <c r="AQ103" s="1"/>
      <c r="AR103" s="71"/>
      <c r="AS103" s="71"/>
      <c r="AT103" s="52"/>
    </row>
    <row r="104" spans="1:46" ht="14.25" customHeight="1">
      <c r="A104" s="52"/>
      <c r="B104" s="52"/>
      <c r="C104" s="52"/>
      <c r="D104" s="1"/>
      <c r="E104" s="52"/>
      <c r="F104" s="1"/>
      <c r="G104" s="52"/>
      <c r="H104" s="1"/>
      <c r="I104" s="52"/>
      <c r="J104" s="1"/>
      <c r="K104" s="52"/>
      <c r="L104" s="69"/>
      <c r="M104" s="52"/>
      <c r="N104" s="1"/>
      <c r="O104" s="52"/>
      <c r="P104" s="1"/>
      <c r="Q104" s="1"/>
      <c r="R104" s="52"/>
      <c r="S104" s="1"/>
      <c r="T104" s="52"/>
      <c r="U104" s="1"/>
      <c r="V104" s="70"/>
      <c r="W104" s="52"/>
      <c r="X104" s="1"/>
      <c r="Y104" s="52"/>
      <c r="Z104" s="1"/>
      <c r="AA104" s="1"/>
      <c r="AB104" s="1"/>
      <c r="AC104" s="1"/>
      <c r="AD104" s="1"/>
      <c r="AE104" s="52"/>
      <c r="AF104" s="1"/>
      <c r="AG104" s="52"/>
      <c r="AH104" s="1"/>
      <c r="AI104" s="1"/>
      <c r="AJ104" s="52"/>
      <c r="AK104" s="1"/>
      <c r="AL104" s="52"/>
      <c r="AM104" s="1"/>
      <c r="AN104" s="52"/>
      <c r="AO104" s="71"/>
      <c r="AP104" s="52"/>
      <c r="AQ104" s="1"/>
      <c r="AR104" s="71"/>
      <c r="AS104" s="71"/>
      <c r="AT104" s="52"/>
    </row>
    <row r="105" spans="1:46" ht="14.25" customHeight="1">
      <c r="A105" s="52"/>
      <c r="B105" s="52"/>
      <c r="C105" s="52"/>
      <c r="D105" s="1"/>
      <c r="E105" s="52"/>
      <c r="F105" s="1"/>
      <c r="G105" s="52"/>
      <c r="H105" s="1"/>
      <c r="I105" s="52"/>
      <c r="J105" s="1"/>
      <c r="K105" s="52"/>
      <c r="L105" s="69"/>
      <c r="M105" s="52"/>
      <c r="N105" s="1"/>
      <c r="O105" s="52"/>
      <c r="P105" s="1"/>
      <c r="Q105" s="1"/>
      <c r="R105" s="52"/>
      <c r="S105" s="1"/>
      <c r="T105" s="52"/>
      <c r="U105" s="1"/>
      <c r="V105" s="70"/>
      <c r="W105" s="52"/>
      <c r="X105" s="1"/>
      <c r="Y105" s="52"/>
      <c r="Z105" s="1"/>
      <c r="AA105" s="1"/>
      <c r="AB105" s="1"/>
      <c r="AC105" s="1"/>
      <c r="AD105" s="1"/>
      <c r="AE105" s="52"/>
      <c r="AF105" s="1"/>
      <c r="AG105" s="52"/>
      <c r="AH105" s="1"/>
      <c r="AI105" s="1"/>
      <c r="AJ105" s="52"/>
      <c r="AK105" s="1"/>
      <c r="AL105" s="52"/>
      <c r="AM105" s="1"/>
      <c r="AN105" s="52"/>
      <c r="AO105" s="71"/>
      <c r="AP105" s="52"/>
      <c r="AQ105" s="1"/>
      <c r="AR105" s="71"/>
      <c r="AS105" s="71"/>
      <c r="AT105" s="52"/>
    </row>
    <row r="106" spans="1:46" ht="14.25" customHeight="1">
      <c r="A106" s="52"/>
      <c r="B106" s="52"/>
      <c r="C106" s="52"/>
      <c r="D106" s="1"/>
      <c r="E106" s="52"/>
      <c r="F106" s="1"/>
      <c r="G106" s="52"/>
      <c r="H106" s="1"/>
      <c r="I106" s="52"/>
      <c r="J106" s="1"/>
      <c r="K106" s="52"/>
      <c r="L106" s="69"/>
      <c r="M106" s="52"/>
      <c r="N106" s="1"/>
      <c r="O106" s="52"/>
      <c r="P106" s="1"/>
      <c r="Q106" s="1"/>
      <c r="R106" s="52"/>
      <c r="S106" s="1"/>
      <c r="T106" s="52"/>
      <c r="U106" s="1"/>
      <c r="V106" s="70"/>
      <c r="W106" s="52"/>
      <c r="X106" s="1"/>
      <c r="Y106" s="52"/>
      <c r="Z106" s="1"/>
      <c r="AA106" s="1"/>
      <c r="AB106" s="1"/>
      <c r="AC106" s="1"/>
      <c r="AD106" s="1"/>
      <c r="AE106" s="52"/>
      <c r="AF106" s="1"/>
      <c r="AG106" s="52"/>
      <c r="AH106" s="1"/>
      <c r="AI106" s="1"/>
      <c r="AJ106" s="52"/>
      <c r="AK106" s="1"/>
      <c r="AL106" s="52"/>
      <c r="AM106" s="1"/>
      <c r="AN106" s="52"/>
      <c r="AO106" s="71"/>
      <c r="AP106" s="52"/>
      <c r="AQ106" s="1"/>
      <c r="AR106" s="71"/>
      <c r="AS106" s="71"/>
      <c r="AT106" s="52"/>
    </row>
    <row r="107" spans="1:46" ht="14.25" customHeight="1">
      <c r="A107" s="52"/>
      <c r="B107" s="52"/>
      <c r="C107" s="52"/>
      <c r="D107" s="1"/>
      <c r="E107" s="52"/>
      <c r="F107" s="1"/>
      <c r="G107" s="52"/>
      <c r="H107" s="1"/>
      <c r="I107" s="52"/>
      <c r="J107" s="1"/>
      <c r="K107" s="52"/>
      <c r="L107" s="69"/>
      <c r="M107" s="52"/>
      <c r="N107" s="1"/>
      <c r="O107" s="52"/>
      <c r="P107" s="1"/>
      <c r="Q107" s="1"/>
      <c r="R107" s="52"/>
      <c r="S107" s="1"/>
      <c r="T107" s="52"/>
      <c r="U107" s="1"/>
      <c r="V107" s="70"/>
      <c r="W107" s="52"/>
      <c r="X107" s="1"/>
      <c r="Y107" s="52"/>
      <c r="Z107" s="1"/>
      <c r="AA107" s="1"/>
      <c r="AB107" s="1"/>
      <c r="AC107" s="1"/>
      <c r="AD107" s="1"/>
      <c r="AE107" s="52"/>
      <c r="AF107" s="1"/>
      <c r="AG107" s="52"/>
      <c r="AH107" s="1"/>
      <c r="AI107" s="1"/>
      <c r="AJ107" s="52"/>
      <c r="AK107" s="1"/>
      <c r="AL107" s="52"/>
      <c r="AM107" s="1"/>
      <c r="AN107" s="52"/>
      <c r="AO107" s="71"/>
      <c r="AP107" s="52"/>
      <c r="AQ107" s="1"/>
      <c r="AR107" s="71"/>
      <c r="AS107" s="71"/>
      <c r="AT107" s="52"/>
    </row>
    <row r="108" spans="1:46" ht="14.25" customHeight="1">
      <c r="A108" s="52"/>
      <c r="B108" s="52"/>
      <c r="C108" s="52"/>
      <c r="D108" s="1"/>
      <c r="E108" s="52"/>
      <c r="F108" s="1"/>
      <c r="G108" s="52"/>
      <c r="H108" s="1"/>
      <c r="I108" s="52"/>
      <c r="J108" s="1"/>
      <c r="K108" s="52"/>
      <c r="L108" s="69"/>
      <c r="M108" s="52"/>
      <c r="N108" s="1"/>
      <c r="O108" s="52"/>
      <c r="P108" s="1"/>
      <c r="Q108" s="1"/>
      <c r="R108" s="52"/>
      <c r="S108" s="1"/>
      <c r="T108" s="52"/>
      <c r="U108" s="1"/>
      <c r="V108" s="70"/>
      <c r="W108" s="52"/>
      <c r="X108" s="1"/>
      <c r="Y108" s="52"/>
      <c r="Z108" s="1"/>
      <c r="AA108" s="1"/>
      <c r="AB108" s="1"/>
      <c r="AC108" s="1"/>
      <c r="AD108" s="1"/>
      <c r="AE108" s="52"/>
      <c r="AF108" s="1"/>
      <c r="AG108" s="52"/>
      <c r="AH108" s="1"/>
      <c r="AI108" s="1"/>
      <c r="AJ108" s="52"/>
      <c r="AK108" s="1"/>
      <c r="AL108" s="52"/>
      <c r="AM108" s="1"/>
      <c r="AN108" s="52"/>
      <c r="AO108" s="71"/>
      <c r="AP108" s="52"/>
      <c r="AQ108" s="1"/>
      <c r="AR108" s="71"/>
      <c r="AS108" s="71"/>
      <c r="AT108" s="52"/>
    </row>
    <row r="109" spans="1:46" ht="14.25" customHeight="1">
      <c r="A109" s="52"/>
      <c r="B109" s="52"/>
      <c r="C109" s="52"/>
      <c r="D109" s="1"/>
      <c r="E109" s="52"/>
      <c r="F109" s="1"/>
      <c r="G109" s="52"/>
      <c r="H109" s="1"/>
      <c r="I109" s="52"/>
      <c r="J109" s="1"/>
      <c r="K109" s="52"/>
      <c r="L109" s="69"/>
      <c r="M109" s="52"/>
      <c r="N109" s="1"/>
      <c r="O109" s="52"/>
      <c r="P109" s="1"/>
      <c r="Q109" s="1"/>
      <c r="R109" s="52"/>
      <c r="S109" s="1"/>
      <c r="T109" s="52"/>
      <c r="U109" s="1"/>
      <c r="V109" s="70"/>
      <c r="W109" s="52"/>
      <c r="X109" s="1"/>
      <c r="Y109" s="52"/>
      <c r="Z109" s="1"/>
      <c r="AA109" s="1"/>
      <c r="AB109" s="1"/>
      <c r="AC109" s="1"/>
      <c r="AD109" s="1"/>
      <c r="AE109" s="52"/>
      <c r="AF109" s="1"/>
      <c r="AG109" s="52"/>
      <c r="AH109" s="1"/>
      <c r="AI109" s="1"/>
      <c r="AJ109" s="52"/>
      <c r="AK109" s="1"/>
      <c r="AL109" s="52"/>
      <c r="AM109" s="1"/>
      <c r="AN109" s="52"/>
      <c r="AO109" s="71"/>
      <c r="AP109" s="52"/>
      <c r="AQ109" s="1"/>
      <c r="AR109" s="71"/>
      <c r="AS109" s="71"/>
      <c r="AT109" s="52"/>
    </row>
    <row r="110" spans="1:46" ht="14.25" customHeight="1">
      <c r="A110" s="52"/>
      <c r="B110" s="52"/>
      <c r="C110" s="52"/>
      <c r="D110" s="1"/>
      <c r="E110" s="52"/>
      <c r="F110" s="1"/>
      <c r="G110" s="52"/>
      <c r="H110" s="1"/>
      <c r="I110" s="52"/>
      <c r="J110" s="1"/>
      <c r="K110" s="52"/>
      <c r="L110" s="69"/>
      <c r="M110" s="52"/>
      <c r="N110" s="1"/>
      <c r="O110" s="52"/>
      <c r="P110" s="1"/>
      <c r="Q110" s="1"/>
      <c r="R110" s="52"/>
      <c r="S110" s="1"/>
      <c r="T110" s="52"/>
      <c r="U110" s="1"/>
      <c r="V110" s="70"/>
      <c r="W110" s="52"/>
      <c r="X110" s="1"/>
      <c r="Y110" s="52"/>
      <c r="Z110" s="1"/>
      <c r="AA110" s="1"/>
      <c r="AB110" s="1"/>
      <c r="AC110" s="1"/>
      <c r="AD110" s="1"/>
      <c r="AE110" s="52"/>
      <c r="AF110" s="1"/>
      <c r="AG110" s="52"/>
      <c r="AH110" s="1"/>
      <c r="AI110" s="1"/>
      <c r="AJ110" s="52"/>
      <c r="AK110" s="1"/>
      <c r="AL110" s="52"/>
      <c r="AM110" s="1"/>
      <c r="AN110" s="52"/>
      <c r="AO110" s="71"/>
      <c r="AP110" s="52"/>
      <c r="AQ110" s="1"/>
      <c r="AR110" s="71"/>
      <c r="AS110" s="71"/>
      <c r="AT110" s="52"/>
    </row>
    <row r="111" spans="1:46" ht="14.25" customHeight="1">
      <c r="A111" s="52"/>
      <c r="B111" s="52"/>
      <c r="C111" s="52"/>
      <c r="D111" s="1"/>
      <c r="E111" s="52"/>
      <c r="F111" s="1"/>
      <c r="G111" s="52"/>
      <c r="H111" s="1"/>
      <c r="I111" s="52"/>
      <c r="J111" s="1"/>
      <c r="K111" s="52"/>
      <c r="L111" s="69"/>
      <c r="M111" s="52"/>
      <c r="N111" s="1"/>
      <c r="O111" s="52"/>
      <c r="P111" s="1"/>
      <c r="Q111" s="1"/>
      <c r="R111" s="52"/>
      <c r="S111" s="1"/>
      <c r="T111" s="52"/>
      <c r="U111" s="1"/>
      <c r="V111" s="70"/>
      <c r="W111" s="52"/>
      <c r="X111" s="1"/>
      <c r="Y111" s="52"/>
      <c r="Z111" s="1"/>
      <c r="AA111" s="1"/>
      <c r="AB111" s="1"/>
      <c r="AC111" s="1"/>
      <c r="AD111" s="1"/>
      <c r="AE111" s="52"/>
      <c r="AF111" s="1"/>
      <c r="AG111" s="52"/>
      <c r="AH111" s="1"/>
      <c r="AI111" s="1"/>
      <c r="AJ111" s="52"/>
      <c r="AK111" s="1"/>
      <c r="AL111" s="52"/>
      <c r="AM111" s="1"/>
      <c r="AN111" s="52"/>
      <c r="AO111" s="71"/>
      <c r="AP111" s="52"/>
      <c r="AQ111" s="1"/>
      <c r="AR111" s="71"/>
      <c r="AS111" s="71"/>
      <c r="AT111" s="52"/>
    </row>
    <row r="112" spans="1:46" ht="14.25" customHeight="1">
      <c r="A112" s="52"/>
      <c r="B112" s="52"/>
      <c r="C112" s="52"/>
      <c r="D112" s="1"/>
      <c r="E112" s="52"/>
      <c r="F112" s="1"/>
      <c r="G112" s="52"/>
      <c r="H112" s="1"/>
      <c r="I112" s="52"/>
      <c r="J112" s="1"/>
      <c r="K112" s="52"/>
      <c r="L112" s="69"/>
      <c r="M112" s="52"/>
      <c r="N112" s="1"/>
      <c r="O112" s="52"/>
      <c r="P112" s="1"/>
      <c r="Q112" s="1"/>
      <c r="R112" s="52"/>
      <c r="S112" s="1"/>
      <c r="T112" s="52"/>
      <c r="U112" s="1"/>
      <c r="V112" s="70"/>
      <c r="W112" s="52"/>
      <c r="X112" s="1"/>
      <c r="Y112" s="52"/>
      <c r="Z112" s="1"/>
      <c r="AA112" s="1"/>
      <c r="AB112" s="1"/>
      <c r="AC112" s="1"/>
      <c r="AD112" s="1"/>
      <c r="AE112" s="52"/>
      <c r="AF112" s="1"/>
      <c r="AG112" s="52"/>
      <c r="AH112" s="1"/>
      <c r="AI112" s="1"/>
      <c r="AJ112" s="52"/>
      <c r="AK112" s="1"/>
      <c r="AL112" s="52"/>
      <c r="AM112" s="1"/>
      <c r="AN112" s="52"/>
      <c r="AO112" s="71"/>
      <c r="AP112" s="52"/>
      <c r="AQ112" s="1"/>
      <c r="AR112" s="71"/>
      <c r="AS112" s="71"/>
      <c r="AT112" s="52"/>
    </row>
    <row r="113" spans="1:46" ht="14.25" customHeight="1">
      <c r="A113" s="52"/>
      <c r="B113" s="52"/>
      <c r="C113" s="52"/>
      <c r="D113" s="1"/>
      <c r="E113" s="52"/>
      <c r="F113" s="1"/>
      <c r="G113" s="52"/>
      <c r="H113" s="1"/>
      <c r="I113" s="52"/>
      <c r="J113" s="1"/>
      <c r="K113" s="52"/>
      <c r="L113" s="69"/>
      <c r="M113" s="52"/>
      <c r="N113" s="1"/>
      <c r="O113" s="52"/>
      <c r="P113" s="1"/>
      <c r="Q113" s="1"/>
      <c r="R113" s="52"/>
      <c r="S113" s="1"/>
      <c r="T113" s="52"/>
      <c r="U113" s="1"/>
      <c r="V113" s="70"/>
      <c r="W113" s="52"/>
      <c r="X113" s="1"/>
      <c r="Y113" s="52"/>
      <c r="Z113" s="1"/>
      <c r="AA113" s="1"/>
      <c r="AB113" s="1"/>
      <c r="AC113" s="1"/>
      <c r="AD113" s="1"/>
      <c r="AE113" s="52"/>
      <c r="AF113" s="1"/>
      <c r="AG113" s="52"/>
      <c r="AH113" s="1"/>
      <c r="AI113" s="1"/>
      <c r="AJ113" s="52"/>
      <c r="AK113" s="1"/>
      <c r="AL113" s="52"/>
      <c r="AM113" s="1"/>
      <c r="AN113" s="52"/>
      <c r="AO113" s="71"/>
      <c r="AP113" s="52"/>
      <c r="AQ113" s="1"/>
      <c r="AR113" s="71"/>
      <c r="AS113" s="71"/>
      <c r="AT113" s="52"/>
    </row>
    <row r="114" spans="1:46" ht="14.25" customHeight="1">
      <c r="A114" s="52"/>
      <c r="B114" s="52"/>
      <c r="C114" s="52"/>
      <c r="D114" s="1"/>
      <c r="E114" s="52"/>
      <c r="F114" s="1"/>
      <c r="G114" s="52"/>
      <c r="H114" s="1"/>
      <c r="I114" s="52"/>
      <c r="J114" s="1"/>
      <c r="K114" s="52"/>
      <c r="L114" s="69"/>
      <c r="M114" s="52"/>
      <c r="N114" s="1"/>
      <c r="O114" s="52"/>
      <c r="P114" s="1"/>
      <c r="Q114" s="1"/>
      <c r="R114" s="52"/>
      <c r="S114" s="1"/>
      <c r="T114" s="52"/>
      <c r="U114" s="1"/>
      <c r="V114" s="70"/>
      <c r="W114" s="52"/>
      <c r="X114" s="1"/>
      <c r="Y114" s="52"/>
      <c r="Z114" s="1"/>
      <c r="AA114" s="1"/>
      <c r="AB114" s="1"/>
      <c r="AC114" s="1"/>
      <c r="AD114" s="1"/>
      <c r="AE114" s="52"/>
      <c r="AF114" s="1"/>
      <c r="AG114" s="52"/>
      <c r="AH114" s="1"/>
      <c r="AI114" s="1"/>
      <c r="AJ114" s="52"/>
      <c r="AK114" s="1"/>
      <c r="AL114" s="52"/>
      <c r="AM114" s="1"/>
      <c r="AN114" s="52"/>
      <c r="AO114" s="71"/>
      <c r="AP114" s="52"/>
      <c r="AQ114" s="1"/>
      <c r="AR114" s="71"/>
      <c r="AS114" s="71"/>
      <c r="AT114" s="52"/>
    </row>
    <row r="115" spans="1:46" ht="14.25" customHeight="1">
      <c r="A115" s="52"/>
      <c r="B115" s="52"/>
      <c r="C115" s="52"/>
      <c r="D115" s="1"/>
      <c r="E115" s="52"/>
      <c r="F115" s="1"/>
      <c r="G115" s="52"/>
      <c r="H115" s="1"/>
      <c r="I115" s="52"/>
      <c r="J115" s="1"/>
      <c r="K115" s="52"/>
      <c r="L115" s="69"/>
      <c r="M115" s="52"/>
      <c r="N115" s="1"/>
      <c r="O115" s="52"/>
      <c r="P115" s="1"/>
      <c r="Q115" s="1"/>
      <c r="R115" s="52"/>
      <c r="S115" s="1"/>
      <c r="T115" s="52"/>
      <c r="U115" s="1"/>
      <c r="V115" s="70"/>
      <c r="W115" s="52"/>
      <c r="X115" s="1"/>
      <c r="Y115" s="52"/>
      <c r="Z115" s="1"/>
      <c r="AA115" s="1"/>
      <c r="AB115" s="1"/>
      <c r="AC115" s="1"/>
      <c r="AD115" s="1"/>
      <c r="AE115" s="52"/>
      <c r="AF115" s="1"/>
      <c r="AG115" s="52"/>
      <c r="AH115" s="1"/>
      <c r="AI115" s="1"/>
      <c r="AJ115" s="52"/>
      <c r="AK115" s="1"/>
      <c r="AL115" s="52"/>
      <c r="AM115" s="1"/>
      <c r="AN115" s="52"/>
      <c r="AO115" s="71"/>
      <c r="AP115" s="52"/>
      <c r="AQ115" s="1"/>
      <c r="AR115" s="71"/>
      <c r="AS115" s="71"/>
      <c r="AT115" s="52"/>
    </row>
    <row r="116" spans="1:46" ht="14.25" customHeight="1">
      <c r="A116" s="52"/>
      <c r="B116" s="52"/>
      <c r="C116" s="52"/>
      <c r="D116" s="1"/>
      <c r="E116" s="52"/>
      <c r="F116" s="1"/>
      <c r="G116" s="52"/>
      <c r="H116" s="1"/>
      <c r="I116" s="52"/>
      <c r="J116" s="1"/>
      <c r="K116" s="52"/>
      <c r="L116" s="69"/>
      <c r="M116" s="52"/>
      <c r="N116" s="1"/>
      <c r="O116" s="52"/>
      <c r="P116" s="1"/>
      <c r="Q116" s="1"/>
      <c r="R116" s="52"/>
      <c r="S116" s="1"/>
      <c r="T116" s="52"/>
      <c r="U116" s="1"/>
      <c r="V116" s="70"/>
      <c r="W116" s="52"/>
      <c r="X116" s="1"/>
      <c r="Y116" s="52"/>
      <c r="Z116" s="1"/>
      <c r="AA116" s="1"/>
      <c r="AB116" s="1"/>
      <c r="AC116" s="1"/>
      <c r="AD116" s="1"/>
      <c r="AE116" s="52"/>
      <c r="AF116" s="1"/>
      <c r="AG116" s="52"/>
      <c r="AH116" s="1"/>
      <c r="AI116" s="1"/>
      <c r="AJ116" s="52"/>
      <c r="AK116" s="1"/>
      <c r="AL116" s="52"/>
      <c r="AM116" s="1"/>
      <c r="AN116" s="52"/>
      <c r="AO116" s="71"/>
      <c r="AP116" s="52"/>
      <c r="AQ116" s="1"/>
      <c r="AR116" s="71"/>
      <c r="AS116" s="71"/>
      <c r="AT116" s="52"/>
    </row>
    <row r="117" spans="1:46" ht="14.25" customHeight="1">
      <c r="A117" s="52"/>
      <c r="B117" s="52"/>
      <c r="C117" s="52"/>
      <c r="D117" s="1"/>
      <c r="E117" s="52"/>
      <c r="F117" s="1"/>
      <c r="G117" s="52"/>
      <c r="H117" s="1"/>
      <c r="I117" s="52"/>
      <c r="J117" s="1"/>
      <c r="K117" s="52"/>
      <c r="L117" s="69"/>
      <c r="M117" s="52"/>
      <c r="N117" s="1"/>
      <c r="O117" s="52"/>
      <c r="P117" s="1"/>
      <c r="Q117" s="1"/>
      <c r="R117" s="52"/>
      <c r="S117" s="1"/>
      <c r="T117" s="52"/>
      <c r="U117" s="1"/>
      <c r="V117" s="70"/>
      <c r="W117" s="52"/>
      <c r="X117" s="1"/>
      <c r="Y117" s="52"/>
      <c r="Z117" s="1"/>
      <c r="AA117" s="1"/>
      <c r="AB117" s="1"/>
      <c r="AC117" s="1"/>
      <c r="AD117" s="1"/>
      <c r="AE117" s="52"/>
      <c r="AF117" s="1"/>
      <c r="AG117" s="52"/>
      <c r="AH117" s="1"/>
      <c r="AI117" s="1"/>
      <c r="AJ117" s="52"/>
      <c r="AK117" s="1"/>
      <c r="AL117" s="52"/>
      <c r="AM117" s="1"/>
      <c r="AN117" s="52"/>
      <c r="AO117" s="71"/>
      <c r="AP117" s="52"/>
      <c r="AQ117" s="1"/>
      <c r="AR117" s="71"/>
      <c r="AS117" s="71"/>
      <c r="AT117" s="52"/>
    </row>
    <row r="118" spans="1:46" ht="14.25" customHeight="1">
      <c r="A118" s="52"/>
      <c r="B118" s="52"/>
      <c r="C118" s="52"/>
      <c r="D118" s="1"/>
      <c r="E118" s="52"/>
      <c r="F118" s="1"/>
      <c r="G118" s="52"/>
      <c r="H118" s="1"/>
      <c r="I118" s="52"/>
      <c r="J118" s="1"/>
      <c r="K118" s="52"/>
      <c r="L118" s="69"/>
      <c r="M118" s="52"/>
      <c r="N118" s="1"/>
      <c r="O118" s="52"/>
      <c r="P118" s="1"/>
      <c r="Q118" s="1"/>
      <c r="R118" s="52"/>
      <c r="S118" s="1"/>
      <c r="T118" s="52"/>
      <c r="U118" s="1"/>
      <c r="V118" s="70"/>
      <c r="W118" s="52"/>
      <c r="X118" s="1"/>
      <c r="Y118" s="52"/>
      <c r="Z118" s="1"/>
      <c r="AA118" s="1"/>
      <c r="AB118" s="1"/>
      <c r="AC118" s="1"/>
      <c r="AD118" s="1"/>
      <c r="AE118" s="52"/>
      <c r="AF118" s="1"/>
      <c r="AG118" s="52"/>
      <c r="AH118" s="1"/>
      <c r="AI118" s="1"/>
      <c r="AJ118" s="52"/>
      <c r="AK118" s="1"/>
      <c r="AL118" s="52"/>
      <c r="AM118" s="1"/>
      <c r="AN118" s="52"/>
      <c r="AO118" s="71"/>
      <c r="AP118" s="52"/>
      <c r="AQ118" s="1"/>
      <c r="AR118" s="71"/>
      <c r="AS118" s="71"/>
      <c r="AT118" s="52"/>
    </row>
    <row r="119" spans="1:46" ht="14.25" customHeight="1">
      <c r="A119" s="52"/>
      <c r="B119" s="52"/>
      <c r="C119" s="52"/>
      <c r="D119" s="1"/>
      <c r="E119" s="52"/>
      <c r="F119" s="1"/>
      <c r="G119" s="52"/>
      <c r="H119" s="1"/>
      <c r="I119" s="52"/>
      <c r="J119" s="1"/>
      <c r="K119" s="52"/>
      <c r="L119" s="69"/>
      <c r="M119" s="52"/>
      <c r="N119" s="1"/>
      <c r="O119" s="52"/>
      <c r="P119" s="1"/>
      <c r="Q119" s="1"/>
      <c r="R119" s="52"/>
      <c r="S119" s="1"/>
      <c r="T119" s="52"/>
      <c r="U119" s="1"/>
      <c r="V119" s="70"/>
      <c r="W119" s="52"/>
      <c r="X119" s="1"/>
      <c r="Y119" s="52"/>
      <c r="Z119" s="1"/>
      <c r="AA119" s="1"/>
      <c r="AB119" s="1"/>
      <c r="AC119" s="1"/>
      <c r="AD119" s="1"/>
      <c r="AE119" s="52"/>
      <c r="AF119" s="1"/>
      <c r="AG119" s="52"/>
      <c r="AH119" s="1"/>
      <c r="AI119" s="1"/>
      <c r="AJ119" s="52"/>
      <c r="AK119" s="1"/>
      <c r="AL119" s="52"/>
      <c r="AM119" s="1"/>
      <c r="AN119" s="52"/>
      <c r="AO119" s="71"/>
      <c r="AP119" s="52"/>
      <c r="AQ119" s="1"/>
      <c r="AR119" s="71"/>
      <c r="AS119" s="71"/>
      <c r="AT119" s="52"/>
    </row>
    <row r="120" spans="1:46" ht="14.25" customHeight="1">
      <c r="A120" s="52"/>
      <c r="B120" s="52"/>
      <c r="C120" s="52"/>
      <c r="D120" s="1"/>
      <c r="E120" s="52"/>
      <c r="F120" s="1"/>
      <c r="G120" s="52"/>
      <c r="H120" s="1"/>
      <c r="I120" s="52"/>
      <c r="J120" s="1"/>
      <c r="K120" s="52"/>
      <c r="L120" s="69"/>
      <c r="M120" s="52"/>
      <c r="N120" s="1"/>
      <c r="O120" s="52"/>
      <c r="P120" s="1"/>
      <c r="Q120" s="1"/>
      <c r="R120" s="52"/>
      <c r="S120" s="1"/>
      <c r="T120" s="52"/>
      <c r="U120" s="1"/>
      <c r="V120" s="70"/>
      <c r="W120" s="52"/>
      <c r="X120" s="1"/>
      <c r="Y120" s="52"/>
      <c r="Z120" s="1"/>
      <c r="AA120" s="1"/>
      <c r="AB120" s="1"/>
      <c r="AC120" s="1"/>
      <c r="AD120" s="1"/>
      <c r="AE120" s="52"/>
      <c r="AF120" s="1"/>
      <c r="AG120" s="52"/>
      <c r="AH120" s="1"/>
      <c r="AI120" s="1"/>
      <c r="AJ120" s="52"/>
      <c r="AK120" s="1"/>
      <c r="AL120" s="52"/>
      <c r="AM120" s="1"/>
      <c r="AN120" s="52"/>
      <c r="AO120" s="71"/>
      <c r="AP120" s="52"/>
      <c r="AQ120" s="1"/>
      <c r="AR120" s="71"/>
      <c r="AS120" s="71"/>
      <c r="AT120" s="52"/>
    </row>
    <row r="121" spans="1:46" ht="14.25" customHeight="1">
      <c r="A121" s="52"/>
      <c r="B121" s="52"/>
      <c r="C121" s="52"/>
      <c r="D121" s="1"/>
      <c r="E121" s="52"/>
      <c r="F121" s="1"/>
      <c r="G121" s="52"/>
      <c r="H121" s="1"/>
      <c r="I121" s="52"/>
      <c r="J121" s="1"/>
      <c r="K121" s="52"/>
      <c r="L121" s="69"/>
      <c r="M121" s="52"/>
      <c r="N121" s="1"/>
      <c r="O121" s="52"/>
      <c r="P121" s="1"/>
      <c r="Q121" s="1"/>
      <c r="R121" s="52"/>
      <c r="S121" s="1"/>
      <c r="T121" s="52"/>
      <c r="U121" s="1"/>
      <c r="V121" s="70"/>
      <c r="W121" s="52"/>
      <c r="X121" s="1"/>
      <c r="Y121" s="52"/>
      <c r="Z121" s="1"/>
      <c r="AA121" s="1"/>
      <c r="AB121" s="1"/>
      <c r="AC121" s="1"/>
      <c r="AD121" s="1"/>
      <c r="AE121" s="52"/>
      <c r="AF121" s="1"/>
      <c r="AG121" s="52"/>
      <c r="AH121" s="1"/>
      <c r="AI121" s="1"/>
      <c r="AJ121" s="52"/>
      <c r="AK121" s="1"/>
      <c r="AL121" s="52"/>
      <c r="AM121" s="1"/>
      <c r="AN121" s="52"/>
      <c r="AO121" s="71"/>
      <c r="AP121" s="52"/>
      <c r="AQ121" s="1"/>
      <c r="AR121" s="71"/>
      <c r="AS121" s="71"/>
      <c r="AT121" s="52"/>
    </row>
    <row r="122" spans="1:46" ht="14.25" customHeight="1">
      <c r="A122" s="52"/>
      <c r="B122" s="52"/>
      <c r="C122" s="52"/>
      <c r="D122" s="1"/>
      <c r="E122" s="52"/>
      <c r="F122" s="1"/>
      <c r="G122" s="52"/>
      <c r="H122" s="1"/>
      <c r="I122" s="52"/>
      <c r="J122" s="1"/>
      <c r="K122" s="52"/>
      <c r="L122" s="69"/>
      <c r="M122" s="52"/>
      <c r="N122" s="1"/>
      <c r="O122" s="52"/>
      <c r="P122" s="1"/>
      <c r="Q122" s="1"/>
      <c r="R122" s="52"/>
      <c r="S122" s="1"/>
      <c r="T122" s="52"/>
      <c r="U122" s="1"/>
      <c r="V122" s="70"/>
      <c r="W122" s="52"/>
      <c r="X122" s="1"/>
      <c r="Y122" s="52"/>
      <c r="Z122" s="1"/>
      <c r="AA122" s="1"/>
      <c r="AB122" s="1"/>
      <c r="AC122" s="1"/>
      <c r="AD122" s="1"/>
      <c r="AE122" s="52"/>
      <c r="AF122" s="1"/>
      <c r="AG122" s="52"/>
      <c r="AH122" s="1"/>
      <c r="AI122" s="1"/>
      <c r="AJ122" s="52"/>
      <c r="AK122" s="1"/>
      <c r="AL122" s="52"/>
      <c r="AM122" s="1"/>
      <c r="AN122" s="52"/>
      <c r="AO122" s="71"/>
      <c r="AP122" s="52"/>
      <c r="AQ122" s="1"/>
      <c r="AR122" s="71"/>
      <c r="AS122" s="71"/>
      <c r="AT122" s="52"/>
    </row>
    <row r="123" spans="1:46" ht="14.25" customHeight="1">
      <c r="A123" s="52"/>
      <c r="B123" s="52"/>
      <c r="C123" s="52"/>
      <c r="D123" s="1"/>
      <c r="E123" s="52"/>
      <c r="F123" s="1"/>
      <c r="G123" s="52"/>
      <c r="H123" s="1"/>
      <c r="I123" s="52"/>
      <c r="J123" s="1"/>
      <c r="K123" s="52"/>
      <c r="L123" s="69"/>
      <c r="M123" s="52"/>
      <c r="N123" s="1"/>
      <c r="O123" s="52"/>
      <c r="P123" s="1"/>
      <c r="Q123" s="1"/>
      <c r="R123" s="52"/>
      <c r="S123" s="1"/>
      <c r="T123" s="52"/>
      <c r="U123" s="1"/>
      <c r="V123" s="70"/>
      <c r="W123" s="52"/>
      <c r="X123" s="1"/>
      <c r="Y123" s="52"/>
      <c r="Z123" s="1"/>
      <c r="AA123" s="1"/>
      <c r="AB123" s="1"/>
      <c r="AC123" s="1"/>
      <c r="AD123" s="1"/>
      <c r="AE123" s="52"/>
      <c r="AF123" s="1"/>
      <c r="AG123" s="52"/>
      <c r="AH123" s="1"/>
      <c r="AI123" s="1"/>
      <c r="AJ123" s="52"/>
      <c r="AK123" s="1"/>
      <c r="AL123" s="52"/>
      <c r="AM123" s="1"/>
      <c r="AN123" s="52"/>
      <c r="AO123" s="71"/>
      <c r="AP123" s="52"/>
      <c r="AQ123" s="1"/>
      <c r="AR123" s="71"/>
      <c r="AS123" s="71"/>
      <c r="AT123" s="52"/>
    </row>
    <row r="124" spans="1:46" ht="14.25" customHeight="1">
      <c r="A124" s="52"/>
      <c r="B124" s="52"/>
      <c r="C124" s="52"/>
      <c r="D124" s="1"/>
      <c r="E124" s="52"/>
      <c r="F124" s="1"/>
      <c r="G124" s="52"/>
      <c r="H124" s="1"/>
      <c r="I124" s="52"/>
      <c r="J124" s="1"/>
      <c r="K124" s="52"/>
      <c r="L124" s="69"/>
      <c r="M124" s="52"/>
      <c r="N124" s="1"/>
      <c r="O124" s="52"/>
      <c r="P124" s="1"/>
      <c r="Q124" s="1"/>
      <c r="R124" s="52"/>
      <c r="S124" s="1"/>
      <c r="T124" s="52"/>
      <c r="U124" s="1"/>
      <c r="V124" s="70"/>
      <c r="W124" s="52"/>
      <c r="X124" s="1"/>
      <c r="Y124" s="52"/>
      <c r="Z124" s="1"/>
      <c r="AA124" s="1"/>
      <c r="AB124" s="1"/>
      <c r="AC124" s="1"/>
      <c r="AD124" s="1"/>
      <c r="AE124" s="52"/>
      <c r="AF124" s="1"/>
      <c r="AG124" s="52"/>
      <c r="AH124" s="1"/>
      <c r="AI124" s="1"/>
      <c r="AJ124" s="52"/>
      <c r="AK124" s="1"/>
      <c r="AL124" s="52"/>
      <c r="AM124" s="1"/>
      <c r="AN124" s="52"/>
      <c r="AO124" s="71"/>
      <c r="AP124" s="52"/>
      <c r="AQ124" s="1"/>
      <c r="AR124" s="71"/>
      <c r="AS124" s="71"/>
      <c r="AT124" s="52"/>
    </row>
    <row r="125" spans="1:46" ht="14.25" customHeight="1">
      <c r="A125" s="52"/>
      <c r="B125" s="52"/>
      <c r="C125" s="52"/>
      <c r="D125" s="1"/>
      <c r="E125" s="52"/>
      <c r="F125" s="1"/>
      <c r="G125" s="52"/>
      <c r="H125" s="1"/>
      <c r="I125" s="52"/>
      <c r="J125" s="1"/>
      <c r="K125" s="52"/>
      <c r="L125" s="69"/>
      <c r="M125" s="52"/>
      <c r="N125" s="1"/>
      <c r="O125" s="52"/>
      <c r="P125" s="1"/>
      <c r="Q125" s="1"/>
      <c r="R125" s="52"/>
      <c r="S125" s="1"/>
      <c r="T125" s="52"/>
      <c r="U125" s="1"/>
      <c r="V125" s="70"/>
      <c r="W125" s="52"/>
      <c r="X125" s="1"/>
      <c r="Y125" s="52"/>
      <c r="Z125" s="1"/>
      <c r="AA125" s="1"/>
      <c r="AB125" s="1"/>
      <c r="AC125" s="1"/>
      <c r="AD125" s="1"/>
      <c r="AE125" s="52"/>
      <c r="AF125" s="1"/>
      <c r="AG125" s="52"/>
      <c r="AH125" s="1"/>
      <c r="AI125" s="1"/>
      <c r="AJ125" s="52"/>
      <c r="AK125" s="1"/>
      <c r="AL125" s="52"/>
      <c r="AM125" s="1"/>
      <c r="AN125" s="52"/>
      <c r="AO125" s="71"/>
      <c r="AP125" s="52"/>
      <c r="AQ125" s="1"/>
      <c r="AR125" s="71"/>
      <c r="AS125" s="71"/>
      <c r="AT125" s="52"/>
    </row>
    <row r="126" spans="1:46" ht="14.25" customHeight="1">
      <c r="A126" s="52"/>
      <c r="B126" s="52"/>
      <c r="C126" s="52"/>
      <c r="D126" s="1"/>
      <c r="E126" s="52"/>
      <c r="F126" s="1"/>
      <c r="G126" s="52"/>
      <c r="H126" s="1"/>
      <c r="I126" s="52"/>
      <c r="J126" s="1"/>
      <c r="K126" s="52"/>
      <c r="L126" s="69"/>
      <c r="M126" s="52"/>
      <c r="N126" s="1"/>
      <c r="O126" s="52"/>
      <c r="P126" s="1"/>
      <c r="Q126" s="1"/>
      <c r="R126" s="52"/>
      <c r="S126" s="1"/>
      <c r="T126" s="52"/>
      <c r="U126" s="1"/>
      <c r="V126" s="70"/>
      <c r="W126" s="52"/>
      <c r="X126" s="1"/>
      <c r="Y126" s="52"/>
      <c r="Z126" s="1"/>
      <c r="AA126" s="1"/>
      <c r="AB126" s="1"/>
      <c r="AC126" s="1"/>
      <c r="AD126" s="1"/>
      <c r="AE126" s="52"/>
      <c r="AF126" s="1"/>
      <c r="AG126" s="52"/>
      <c r="AH126" s="1"/>
      <c r="AI126" s="1"/>
      <c r="AJ126" s="52"/>
      <c r="AK126" s="1"/>
      <c r="AL126" s="52"/>
      <c r="AM126" s="1"/>
      <c r="AN126" s="52"/>
      <c r="AO126" s="71"/>
      <c r="AP126" s="52"/>
      <c r="AQ126" s="1"/>
      <c r="AR126" s="71"/>
      <c r="AS126" s="71"/>
      <c r="AT126" s="52"/>
    </row>
    <row r="127" spans="1:46" ht="14.25" customHeight="1">
      <c r="A127" s="52"/>
      <c r="B127" s="52"/>
      <c r="C127" s="52"/>
      <c r="D127" s="1"/>
      <c r="E127" s="52"/>
      <c r="F127" s="1"/>
      <c r="G127" s="52"/>
      <c r="H127" s="1"/>
      <c r="I127" s="52"/>
      <c r="J127" s="1"/>
      <c r="K127" s="52"/>
      <c r="L127" s="69"/>
      <c r="M127" s="52"/>
      <c r="N127" s="1"/>
      <c r="O127" s="52"/>
      <c r="P127" s="1"/>
      <c r="Q127" s="1"/>
      <c r="R127" s="52"/>
      <c r="S127" s="1"/>
      <c r="T127" s="52"/>
      <c r="U127" s="1"/>
      <c r="V127" s="70"/>
      <c r="W127" s="52"/>
      <c r="X127" s="1"/>
      <c r="Y127" s="52"/>
      <c r="Z127" s="1"/>
      <c r="AA127" s="1"/>
      <c r="AB127" s="1"/>
      <c r="AC127" s="1"/>
      <c r="AD127" s="1"/>
      <c r="AE127" s="52"/>
      <c r="AF127" s="1"/>
      <c r="AG127" s="52"/>
      <c r="AH127" s="1"/>
      <c r="AI127" s="1"/>
      <c r="AJ127" s="52"/>
      <c r="AK127" s="1"/>
      <c r="AL127" s="52"/>
      <c r="AM127" s="1"/>
      <c r="AN127" s="52"/>
      <c r="AO127" s="71"/>
      <c r="AP127" s="52"/>
      <c r="AQ127" s="1"/>
      <c r="AR127" s="71"/>
      <c r="AS127" s="71"/>
      <c r="AT127" s="52"/>
    </row>
    <row r="128" spans="1:46" ht="14.25" customHeight="1">
      <c r="A128" s="52"/>
      <c r="B128" s="52"/>
      <c r="C128" s="52"/>
      <c r="D128" s="1"/>
      <c r="E128" s="52"/>
      <c r="F128" s="1"/>
      <c r="G128" s="52"/>
      <c r="H128" s="1"/>
      <c r="I128" s="52"/>
      <c r="J128" s="1"/>
      <c r="K128" s="52"/>
      <c r="L128" s="69"/>
      <c r="M128" s="52"/>
      <c r="N128" s="1"/>
      <c r="O128" s="52"/>
      <c r="P128" s="1"/>
      <c r="Q128" s="1"/>
      <c r="R128" s="52"/>
      <c r="S128" s="1"/>
      <c r="T128" s="52"/>
      <c r="U128" s="1"/>
      <c r="V128" s="70"/>
      <c r="W128" s="52"/>
      <c r="X128" s="1"/>
      <c r="Y128" s="52"/>
      <c r="Z128" s="1"/>
      <c r="AA128" s="1"/>
      <c r="AB128" s="1"/>
      <c r="AC128" s="1"/>
      <c r="AD128" s="1"/>
      <c r="AE128" s="52"/>
      <c r="AF128" s="1"/>
      <c r="AG128" s="52"/>
      <c r="AH128" s="1"/>
      <c r="AI128" s="1"/>
      <c r="AJ128" s="52"/>
      <c r="AK128" s="1"/>
      <c r="AL128" s="52"/>
      <c r="AM128" s="1"/>
      <c r="AN128" s="52"/>
      <c r="AO128" s="71"/>
      <c r="AP128" s="52"/>
      <c r="AQ128" s="1"/>
      <c r="AR128" s="71"/>
      <c r="AS128" s="71"/>
      <c r="AT128" s="52"/>
    </row>
    <row r="129" spans="1:46" ht="14.25" customHeight="1">
      <c r="A129" s="52"/>
      <c r="B129" s="52"/>
      <c r="C129" s="52"/>
      <c r="D129" s="1"/>
      <c r="E129" s="52"/>
      <c r="F129" s="1"/>
      <c r="G129" s="52"/>
      <c r="H129" s="1"/>
      <c r="I129" s="52"/>
      <c r="J129" s="1"/>
      <c r="K129" s="52"/>
      <c r="L129" s="69"/>
      <c r="M129" s="52"/>
      <c r="N129" s="1"/>
      <c r="O129" s="52"/>
      <c r="P129" s="1"/>
      <c r="Q129" s="1"/>
      <c r="R129" s="52"/>
      <c r="S129" s="1"/>
      <c r="T129" s="52"/>
      <c r="U129" s="1"/>
      <c r="V129" s="70"/>
      <c r="W129" s="52"/>
      <c r="X129" s="1"/>
      <c r="Y129" s="52"/>
      <c r="Z129" s="1"/>
      <c r="AA129" s="1"/>
      <c r="AB129" s="1"/>
      <c r="AC129" s="1"/>
      <c r="AD129" s="1"/>
      <c r="AE129" s="52"/>
      <c r="AF129" s="1"/>
      <c r="AG129" s="52"/>
      <c r="AH129" s="1"/>
      <c r="AI129" s="1"/>
      <c r="AJ129" s="52"/>
      <c r="AK129" s="1"/>
      <c r="AL129" s="52"/>
      <c r="AM129" s="1"/>
      <c r="AN129" s="52"/>
      <c r="AO129" s="71"/>
      <c r="AP129" s="52"/>
      <c r="AQ129" s="1"/>
      <c r="AR129" s="71"/>
      <c r="AS129" s="71"/>
      <c r="AT129" s="52"/>
    </row>
    <row r="130" spans="1:46" ht="14.25" customHeight="1">
      <c r="A130" s="52"/>
      <c r="B130" s="52"/>
      <c r="C130" s="52"/>
      <c r="D130" s="1"/>
      <c r="E130" s="52"/>
      <c r="F130" s="1"/>
      <c r="G130" s="52"/>
      <c r="H130" s="1"/>
      <c r="I130" s="52"/>
      <c r="J130" s="1"/>
      <c r="K130" s="52"/>
      <c r="L130" s="69"/>
      <c r="M130" s="52"/>
      <c r="N130" s="1"/>
      <c r="O130" s="52"/>
      <c r="P130" s="1"/>
      <c r="Q130" s="1"/>
      <c r="R130" s="52"/>
      <c r="S130" s="1"/>
      <c r="T130" s="52"/>
      <c r="U130" s="1"/>
      <c r="V130" s="70"/>
      <c r="W130" s="52"/>
      <c r="X130" s="1"/>
      <c r="Y130" s="52"/>
      <c r="Z130" s="1"/>
      <c r="AA130" s="1"/>
      <c r="AB130" s="1"/>
      <c r="AC130" s="1"/>
      <c r="AD130" s="1"/>
      <c r="AE130" s="52"/>
      <c r="AF130" s="1"/>
      <c r="AG130" s="52"/>
      <c r="AH130" s="1"/>
      <c r="AI130" s="1"/>
      <c r="AJ130" s="52"/>
      <c r="AK130" s="1"/>
      <c r="AL130" s="52"/>
      <c r="AM130" s="1"/>
      <c r="AN130" s="52"/>
      <c r="AO130" s="71"/>
      <c r="AP130" s="52"/>
      <c r="AQ130" s="1"/>
      <c r="AR130" s="71"/>
      <c r="AS130" s="71"/>
      <c r="AT130" s="52"/>
    </row>
    <row r="131" spans="1:46" ht="14.25" customHeight="1">
      <c r="A131" s="52"/>
      <c r="B131" s="52"/>
      <c r="C131" s="52"/>
      <c r="D131" s="1"/>
      <c r="E131" s="52"/>
      <c r="F131" s="1"/>
      <c r="G131" s="52"/>
      <c r="H131" s="1"/>
      <c r="I131" s="52"/>
      <c r="J131" s="1"/>
      <c r="K131" s="52"/>
      <c r="L131" s="69"/>
      <c r="M131" s="52"/>
      <c r="N131" s="1"/>
      <c r="O131" s="52"/>
      <c r="P131" s="1"/>
      <c r="Q131" s="1"/>
      <c r="R131" s="52"/>
      <c r="S131" s="1"/>
      <c r="T131" s="52"/>
      <c r="U131" s="1"/>
      <c r="V131" s="70"/>
      <c r="W131" s="52"/>
      <c r="X131" s="1"/>
      <c r="Y131" s="52"/>
      <c r="Z131" s="1"/>
      <c r="AA131" s="1"/>
      <c r="AB131" s="1"/>
      <c r="AC131" s="1"/>
      <c r="AD131" s="1"/>
      <c r="AE131" s="52"/>
      <c r="AF131" s="1"/>
      <c r="AG131" s="52"/>
      <c r="AH131" s="1"/>
      <c r="AI131" s="1"/>
      <c r="AJ131" s="52"/>
      <c r="AK131" s="1"/>
      <c r="AL131" s="52"/>
      <c r="AM131" s="1"/>
      <c r="AN131" s="52"/>
      <c r="AO131" s="71"/>
      <c r="AP131" s="52"/>
      <c r="AQ131" s="1"/>
      <c r="AR131" s="71"/>
      <c r="AS131" s="71"/>
      <c r="AT131" s="52"/>
    </row>
    <row r="132" spans="1:46" ht="14.25" customHeight="1">
      <c r="A132" s="52"/>
      <c r="B132" s="52"/>
      <c r="C132" s="52"/>
      <c r="D132" s="1"/>
      <c r="E132" s="52"/>
      <c r="F132" s="1"/>
      <c r="G132" s="52"/>
      <c r="H132" s="1"/>
      <c r="I132" s="52"/>
      <c r="J132" s="1"/>
      <c r="K132" s="52"/>
      <c r="L132" s="69"/>
      <c r="M132" s="52"/>
      <c r="N132" s="1"/>
      <c r="O132" s="52"/>
      <c r="P132" s="1"/>
      <c r="Q132" s="1"/>
      <c r="R132" s="52"/>
      <c r="S132" s="1"/>
      <c r="T132" s="52"/>
      <c r="U132" s="1"/>
      <c r="V132" s="70"/>
      <c r="W132" s="52"/>
      <c r="X132" s="1"/>
      <c r="Y132" s="52"/>
      <c r="Z132" s="1"/>
      <c r="AA132" s="1"/>
      <c r="AB132" s="1"/>
      <c r="AC132" s="1"/>
      <c r="AD132" s="1"/>
      <c r="AE132" s="52"/>
      <c r="AF132" s="1"/>
      <c r="AG132" s="52"/>
      <c r="AH132" s="1"/>
      <c r="AI132" s="1"/>
      <c r="AJ132" s="52"/>
      <c r="AK132" s="1"/>
      <c r="AL132" s="52"/>
      <c r="AM132" s="1"/>
      <c r="AN132" s="52"/>
      <c r="AO132" s="71"/>
      <c r="AP132" s="52"/>
      <c r="AQ132" s="1"/>
      <c r="AR132" s="71"/>
      <c r="AS132" s="71"/>
      <c r="AT132" s="52"/>
    </row>
    <row r="133" spans="1:46" ht="14.25" customHeight="1">
      <c r="A133" s="52"/>
      <c r="B133" s="52"/>
      <c r="C133" s="52"/>
      <c r="D133" s="1"/>
      <c r="E133" s="52"/>
      <c r="F133" s="1"/>
      <c r="G133" s="52"/>
      <c r="H133" s="1"/>
      <c r="I133" s="52"/>
      <c r="J133" s="1"/>
      <c r="K133" s="52"/>
      <c r="L133" s="69"/>
      <c r="M133" s="52"/>
      <c r="N133" s="1"/>
      <c r="O133" s="52"/>
      <c r="P133" s="1"/>
      <c r="Q133" s="1"/>
      <c r="R133" s="52"/>
      <c r="S133" s="1"/>
      <c r="T133" s="52"/>
      <c r="U133" s="1"/>
      <c r="V133" s="70"/>
      <c r="W133" s="52"/>
      <c r="X133" s="1"/>
      <c r="Y133" s="52"/>
      <c r="Z133" s="1"/>
      <c r="AA133" s="1"/>
      <c r="AB133" s="1"/>
      <c r="AC133" s="1"/>
      <c r="AD133" s="1"/>
      <c r="AE133" s="52"/>
      <c r="AF133" s="1"/>
      <c r="AG133" s="52"/>
      <c r="AH133" s="1"/>
      <c r="AI133" s="1"/>
      <c r="AJ133" s="52"/>
      <c r="AK133" s="1"/>
      <c r="AL133" s="52"/>
      <c r="AM133" s="1"/>
      <c r="AN133" s="52"/>
      <c r="AO133" s="71"/>
      <c r="AP133" s="52"/>
      <c r="AQ133" s="1"/>
      <c r="AR133" s="71"/>
      <c r="AS133" s="71"/>
      <c r="AT133" s="52"/>
    </row>
    <row r="134" spans="1:46" ht="14.25" customHeight="1">
      <c r="A134" s="52"/>
      <c r="B134" s="52"/>
      <c r="C134" s="52"/>
      <c r="D134" s="1"/>
      <c r="E134" s="52"/>
      <c r="F134" s="1"/>
      <c r="G134" s="52"/>
      <c r="H134" s="1"/>
      <c r="I134" s="52"/>
      <c r="J134" s="1"/>
      <c r="K134" s="52"/>
      <c r="L134" s="69"/>
      <c r="M134" s="52"/>
      <c r="N134" s="1"/>
      <c r="O134" s="52"/>
      <c r="P134" s="1"/>
      <c r="Q134" s="1"/>
      <c r="R134" s="52"/>
      <c r="S134" s="1"/>
      <c r="T134" s="52"/>
      <c r="U134" s="1"/>
      <c r="V134" s="70"/>
      <c r="W134" s="52"/>
      <c r="X134" s="1"/>
      <c r="Y134" s="52"/>
      <c r="Z134" s="1"/>
      <c r="AA134" s="1"/>
      <c r="AB134" s="1"/>
      <c r="AC134" s="1"/>
      <c r="AD134" s="1"/>
      <c r="AE134" s="52"/>
      <c r="AF134" s="1"/>
      <c r="AG134" s="52"/>
      <c r="AH134" s="1"/>
      <c r="AI134" s="1"/>
      <c r="AJ134" s="52"/>
      <c r="AK134" s="1"/>
      <c r="AL134" s="52"/>
      <c r="AM134" s="1"/>
      <c r="AN134" s="52"/>
      <c r="AO134" s="71"/>
      <c r="AP134" s="52"/>
      <c r="AQ134" s="1"/>
      <c r="AR134" s="71"/>
      <c r="AS134" s="71"/>
      <c r="AT134" s="52"/>
    </row>
    <row r="135" spans="1:46" ht="14.25" customHeight="1">
      <c r="A135" s="52"/>
      <c r="B135" s="52"/>
      <c r="C135" s="52"/>
      <c r="D135" s="1"/>
      <c r="E135" s="52"/>
      <c r="F135" s="1"/>
      <c r="G135" s="52"/>
      <c r="H135" s="1"/>
      <c r="I135" s="52"/>
      <c r="J135" s="1"/>
      <c r="K135" s="52"/>
      <c r="L135" s="69"/>
      <c r="M135" s="52"/>
      <c r="N135" s="1"/>
      <c r="O135" s="52"/>
      <c r="P135" s="1"/>
      <c r="Q135" s="1"/>
      <c r="R135" s="52"/>
      <c r="S135" s="1"/>
      <c r="T135" s="52"/>
      <c r="U135" s="1"/>
      <c r="V135" s="70"/>
      <c r="W135" s="52"/>
      <c r="X135" s="1"/>
      <c r="Y135" s="52"/>
      <c r="Z135" s="1"/>
      <c r="AA135" s="1"/>
      <c r="AB135" s="1"/>
      <c r="AC135" s="1"/>
      <c r="AD135" s="1"/>
      <c r="AE135" s="52"/>
      <c r="AF135" s="1"/>
      <c r="AG135" s="52"/>
      <c r="AH135" s="1"/>
      <c r="AI135" s="1"/>
      <c r="AJ135" s="52"/>
      <c r="AK135" s="1"/>
      <c r="AL135" s="52"/>
      <c r="AM135" s="1"/>
      <c r="AN135" s="52"/>
      <c r="AO135" s="71"/>
      <c r="AP135" s="52"/>
      <c r="AQ135" s="1"/>
      <c r="AR135" s="71"/>
      <c r="AS135" s="71"/>
      <c r="AT135" s="52"/>
    </row>
    <row r="136" spans="1:46" ht="14.25" customHeight="1">
      <c r="A136" s="52"/>
      <c r="B136" s="52"/>
      <c r="C136" s="52"/>
      <c r="D136" s="1"/>
      <c r="E136" s="52"/>
      <c r="F136" s="1"/>
      <c r="G136" s="52"/>
      <c r="H136" s="1"/>
      <c r="I136" s="52"/>
      <c r="J136" s="1"/>
      <c r="K136" s="52"/>
      <c r="L136" s="69"/>
      <c r="M136" s="52"/>
      <c r="N136" s="1"/>
      <c r="O136" s="52"/>
      <c r="P136" s="1"/>
      <c r="Q136" s="1"/>
      <c r="R136" s="52"/>
      <c r="S136" s="1"/>
      <c r="T136" s="52"/>
      <c r="U136" s="1"/>
      <c r="V136" s="70"/>
      <c r="W136" s="52"/>
      <c r="X136" s="1"/>
      <c r="Y136" s="52"/>
      <c r="Z136" s="1"/>
      <c r="AA136" s="1"/>
      <c r="AB136" s="1"/>
      <c r="AC136" s="1"/>
      <c r="AD136" s="1"/>
      <c r="AE136" s="52"/>
      <c r="AF136" s="1"/>
      <c r="AG136" s="52"/>
      <c r="AH136" s="1"/>
      <c r="AI136" s="1"/>
      <c r="AJ136" s="52"/>
      <c r="AK136" s="1"/>
      <c r="AL136" s="52"/>
      <c r="AM136" s="1"/>
      <c r="AN136" s="52"/>
      <c r="AO136" s="71"/>
      <c r="AP136" s="52"/>
      <c r="AQ136" s="1"/>
      <c r="AR136" s="71"/>
      <c r="AS136" s="71"/>
      <c r="AT136" s="52"/>
    </row>
    <row r="137" spans="1:46" ht="14.25" customHeight="1">
      <c r="A137" s="52"/>
      <c r="B137" s="52"/>
      <c r="C137" s="52"/>
      <c r="D137" s="1"/>
      <c r="E137" s="52"/>
      <c r="F137" s="1"/>
      <c r="G137" s="52"/>
      <c r="H137" s="1"/>
      <c r="I137" s="52"/>
      <c r="J137" s="1"/>
      <c r="K137" s="52"/>
      <c r="L137" s="69"/>
      <c r="M137" s="52"/>
      <c r="N137" s="1"/>
      <c r="O137" s="52"/>
      <c r="P137" s="1"/>
      <c r="Q137" s="1"/>
      <c r="R137" s="52"/>
      <c r="S137" s="1"/>
      <c r="T137" s="52"/>
      <c r="U137" s="1"/>
      <c r="V137" s="70"/>
      <c r="W137" s="52"/>
      <c r="X137" s="1"/>
      <c r="Y137" s="52"/>
      <c r="Z137" s="1"/>
      <c r="AA137" s="1"/>
      <c r="AB137" s="1"/>
      <c r="AC137" s="1"/>
      <c r="AD137" s="1"/>
      <c r="AE137" s="52"/>
      <c r="AF137" s="1"/>
      <c r="AG137" s="52"/>
      <c r="AH137" s="1"/>
      <c r="AI137" s="1"/>
      <c r="AJ137" s="52"/>
      <c r="AK137" s="1"/>
      <c r="AL137" s="52"/>
      <c r="AM137" s="1"/>
      <c r="AN137" s="52"/>
      <c r="AO137" s="71"/>
      <c r="AP137" s="52"/>
      <c r="AQ137" s="1"/>
      <c r="AR137" s="71"/>
      <c r="AS137" s="71"/>
      <c r="AT137" s="52"/>
    </row>
    <row r="138" spans="1:46" ht="14.25" customHeight="1">
      <c r="A138" s="52"/>
      <c r="B138" s="52"/>
      <c r="C138" s="52"/>
      <c r="D138" s="1"/>
      <c r="E138" s="52"/>
      <c r="F138" s="1"/>
      <c r="G138" s="52"/>
      <c r="H138" s="1"/>
      <c r="I138" s="52"/>
      <c r="J138" s="1"/>
      <c r="K138" s="52"/>
      <c r="L138" s="69"/>
      <c r="M138" s="52"/>
      <c r="N138" s="1"/>
      <c r="O138" s="52"/>
      <c r="P138" s="1"/>
      <c r="Q138" s="1"/>
      <c r="R138" s="52"/>
      <c r="S138" s="1"/>
      <c r="T138" s="52"/>
      <c r="U138" s="1"/>
      <c r="V138" s="70"/>
      <c r="W138" s="52"/>
      <c r="X138" s="1"/>
      <c r="Y138" s="52"/>
      <c r="Z138" s="1"/>
      <c r="AA138" s="1"/>
      <c r="AB138" s="1"/>
      <c r="AC138" s="1"/>
      <c r="AD138" s="1"/>
      <c r="AE138" s="52"/>
      <c r="AF138" s="1"/>
      <c r="AG138" s="52"/>
      <c r="AH138" s="1"/>
      <c r="AI138" s="1"/>
      <c r="AJ138" s="52"/>
      <c r="AK138" s="1"/>
      <c r="AL138" s="52"/>
      <c r="AM138" s="1"/>
      <c r="AN138" s="52"/>
      <c r="AO138" s="71"/>
      <c r="AP138" s="52"/>
      <c r="AQ138" s="1"/>
      <c r="AR138" s="71"/>
      <c r="AS138" s="71"/>
      <c r="AT138" s="52"/>
    </row>
    <row r="139" spans="1:46" ht="14.25" customHeight="1">
      <c r="A139" s="52"/>
      <c r="B139" s="52"/>
      <c r="C139" s="52"/>
      <c r="D139" s="1"/>
      <c r="E139" s="52"/>
      <c r="F139" s="1"/>
      <c r="G139" s="52"/>
      <c r="H139" s="1"/>
      <c r="I139" s="52"/>
      <c r="J139" s="1"/>
      <c r="K139" s="52"/>
      <c r="L139" s="69"/>
      <c r="M139" s="52"/>
      <c r="N139" s="1"/>
      <c r="O139" s="52"/>
      <c r="P139" s="1"/>
      <c r="Q139" s="1"/>
      <c r="R139" s="52"/>
      <c r="S139" s="1"/>
      <c r="T139" s="52"/>
      <c r="U139" s="1"/>
      <c r="V139" s="70"/>
      <c r="W139" s="52"/>
      <c r="X139" s="1"/>
      <c r="Y139" s="52"/>
      <c r="Z139" s="1"/>
      <c r="AA139" s="1"/>
      <c r="AB139" s="1"/>
      <c r="AC139" s="1"/>
      <c r="AD139" s="1"/>
      <c r="AE139" s="52"/>
      <c r="AF139" s="1"/>
      <c r="AG139" s="52"/>
      <c r="AH139" s="1"/>
      <c r="AI139" s="1"/>
      <c r="AJ139" s="52"/>
      <c r="AK139" s="1"/>
      <c r="AL139" s="52"/>
      <c r="AM139" s="1"/>
      <c r="AN139" s="52"/>
      <c r="AO139" s="71"/>
      <c r="AP139" s="52"/>
      <c r="AQ139" s="1"/>
      <c r="AR139" s="71"/>
      <c r="AS139" s="71"/>
      <c r="AT139" s="52"/>
    </row>
    <row r="140" spans="1:46" ht="14.25" customHeight="1">
      <c r="A140" s="52"/>
      <c r="B140" s="52"/>
      <c r="C140" s="52"/>
      <c r="D140" s="1"/>
      <c r="E140" s="52"/>
      <c r="F140" s="1"/>
      <c r="G140" s="52"/>
      <c r="H140" s="1"/>
      <c r="I140" s="52"/>
      <c r="J140" s="1"/>
      <c r="K140" s="52"/>
      <c r="L140" s="69"/>
      <c r="M140" s="52"/>
      <c r="N140" s="1"/>
      <c r="O140" s="52"/>
      <c r="P140" s="1"/>
      <c r="Q140" s="1"/>
      <c r="R140" s="52"/>
      <c r="S140" s="1"/>
      <c r="T140" s="52"/>
      <c r="U140" s="1"/>
      <c r="V140" s="70"/>
      <c r="W140" s="52"/>
      <c r="X140" s="1"/>
      <c r="Y140" s="52"/>
      <c r="Z140" s="1"/>
      <c r="AA140" s="1"/>
      <c r="AB140" s="1"/>
      <c r="AC140" s="1"/>
      <c r="AD140" s="1"/>
      <c r="AE140" s="52"/>
      <c r="AF140" s="1"/>
      <c r="AG140" s="52"/>
      <c r="AH140" s="1"/>
      <c r="AI140" s="1"/>
      <c r="AJ140" s="52"/>
      <c r="AK140" s="1"/>
      <c r="AL140" s="52"/>
      <c r="AM140" s="1"/>
      <c r="AN140" s="52"/>
      <c r="AO140" s="71"/>
      <c r="AP140" s="52"/>
      <c r="AQ140" s="1"/>
      <c r="AR140" s="71"/>
      <c r="AS140" s="71"/>
      <c r="AT140" s="52"/>
    </row>
    <row r="141" spans="1:46" ht="14.25" customHeight="1">
      <c r="A141" s="52"/>
      <c r="B141" s="52"/>
      <c r="C141" s="52"/>
      <c r="D141" s="1"/>
      <c r="E141" s="52"/>
      <c r="F141" s="1"/>
      <c r="G141" s="52"/>
      <c r="H141" s="1"/>
      <c r="I141" s="52"/>
      <c r="J141" s="1"/>
      <c r="K141" s="52"/>
      <c r="L141" s="69"/>
      <c r="M141" s="52"/>
      <c r="N141" s="1"/>
      <c r="O141" s="52"/>
      <c r="P141" s="1"/>
      <c r="Q141" s="1"/>
      <c r="R141" s="52"/>
      <c r="S141" s="1"/>
      <c r="T141" s="52"/>
      <c r="U141" s="1"/>
      <c r="V141" s="70"/>
      <c r="W141" s="52"/>
      <c r="X141" s="1"/>
      <c r="Y141" s="52"/>
      <c r="Z141" s="1"/>
      <c r="AA141" s="1"/>
      <c r="AB141" s="1"/>
      <c r="AC141" s="1"/>
      <c r="AD141" s="1"/>
      <c r="AE141" s="52"/>
      <c r="AF141" s="1"/>
      <c r="AG141" s="52"/>
      <c r="AH141" s="1"/>
      <c r="AI141" s="1"/>
      <c r="AJ141" s="52"/>
      <c r="AK141" s="1"/>
      <c r="AL141" s="52"/>
      <c r="AM141" s="1"/>
      <c r="AN141" s="52"/>
      <c r="AO141" s="71"/>
      <c r="AP141" s="52"/>
      <c r="AQ141" s="1"/>
      <c r="AR141" s="71"/>
      <c r="AS141" s="71"/>
      <c r="AT141" s="52"/>
    </row>
    <row r="142" spans="1:46" ht="14.25" customHeight="1">
      <c r="A142" s="52"/>
      <c r="B142" s="52"/>
      <c r="C142" s="52"/>
      <c r="D142" s="1"/>
      <c r="E142" s="52"/>
      <c r="F142" s="1"/>
      <c r="G142" s="52"/>
      <c r="H142" s="1"/>
      <c r="I142" s="52"/>
      <c r="J142" s="1"/>
      <c r="K142" s="52"/>
      <c r="L142" s="69"/>
      <c r="M142" s="52"/>
      <c r="N142" s="1"/>
      <c r="O142" s="52"/>
      <c r="P142" s="1"/>
      <c r="Q142" s="1"/>
      <c r="R142" s="52"/>
      <c r="S142" s="1"/>
      <c r="T142" s="52"/>
      <c r="U142" s="1"/>
      <c r="V142" s="70"/>
      <c r="W142" s="52"/>
      <c r="X142" s="1"/>
      <c r="Y142" s="52"/>
      <c r="Z142" s="1"/>
      <c r="AA142" s="1"/>
      <c r="AB142" s="1"/>
      <c r="AC142" s="1"/>
      <c r="AD142" s="1"/>
      <c r="AE142" s="52"/>
      <c r="AF142" s="1"/>
      <c r="AG142" s="52"/>
      <c r="AH142" s="1"/>
      <c r="AI142" s="1"/>
      <c r="AJ142" s="52"/>
      <c r="AK142" s="1"/>
      <c r="AL142" s="52"/>
      <c r="AM142" s="1"/>
      <c r="AN142" s="52"/>
      <c r="AO142" s="71"/>
      <c r="AP142" s="52"/>
      <c r="AQ142" s="1"/>
      <c r="AR142" s="71"/>
      <c r="AS142" s="71"/>
      <c r="AT142" s="52"/>
    </row>
    <row r="143" spans="1:46" ht="14.25" customHeight="1">
      <c r="A143" s="52"/>
      <c r="B143" s="52"/>
      <c r="C143" s="52"/>
      <c r="D143" s="1"/>
      <c r="E143" s="52"/>
      <c r="F143" s="1"/>
      <c r="G143" s="52"/>
      <c r="H143" s="1"/>
      <c r="I143" s="52"/>
      <c r="J143" s="1"/>
      <c r="K143" s="52"/>
      <c r="L143" s="69"/>
      <c r="M143" s="52"/>
      <c r="N143" s="1"/>
      <c r="O143" s="52"/>
      <c r="P143" s="1"/>
      <c r="Q143" s="1"/>
      <c r="R143" s="52"/>
      <c r="S143" s="1"/>
      <c r="T143" s="52"/>
      <c r="U143" s="1"/>
      <c r="V143" s="70"/>
      <c r="W143" s="52"/>
      <c r="X143" s="1"/>
      <c r="Y143" s="52"/>
      <c r="Z143" s="1"/>
      <c r="AA143" s="1"/>
      <c r="AB143" s="1"/>
      <c r="AC143" s="1"/>
      <c r="AD143" s="1"/>
      <c r="AE143" s="52"/>
      <c r="AF143" s="1"/>
      <c r="AG143" s="52"/>
      <c r="AH143" s="1"/>
      <c r="AI143" s="1"/>
      <c r="AJ143" s="52"/>
      <c r="AK143" s="1"/>
      <c r="AL143" s="52"/>
      <c r="AM143" s="1"/>
      <c r="AN143" s="52"/>
      <c r="AO143" s="71"/>
      <c r="AP143" s="52"/>
      <c r="AQ143" s="1"/>
      <c r="AR143" s="71"/>
      <c r="AS143" s="71"/>
      <c r="AT143" s="52"/>
    </row>
    <row r="144" spans="1:46" ht="14.25" customHeight="1">
      <c r="A144" s="52"/>
      <c r="B144" s="52"/>
      <c r="C144" s="52"/>
      <c r="D144" s="1"/>
      <c r="E144" s="52"/>
      <c r="F144" s="1"/>
      <c r="G144" s="52"/>
      <c r="H144" s="1"/>
      <c r="I144" s="52"/>
      <c r="J144" s="1"/>
      <c r="K144" s="52"/>
      <c r="L144" s="69"/>
      <c r="M144" s="52"/>
      <c r="N144" s="1"/>
      <c r="O144" s="52"/>
      <c r="P144" s="1"/>
      <c r="Q144" s="1"/>
      <c r="R144" s="52"/>
      <c r="S144" s="1"/>
      <c r="T144" s="52"/>
      <c r="U144" s="1"/>
      <c r="V144" s="70"/>
      <c r="W144" s="52"/>
      <c r="X144" s="1"/>
      <c r="Y144" s="52"/>
      <c r="Z144" s="1"/>
      <c r="AA144" s="1"/>
      <c r="AB144" s="1"/>
      <c r="AC144" s="1"/>
      <c r="AD144" s="1"/>
      <c r="AE144" s="52"/>
      <c r="AF144" s="1"/>
      <c r="AG144" s="52"/>
      <c r="AH144" s="1"/>
      <c r="AI144" s="1"/>
      <c r="AJ144" s="52"/>
      <c r="AK144" s="1"/>
      <c r="AL144" s="52"/>
      <c r="AM144" s="1"/>
      <c r="AN144" s="52"/>
      <c r="AO144" s="71"/>
      <c r="AP144" s="52"/>
      <c r="AQ144" s="1"/>
      <c r="AR144" s="71"/>
      <c r="AS144" s="71"/>
      <c r="AT144" s="52"/>
    </row>
    <row r="145" spans="1:46" ht="14.25" customHeight="1">
      <c r="A145" s="52"/>
      <c r="B145" s="52"/>
      <c r="C145" s="52"/>
      <c r="D145" s="1"/>
      <c r="E145" s="52"/>
      <c r="F145" s="1"/>
      <c r="G145" s="52"/>
      <c r="H145" s="1"/>
      <c r="I145" s="52"/>
      <c r="J145" s="1"/>
      <c r="K145" s="52"/>
      <c r="L145" s="69"/>
      <c r="M145" s="52"/>
      <c r="N145" s="1"/>
      <c r="O145" s="52"/>
      <c r="P145" s="1"/>
      <c r="Q145" s="1"/>
      <c r="R145" s="52"/>
      <c r="S145" s="1"/>
      <c r="T145" s="52"/>
      <c r="U145" s="1"/>
      <c r="V145" s="70"/>
      <c r="W145" s="52"/>
      <c r="X145" s="1"/>
      <c r="Y145" s="52"/>
      <c r="Z145" s="1"/>
      <c r="AA145" s="1"/>
      <c r="AB145" s="1"/>
      <c r="AC145" s="1"/>
      <c r="AD145" s="1"/>
      <c r="AE145" s="52"/>
      <c r="AF145" s="1"/>
      <c r="AG145" s="52"/>
      <c r="AH145" s="1"/>
      <c r="AI145" s="1"/>
      <c r="AJ145" s="52"/>
      <c r="AK145" s="1"/>
      <c r="AL145" s="52"/>
      <c r="AM145" s="1"/>
      <c r="AN145" s="52"/>
      <c r="AO145" s="71"/>
      <c r="AP145" s="52"/>
      <c r="AQ145" s="1"/>
      <c r="AR145" s="71"/>
      <c r="AS145" s="71"/>
      <c r="AT145" s="52"/>
    </row>
    <row r="146" spans="1:46" ht="14.25" customHeight="1">
      <c r="A146" s="52"/>
      <c r="B146" s="52"/>
      <c r="C146" s="52"/>
      <c r="D146" s="1"/>
      <c r="E146" s="52"/>
      <c r="F146" s="1"/>
      <c r="G146" s="52"/>
      <c r="H146" s="1"/>
      <c r="I146" s="52"/>
      <c r="J146" s="1"/>
      <c r="K146" s="52"/>
      <c r="L146" s="69"/>
      <c r="M146" s="52"/>
      <c r="N146" s="1"/>
      <c r="O146" s="52"/>
      <c r="P146" s="1"/>
      <c r="Q146" s="1"/>
      <c r="R146" s="52"/>
      <c r="S146" s="1"/>
      <c r="T146" s="52"/>
      <c r="U146" s="1"/>
      <c r="V146" s="70"/>
      <c r="W146" s="52"/>
      <c r="X146" s="1"/>
      <c r="Y146" s="52"/>
      <c r="Z146" s="1"/>
      <c r="AA146" s="1"/>
      <c r="AB146" s="1"/>
      <c r="AC146" s="1"/>
      <c r="AD146" s="1"/>
      <c r="AE146" s="52"/>
      <c r="AF146" s="1"/>
      <c r="AG146" s="52"/>
      <c r="AH146" s="1"/>
      <c r="AI146" s="1"/>
      <c r="AJ146" s="52"/>
      <c r="AK146" s="1"/>
      <c r="AL146" s="52"/>
      <c r="AM146" s="1"/>
      <c r="AN146" s="52"/>
      <c r="AO146" s="71"/>
      <c r="AP146" s="52"/>
      <c r="AQ146" s="1"/>
      <c r="AR146" s="71"/>
      <c r="AS146" s="71"/>
      <c r="AT146" s="52"/>
    </row>
    <row r="147" spans="1:46" ht="14.25" customHeight="1">
      <c r="A147" s="52"/>
      <c r="B147" s="52"/>
      <c r="C147" s="52"/>
      <c r="D147" s="1"/>
      <c r="E147" s="52"/>
      <c r="F147" s="1"/>
      <c r="G147" s="52"/>
      <c r="H147" s="1"/>
      <c r="I147" s="52"/>
      <c r="J147" s="1"/>
      <c r="K147" s="52"/>
      <c r="L147" s="69"/>
      <c r="M147" s="52"/>
      <c r="N147" s="1"/>
      <c r="O147" s="52"/>
      <c r="P147" s="1"/>
      <c r="Q147" s="1"/>
      <c r="R147" s="52"/>
      <c r="S147" s="1"/>
      <c r="T147" s="52"/>
      <c r="U147" s="1"/>
      <c r="V147" s="70"/>
      <c r="W147" s="52"/>
      <c r="X147" s="1"/>
      <c r="Y147" s="52"/>
      <c r="Z147" s="1"/>
      <c r="AA147" s="1"/>
      <c r="AB147" s="1"/>
      <c r="AC147" s="1"/>
      <c r="AD147" s="1"/>
      <c r="AE147" s="52"/>
      <c r="AF147" s="1"/>
      <c r="AG147" s="52"/>
      <c r="AH147" s="1"/>
      <c r="AI147" s="1"/>
      <c r="AJ147" s="52"/>
      <c r="AK147" s="1"/>
      <c r="AL147" s="52"/>
      <c r="AM147" s="1"/>
      <c r="AN147" s="52"/>
      <c r="AO147" s="71"/>
      <c r="AP147" s="52"/>
      <c r="AQ147" s="1"/>
      <c r="AR147" s="71"/>
      <c r="AS147" s="71"/>
      <c r="AT147" s="52"/>
    </row>
    <row r="148" spans="1:46" ht="14.25" customHeight="1">
      <c r="A148" s="52"/>
      <c r="B148" s="52"/>
      <c r="C148" s="52"/>
      <c r="D148" s="1"/>
      <c r="E148" s="52"/>
      <c r="F148" s="1"/>
      <c r="G148" s="52"/>
      <c r="H148" s="1"/>
      <c r="I148" s="52"/>
      <c r="J148" s="1"/>
      <c r="K148" s="52"/>
      <c r="L148" s="69"/>
      <c r="M148" s="52"/>
      <c r="N148" s="1"/>
      <c r="O148" s="52"/>
      <c r="P148" s="1"/>
      <c r="Q148" s="1"/>
      <c r="R148" s="52"/>
      <c r="S148" s="1"/>
      <c r="T148" s="52"/>
      <c r="U148" s="1"/>
      <c r="V148" s="70"/>
      <c r="W148" s="52"/>
      <c r="X148" s="1"/>
      <c r="Y148" s="52"/>
      <c r="Z148" s="1"/>
      <c r="AA148" s="1"/>
      <c r="AB148" s="1"/>
      <c r="AC148" s="1"/>
      <c r="AD148" s="1"/>
      <c r="AE148" s="52"/>
      <c r="AF148" s="1"/>
      <c r="AG148" s="52"/>
      <c r="AH148" s="1"/>
      <c r="AI148" s="1"/>
      <c r="AJ148" s="52"/>
      <c r="AK148" s="1"/>
      <c r="AL148" s="52"/>
      <c r="AM148" s="1"/>
      <c r="AN148" s="52"/>
      <c r="AO148" s="71"/>
      <c r="AP148" s="52"/>
      <c r="AQ148" s="1"/>
      <c r="AR148" s="71"/>
      <c r="AS148" s="71"/>
      <c r="AT148" s="52"/>
    </row>
    <row r="149" spans="1:46" ht="14.25" customHeight="1">
      <c r="A149" s="52"/>
      <c r="B149" s="52"/>
      <c r="C149" s="52"/>
      <c r="D149" s="1"/>
      <c r="E149" s="52"/>
      <c r="F149" s="1"/>
      <c r="G149" s="52"/>
      <c r="H149" s="1"/>
      <c r="I149" s="52"/>
      <c r="J149" s="1"/>
      <c r="K149" s="52"/>
      <c r="L149" s="69"/>
      <c r="M149" s="52"/>
      <c r="N149" s="1"/>
      <c r="O149" s="52"/>
      <c r="P149" s="1"/>
      <c r="Q149" s="1"/>
      <c r="R149" s="52"/>
      <c r="S149" s="1"/>
      <c r="T149" s="52"/>
      <c r="U149" s="1"/>
      <c r="V149" s="70"/>
      <c r="W149" s="52"/>
      <c r="X149" s="1"/>
      <c r="Y149" s="52"/>
      <c r="Z149" s="1"/>
      <c r="AA149" s="1"/>
      <c r="AB149" s="1"/>
      <c r="AC149" s="1"/>
      <c r="AD149" s="1"/>
      <c r="AE149" s="52"/>
      <c r="AF149" s="1"/>
      <c r="AG149" s="52"/>
      <c r="AH149" s="1"/>
      <c r="AI149" s="1"/>
      <c r="AJ149" s="52"/>
      <c r="AK149" s="1"/>
      <c r="AL149" s="52"/>
      <c r="AM149" s="1"/>
      <c r="AN149" s="52"/>
      <c r="AO149" s="71"/>
      <c r="AP149" s="52"/>
      <c r="AQ149" s="1"/>
      <c r="AR149" s="71"/>
      <c r="AS149" s="71"/>
      <c r="AT149" s="52"/>
    </row>
    <row r="150" spans="1:46" ht="14.25" customHeight="1">
      <c r="A150" s="52"/>
      <c r="B150" s="52"/>
      <c r="C150" s="52"/>
      <c r="D150" s="1"/>
      <c r="E150" s="52"/>
      <c r="F150" s="1"/>
      <c r="G150" s="52"/>
      <c r="H150" s="1"/>
      <c r="I150" s="52"/>
      <c r="J150" s="1"/>
      <c r="K150" s="52"/>
      <c r="L150" s="69"/>
      <c r="M150" s="52"/>
      <c r="N150" s="1"/>
      <c r="O150" s="52"/>
      <c r="P150" s="1"/>
      <c r="Q150" s="1"/>
      <c r="R150" s="52"/>
      <c r="S150" s="1"/>
      <c r="T150" s="52"/>
      <c r="U150" s="1"/>
      <c r="V150" s="70"/>
      <c r="W150" s="52"/>
      <c r="X150" s="1"/>
      <c r="Y150" s="52"/>
      <c r="Z150" s="1"/>
      <c r="AA150" s="1"/>
      <c r="AB150" s="1"/>
      <c r="AC150" s="1"/>
      <c r="AD150" s="1"/>
      <c r="AE150" s="52"/>
      <c r="AF150" s="1"/>
      <c r="AG150" s="52"/>
      <c r="AH150" s="1"/>
      <c r="AI150" s="1"/>
      <c r="AJ150" s="52"/>
      <c r="AK150" s="1"/>
      <c r="AL150" s="52"/>
      <c r="AM150" s="1"/>
      <c r="AN150" s="52"/>
      <c r="AO150" s="71"/>
      <c r="AP150" s="52"/>
      <c r="AQ150" s="1"/>
      <c r="AR150" s="71"/>
      <c r="AS150" s="71"/>
      <c r="AT150" s="52"/>
    </row>
    <row r="151" spans="1:46" ht="14.25" customHeight="1">
      <c r="A151" s="52"/>
      <c r="B151" s="52"/>
      <c r="C151" s="52"/>
      <c r="D151" s="1"/>
      <c r="E151" s="52"/>
      <c r="F151" s="1"/>
      <c r="G151" s="52"/>
      <c r="H151" s="1"/>
      <c r="I151" s="52"/>
      <c r="J151" s="1"/>
      <c r="K151" s="52"/>
      <c r="L151" s="69"/>
      <c r="M151" s="52"/>
      <c r="N151" s="1"/>
      <c r="O151" s="52"/>
      <c r="P151" s="1"/>
      <c r="Q151" s="1"/>
      <c r="R151" s="52"/>
      <c r="S151" s="1"/>
      <c r="T151" s="52"/>
      <c r="U151" s="1"/>
      <c r="V151" s="70"/>
      <c r="W151" s="52"/>
      <c r="X151" s="1"/>
      <c r="Y151" s="52"/>
      <c r="Z151" s="1"/>
      <c r="AA151" s="1"/>
      <c r="AB151" s="1"/>
      <c r="AC151" s="1"/>
      <c r="AD151" s="1"/>
      <c r="AE151" s="52"/>
      <c r="AF151" s="1"/>
      <c r="AG151" s="52"/>
      <c r="AH151" s="1"/>
      <c r="AI151" s="1"/>
      <c r="AJ151" s="52"/>
      <c r="AK151" s="1"/>
      <c r="AL151" s="52"/>
      <c r="AM151" s="1"/>
      <c r="AN151" s="52"/>
      <c r="AO151" s="71"/>
      <c r="AP151" s="52"/>
      <c r="AQ151" s="1"/>
      <c r="AR151" s="71"/>
      <c r="AS151" s="71"/>
      <c r="AT151" s="52"/>
    </row>
    <row r="152" spans="1:46" ht="14.25" customHeight="1">
      <c r="A152" s="52"/>
      <c r="B152" s="52"/>
      <c r="C152" s="52"/>
      <c r="D152" s="1"/>
      <c r="E152" s="52"/>
      <c r="F152" s="1"/>
      <c r="G152" s="52"/>
      <c r="H152" s="1"/>
      <c r="I152" s="52"/>
      <c r="J152" s="1"/>
      <c r="K152" s="52"/>
      <c r="L152" s="69"/>
      <c r="M152" s="52"/>
      <c r="N152" s="1"/>
      <c r="O152" s="52"/>
      <c r="P152" s="1"/>
      <c r="Q152" s="1"/>
      <c r="R152" s="52"/>
      <c r="S152" s="1"/>
      <c r="T152" s="52"/>
      <c r="U152" s="1"/>
      <c r="V152" s="70"/>
      <c r="W152" s="52"/>
      <c r="X152" s="1"/>
      <c r="Y152" s="52"/>
      <c r="Z152" s="1"/>
      <c r="AA152" s="1"/>
      <c r="AB152" s="1"/>
      <c r="AC152" s="1"/>
      <c r="AD152" s="1"/>
      <c r="AE152" s="52"/>
      <c r="AF152" s="1"/>
      <c r="AG152" s="52"/>
      <c r="AH152" s="1"/>
      <c r="AI152" s="1"/>
      <c r="AJ152" s="52"/>
      <c r="AK152" s="1"/>
      <c r="AL152" s="52"/>
      <c r="AM152" s="1"/>
      <c r="AN152" s="52"/>
      <c r="AO152" s="71"/>
      <c r="AP152" s="52"/>
      <c r="AQ152" s="1"/>
      <c r="AR152" s="71"/>
      <c r="AS152" s="71"/>
      <c r="AT152" s="52"/>
    </row>
    <row r="153" spans="1:46" ht="14.25" customHeight="1">
      <c r="A153" s="52"/>
      <c r="B153" s="52"/>
      <c r="C153" s="52"/>
      <c r="D153" s="1"/>
      <c r="E153" s="52"/>
      <c r="F153" s="1"/>
      <c r="G153" s="52"/>
      <c r="H153" s="1"/>
      <c r="I153" s="52"/>
      <c r="J153" s="1"/>
      <c r="K153" s="52"/>
      <c r="L153" s="69"/>
      <c r="M153" s="52"/>
      <c r="N153" s="1"/>
      <c r="O153" s="52"/>
      <c r="P153" s="1"/>
      <c r="Q153" s="1"/>
      <c r="R153" s="52"/>
      <c r="S153" s="1"/>
      <c r="T153" s="52"/>
      <c r="U153" s="1"/>
      <c r="V153" s="70"/>
      <c r="W153" s="52"/>
      <c r="X153" s="1"/>
      <c r="Y153" s="52"/>
      <c r="Z153" s="1"/>
      <c r="AA153" s="1"/>
      <c r="AB153" s="1"/>
      <c r="AC153" s="1"/>
      <c r="AD153" s="1"/>
      <c r="AE153" s="52"/>
      <c r="AF153" s="1"/>
      <c r="AG153" s="52"/>
      <c r="AH153" s="1"/>
      <c r="AI153" s="1"/>
      <c r="AJ153" s="52"/>
      <c r="AK153" s="1"/>
      <c r="AL153" s="52"/>
      <c r="AM153" s="1"/>
      <c r="AN153" s="52"/>
      <c r="AO153" s="71"/>
      <c r="AP153" s="52"/>
      <c r="AQ153" s="1"/>
      <c r="AR153" s="71"/>
      <c r="AS153" s="71"/>
      <c r="AT153" s="52"/>
    </row>
    <row r="154" spans="1:46" ht="14.25" customHeight="1">
      <c r="A154" s="52"/>
      <c r="B154" s="52"/>
      <c r="C154" s="52"/>
      <c r="D154" s="1"/>
      <c r="E154" s="52"/>
      <c r="F154" s="1"/>
      <c r="G154" s="52"/>
      <c r="H154" s="1"/>
      <c r="I154" s="52"/>
      <c r="J154" s="1"/>
      <c r="K154" s="52"/>
      <c r="L154" s="69"/>
      <c r="M154" s="52"/>
      <c r="N154" s="1"/>
      <c r="O154" s="52"/>
      <c r="P154" s="1"/>
      <c r="Q154" s="1"/>
      <c r="R154" s="52"/>
      <c r="S154" s="1"/>
      <c r="T154" s="52"/>
      <c r="U154" s="1"/>
      <c r="V154" s="70"/>
      <c r="W154" s="52"/>
      <c r="X154" s="1"/>
      <c r="Y154" s="52"/>
      <c r="Z154" s="1"/>
      <c r="AA154" s="1"/>
      <c r="AB154" s="1"/>
      <c r="AC154" s="1"/>
      <c r="AD154" s="1"/>
      <c r="AE154" s="52"/>
      <c r="AF154" s="1"/>
      <c r="AG154" s="52"/>
      <c r="AH154" s="1"/>
      <c r="AI154" s="1"/>
      <c r="AJ154" s="52"/>
      <c r="AK154" s="1"/>
      <c r="AL154" s="52"/>
      <c r="AM154" s="1"/>
      <c r="AN154" s="52"/>
      <c r="AO154" s="71"/>
      <c r="AP154" s="52"/>
      <c r="AQ154" s="1"/>
      <c r="AR154" s="71"/>
      <c r="AS154" s="71"/>
      <c r="AT154" s="52"/>
    </row>
    <row r="155" spans="1:46" ht="14.25" customHeight="1">
      <c r="A155" s="52"/>
      <c r="B155" s="52"/>
      <c r="C155" s="52"/>
      <c r="D155" s="1"/>
      <c r="E155" s="52"/>
      <c r="F155" s="1"/>
      <c r="G155" s="52"/>
      <c r="H155" s="1"/>
      <c r="I155" s="52"/>
      <c r="J155" s="1"/>
      <c r="K155" s="52"/>
      <c r="L155" s="69"/>
      <c r="M155" s="52"/>
      <c r="N155" s="1"/>
      <c r="O155" s="52"/>
      <c r="P155" s="1"/>
      <c r="Q155" s="1"/>
      <c r="R155" s="52"/>
      <c r="S155" s="1"/>
      <c r="T155" s="52"/>
      <c r="U155" s="1"/>
      <c r="V155" s="70"/>
      <c r="W155" s="52"/>
      <c r="X155" s="1"/>
      <c r="Y155" s="52"/>
      <c r="Z155" s="1"/>
      <c r="AA155" s="1"/>
      <c r="AB155" s="1"/>
      <c r="AC155" s="1"/>
      <c r="AD155" s="1"/>
      <c r="AE155" s="52"/>
      <c r="AF155" s="1"/>
      <c r="AG155" s="52"/>
      <c r="AH155" s="1"/>
      <c r="AI155" s="1"/>
      <c r="AJ155" s="52"/>
      <c r="AK155" s="1"/>
      <c r="AL155" s="52"/>
      <c r="AM155" s="1"/>
      <c r="AN155" s="52"/>
      <c r="AO155" s="71"/>
      <c r="AP155" s="52"/>
      <c r="AQ155" s="1"/>
      <c r="AR155" s="71"/>
      <c r="AS155" s="71"/>
      <c r="AT155" s="52"/>
    </row>
    <row r="156" spans="1:46" ht="14.25" customHeight="1">
      <c r="A156" s="52"/>
      <c r="B156" s="52"/>
      <c r="C156" s="52"/>
      <c r="D156" s="1"/>
      <c r="E156" s="52"/>
      <c r="F156" s="1"/>
      <c r="G156" s="52"/>
      <c r="H156" s="1"/>
      <c r="I156" s="52"/>
      <c r="J156" s="1"/>
      <c r="K156" s="52"/>
      <c r="L156" s="69"/>
      <c r="M156" s="52"/>
      <c r="N156" s="1"/>
      <c r="O156" s="52"/>
      <c r="P156" s="1"/>
      <c r="Q156" s="1"/>
      <c r="R156" s="52"/>
      <c r="S156" s="1"/>
      <c r="T156" s="52"/>
      <c r="U156" s="1"/>
      <c r="V156" s="70"/>
      <c r="W156" s="52"/>
      <c r="X156" s="1"/>
      <c r="Y156" s="52"/>
      <c r="Z156" s="1"/>
      <c r="AA156" s="1"/>
      <c r="AB156" s="1"/>
      <c r="AC156" s="1"/>
      <c r="AD156" s="1"/>
      <c r="AE156" s="52"/>
      <c r="AF156" s="1"/>
      <c r="AG156" s="52"/>
      <c r="AH156" s="1"/>
      <c r="AI156" s="1"/>
      <c r="AJ156" s="52"/>
      <c r="AK156" s="1"/>
      <c r="AL156" s="52"/>
      <c r="AM156" s="1"/>
      <c r="AN156" s="52"/>
      <c r="AO156" s="71"/>
      <c r="AP156" s="52"/>
      <c r="AQ156" s="1"/>
      <c r="AR156" s="71"/>
      <c r="AS156" s="71"/>
      <c r="AT156" s="52"/>
    </row>
    <row r="157" spans="1:46" ht="14.25" customHeight="1">
      <c r="A157" s="52"/>
      <c r="B157" s="52"/>
      <c r="C157" s="52"/>
      <c r="D157" s="1"/>
      <c r="E157" s="52"/>
      <c r="F157" s="1"/>
      <c r="G157" s="52"/>
      <c r="H157" s="1"/>
      <c r="I157" s="52"/>
      <c r="J157" s="1"/>
      <c r="K157" s="52"/>
      <c r="L157" s="69"/>
      <c r="M157" s="52"/>
      <c r="N157" s="1"/>
      <c r="O157" s="52"/>
      <c r="P157" s="1"/>
      <c r="Q157" s="1"/>
      <c r="R157" s="52"/>
      <c r="S157" s="1"/>
      <c r="T157" s="52"/>
      <c r="U157" s="1"/>
      <c r="V157" s="70"/>
      <c r="W157" s="52"/>
      <c r="X157" s="1"/>
      <c r="Y157" s="52"/>
      <c r="Z157" s="1"/>
      <c r="AA157" s="1"/>
      <c r="AB157" s="1"/>
      <c r="AC157" s="1"/>
      <c r="AD157" s="1"/>
      <c r="AE157" s="52"/>
      <c r="AF157" s="1"/>
      <c r="AG157" s="52"/>
      <c r="AH157" s="1"/>
      <c r="AI157" s="1"/>
      <c r="AJ157" s="52"/>
      <c r="AK157" s="1"/>
      <c r="AL157" s="52"/>
      <c r="AM157" s="1"/>
      <c r="AN157" s="52"/>
      <c r="AO157" s="71"/>
      <c r="AP157" s="52"/>
      <c r="AQ157" s="1"/>
      <c r="AR157" s="71"/>
      <c r="AS157" s="71"/>
      <c r="AT157" s="52"/>
    </row>
    <row r="158" spans="1:46" ht="14.25" customHeight="1">
      <c r="A158" s="52"/>
      <c r="B158" s="52"/>
      <c r="C158" s="52"/>
      <c r="D158" s="1"/>
      <c r="E158" s="52"/>
      <c r="F158" s="1"/>
      <c r="G158" s="52"/>
      <c r="H158" s="1"/>
      <c r="I158" s="52"/>
      <c r="J158" s="1"/>
      <c r="K158" s="52"/>
      <c r="L158" s="69"/>
      <c r="M158" s="52"/>
      <c r="N158" s="1"/>
      <c r="O158" s="52"/>
      <c r="P158" s="1"/>
      <c r="Q158" s="1"/>
      <c r="R158" s="52"/>
      <c r="S158" s="1"/>
      <c r="T158" s="52"/>
      <c r="U158" s="1"/>
      <c r="V158" s="70"/>
      <c r="W158" s="52"/>
      <c r="X158" s="1"/>
      <c r="Y158" s="52"/>
      <c r="Z158" s="1"/>
      <c r="AA158" s="1"/>
      <c r="AB158" s="1"/>
      <c r="AC158" s="1"/>
      <c r="AD158" s="1"/>
      <c r="AE158" s="52"/>
      <c r="AF158" s="1"/>
      <c r="AG158" s="52"/>
      <c r="AH158" s="1"/>
      <c r="AI158" s="1"/>
      <c r="AJ158" s="52"/>
      <c r="AK158" s="1"/>
      <c r="AL158" s="52"/>
      <c r="AM158" s="1"/>
      <c r="AN158" s="52"/>
      <c r="AO158" s="71"/>
      <c r="AP158" s="52"/>
      <c r="AQ158" s="1"/>
      <c r="AR158" s="71"/>
      <c r="AS158" s="71"/>
      <c r="AT158" s="52"/>
    </row>
    <row r="159" spans="1:46" ht="14.25" customHeight="1">
      <c r="A159" s="52"/>
      <c r="B159" s="52"/>
      <c r="C159" s="52"/>
      <c r="D159" s="1"/>
      <c r="E159" s="52"/>
      <c r="F159" s="1"/>
      <c r="G159" s="52"/>
      <c r="H159" s="1"/>
      <c r="I159" s="52"/>
      <c r="J159" s="1"/>
      <c r="K159" s="52"/>
      <c r="L159" s="69"/>
      <c r="M159" s="52"/>
      <c r="N159" s="1"/>
      <c r="O159" s="52"/>
      <c r="P159" s="1"/>
      <c r="Q159" s="1"/>
      <c r="R159" s="52"/>
      <c r="S159" s="1"/>
      <c r="T159" s="52"/>
      <c r="U159" s="1"/>
      <c r="V159" s="70"/>
      <c r="W159" s="52"/>
      <c r="X159" s="1"/>
      <c r="Y159" s="52"/>
      <c r="Z159" s="1"/>
      <c r="AA159" s="1"/>
      <c r="AB159" s="1"/>
      <c r="AC159" s="1"/>
      <c r="AD159" s="1"/>
      <c r="AE159" s="52"/>
      <c r="AF159" s="1"/>
      <c r="AG159" s="52"/>
      <c r="AH159" s="1"/>
      <c r="AI159" s="1"/>
      <c r="AJ159" s="52"/>
      <c r="AK159" s="1"/>
      <c r="AL159" s="52"/>
      <c r="AM159" s="1"/>
      <c r="AN159" s="52"/>
      <c r="AO159" s="71"/>
      <c r="AP159" s="52"/>
      <c r="AQ159" s="1"/>
      <c r="AR159" s="71"/>
      <c r="AS159" s="71"/>
      <c r="AT159" s="52"/>
    </row>
    <row r="160" spans="1:46" ht="14.25" customHeight="1">
      <c r="A160" s="52"/>
      <c r="B160" s="52"/>
      <c r="C160" s="52"/>
      <c r="D160" s="1"/>
      <c r="E160" s="52"/>
      <c r="F160" s="1"/>
      <c r="G160" s="52"/>
      <c r="H160" s="1"/>
      <c r="I160" s="52"/>
      <c r="J160" s="1"/>
      <c r="K160" s="52"/>
      <c r="L160" s="69"/>
      <c r="M160" s="52"/>
      <c r="N160" s="1"/>
      <c r="O160" s="52"/>
      <c r="P160" s="1"/>
      <c r="Q160" s="1"/>
      <c r="R160" s="52"/>
      <c r="S160" s="1"/>
      <c r="T160" s="52"/>
      <c r="U160" s="1"/>
      <c r="V160" s="70"/>
      <c r="W160" s="52"/>
      <c r="X160" s="1"/>
      <c r="Y160" s="52"/>
      <c r="Z160" s="1"/>
      <c r="AA160" s="1"/>
      <c r="AB160" s="1"/>
      <c r="AC160" s="1"/>
      <c r="AD160" s="1"/>
      <c r="AE160" s="52"/>
      <c r="AF160" s="1"/>
      <c r="AG160" s="52"/>
      <c r="AH160" s="1"/>
      <c r="AI160" s="1"/>
      <c r="AJ160" s="52"/>
      <c r="AK160" s="1"/>
      <c r="AL160" s="52"/>
      <c r="AM160" s="1"/>
      <c r="AN160" s="52"/>
      <c r="AO160" s="71"/>
      <c r="AP160" s="52"/>
      <c r="AQ160" s="1"/>
      <c r="AR160" s="71"/>
      <c r="AS160" s="71"/>
      <c r="AT160" s="52"/>
    </row>
    <row r="161" spans="1:46" ht="14.25" customHeight="1">
      <c r="A161" s="52"/>
      <c r="B161" s="52"/>
      <c r="C161" s="52"/>
      <c r="D161" s="1"/>
      <c r="E161" s="52"/>
      <c r="F161" s="1"/>
      <c r="G161" s="52"/>
      <c r="H161" s="1"/>
      <c r="I161" s="52"/>
      <c r="J161" s="1"/>
      <c r="K161" s="52"/>
      <c r="L161" s="69"/>
      <c r="M161" s="52"/>
      <c r="N161" s="1"/>
      <c r="O161" s="52"/>
      <c r="P161" s="1"/>
      <c r="Q161" s="1"/>
      <c r="R161" s="52"/>
      <c r="S161" s="1"/>
      <c r="T161" s="52"/>
      <c r="U161" s="1"/>
      <c r="V161" s="70"/>
      <c r="W161" s="52"/>
      <c r="X161" s="1"/>
      <c r="Y161" s="52"/>
      <c r="Z161" s="1"/>
      <c r="AA161" s="1"/>
      <c r="AB161" s="1"/>
      <c r="AC161" s="1"/>
      <c r="AD161" s="1"/>
      <c r="AE161" s="52"/>
      <c r="AF161" s="1"/>
      <c r="AG161" s="52"/>
      <c r="AH161" s="1"/>
      <c r="AI161" s="1"/>
      <c r="AJ161" s="52"/>
      <c r="AK161" s="1"/>
      <c r="AL161" s="52"/>
      <c r="AM161" s="1"/>
      <c r="AN161" s="52"/>
      <c r="AO161" s="71"/>
      <c r="AP161" s="52"/>
      <c r="AQ161" s="1"/>
      <c r="AR161" s="71"/>
      <c r="AS161" s="71"/>
      <c r="AT161" s="52"/>
    </row>
    <row r="162" spans="1:46" ht="14.25" customHeight="1">
      <c r="A162" s="52"/>
      <c r="B162" s="52"/>
      <c r="C162" s="52"/>
      <c r="D162" s="1"/>
      <c r="E162" s="52"/>
      <c r="F162" s="1"/>
      <c r="G162" s="52"/>
      <c r="H162" s="1"/>
      <c r="I162" s="52"/>
      <c r="J162" s="1"/>
      <c r="K162" s="52"/>
      <c r="L162" s="69"/>
      <c r="M162" s="52"/>
      <c r="N162" s="1"/>
      <c r="O162" s="52"/>
      <c r="P162" s="1"/>
      <c r="Q162" s="1"/>
      <c r="R162" s="52"/>
      <c r="S162" s="1"/>
      <c r="T162" s="52"/>
      <c r="U162" s="1"/>
      <c r="V162" s="70"/>
      <c r="W162" s="52"/>
      <c r="X162" s="1"/>
      <c r="Y162" s="52"/>
      <c r="Z162" s="1"/>
      <c r="AA162" s="1"/>
      <c r="AB162" s="1"/>
      <c r="AC162" s="1"/>
      <c r="AD162" s="1"/>
      <c r="AE162" s="52"/>
      <c r="AF162" s="1"/>
      <c r="AG162" s="52"/>
      <c r="AH162" s="1"/>
      <c r="AI162" s="1"/>
      <c r="AJ162" s="52"/>
      <c r="AK162" s="1"/>
      <c r="AL162" s="52"/>
      <c r="AM162" s="1"/>
      <c r="AN162" s="52"/>
      <c r="AO162" s="71"/>
      <c r="AP162" s="52"/>
      <c r="AQ162" s="1"/>
      <c r="AR162" s="71"/>
      <c r="AS162" s="71"/>
      <c r="AT162" s="52"/>
    </row>
    <row r="163" spans="1:46" ht="14.25" customHeight="1">
      <c r="A163" s="52"/>
      <c r="B163" s="52"/>
      <c r="C163" s="52"/>
      <c r="D163" s="1"/>
      <c r="E163" s="52"/>
      <c r="F163" s="1"/>
      <c r="G163" s="52"/>
      <c r="H163" s="1"/>
      <c r="I163" s="52"/>
      <c r="J163" s="1"/>
      <c r="K163" s="52"/>
      <c r="L163" s="69"/>
      <c r="M163" s="52"/>
      <c r="N163" s="1"/>
      <c r="O163" s="52"/>
      <c r="P163" s="1"/>
      <c r="Q163" s="1"/>
      <c r="R163" s="52"/>
      <c r="S163" s="1"/>
      <c r="T163" s="52"/>
      <c r="U163" s="1"/>
      <c r="V163" s="70"/>
      <c r="W163" s="52"/>
      <c r="X163" s="1"/>
      <c r="Y163" s="52"/>
      <c r="Z163" s="1"/>
      <c r="AA163" s="1"/>
      <c r="AB163" s="1"/>
      <c r="AC163" s="1"/>
      <c r="AD163" s="1"/>
      <c r="AE163" s="52"/>
      <c r="AF163" s="1"/>
      <c r="AG163" s="52"/>
      <c r="AH163" s="1"/>
      <c r="AI163" s="1"/>
      <c r="AJ163" s="52"/>
      <c r="AK163" s="1"/>
      <c r="AL163" s="52"/>
      <c r="AM163" s="1"/>
      <c r="AN163" s="52"/>
      <c r="AO163" s="71"/>
      <c r="AP163" s="52"/>
      <c r="AQ163" s="1"/>
      <c r="AR163" s="71"/>
      <c r="AS163" s="71"/>
      <c r="AT163" s="52"/>
    </row>
    <row r="164" spans="1:46" ht="14.25" customHeight="1">
      <c r="A164" s="52"/>
      <c r="B164" s="52"/>
      <c r="C164" s="52"/>
      <c r="D164" s="1"/>
      <c r="E164" s="52"/>
      <c r="F164" s="1"/>
      <c r="G164" s="52"/>
      <c r="H164" s="1"/>
      <c r="I164" s="52"/>
      <c r="J164" s="1"/>
      <c r="K164" s="52"/>
      <c r="L164" s="69"/>
      <c r="M164" s="52"/>
      <c r="N164" s="1"/>
      <c r="O164" s="52"/>
      <c r="P164" s="1"/>
      <c r="Q164" s="1"/>
      <c r="R164" s="52"/>
      <c r="S164" s="1"/>
      <c r="T164" s="52"/>
      <c r="U164" s="1"/>
      <c r="V164" s="70"/>
      <c r="W164" s="52"/>
      <c r="X164" s="1"/>
      <c r="Y164" s="52"/>
      <c r="Z164" s="1"/>
      <c r="AA164" s="1"/>
      <c r="AB164" s="1"/>
      <c r="AC164" s="1"/>
      <c r="AD164" s="1"/>
      <c r="AE164" s="52"/>
      <c r="AF164" s="1"/>
      <c r="AG164" s="52"/>
      <c r="AH164" s="1"/>
      <c r="AI164" s="1"/>
      <c r="AJ164" s="52"/>
      <c r="AK164" s="1"/>
      <c r="AL164" s="52"/>
      <c r="AM164" s="1"/>
      <c r="AN164" s="52"/>
      <c r="AO164" s="71"/>
      <c r="AP164" s="52"/>
      <c r="AQ164" s="1"/>
      <c r="AR164" s="71"/>
      <c r="AS164" s="71"/>
      <c r="AT164" s="52"/>
    </row>
    <row r="165" spans="1:46" ht="14.25" customHeight="1">
      <c r="A165" s="52"/>
      <c r="B165" s="52"/>
      <c r="C165" s="52"/>
      <c r="D165" s="1"/>
      <c r="E165" s="52"/>
      <c r="F165" s="1"/>
      <c r="G165" s="52"/>
      <c r="H165" s="1"/>
      <c r="I165" s="52"/>
      <c r="J165" s="1"/>
      <c r="K165" s="52"/>
      <c r="L165" s="69"/>
      <c r="M165" s="52"/>
      <c r="N165" s="1"/>
      <c r="O165" s="52"/>
      <c r="P165" s="1"/>
      <c r="Q165" s="1"/>
      <c r="R165" s="52"/>
      <c r="S165" s="1"/>
      <c r="T165" s="52"/>
      <c r="U165" s="1"/>
      <c r="V165" s="70"/>
      <c r="W165" s="52"/>
      <c r="X165" s="1"/>
      <c r="Y165" s="52"/>
      <c r="Z165" s="1"/>
      <c r="AA165" s="1"/>
      <c r="AB165" s="1"/>
      <c r="AC165" s="1"/>
      <c r="AD165" s="1"/>
      <c r="AE165" s="52"/>
      <c r="AF165" s="1"/>
      <c r="AG165" s="52"/>
      <c r="AH165" s="1"/>
      <c r="AI165" s="1"/>
      <c r="AJ165" s="52"/>
      <c r="AK165" s="1"/>
      <c r="AL165" s="52"/>
      <c r="AM165" s="1"/>
      <c r="AN165" s="52"/>
      <c r="AO165" s="71"/>
      <c r="AP165" s="52"/>
      <c r="AQ165" s="1"/>
      <c r="AR165" s="71"/>
      <c r="AS165" s="71"/>
      <c r="AT165" s="52"/>
    </row>
    <row r="166" spans="1:46" ht="14.25" customHeight="1">
      <c r="A166" s="52"/>
      <c r="B166" s="52"/>
      <c r="C166" s="52"/>
      <c r="D166" s="1"/>
      <c r="E166" s="52"/>
      <c r="F166" s="1"/>
      <c r="G166" s="52"/>
      <c r="H166" s="1"/>
      <c r="I166" s="52"/>
      <c r="J166" s="1"/>
      <c r="K166" s="52"/>
      <c r="L166" s="69"/>
      <c r="M166" s="52"/>
      <c r="N166" s="1"/>
      <c r="O166" s="52"/>
      <c r="P166" s="1"/>
      <c r="Q166" s="1"/>
      <c r="R166" s="52"/>
      <c r="S166" s="1"/>
      <c r="T166" s="52"/>
      <c r="U166" s="1"/>
      <c r="V166" s="70"/>
      <c r="W166" s="52"/>
      <c r="X166" s="1"/>
      <c r="Y166" s="52"/>
      <c r="Z166" s="1"/>
      <c r="AA166" s="1"/>
      <c r="AB166" s="1"/>
      <c r="AC166" s="1"/>
      <c r="AD166" s="1"/>
      <c r="AE166" s="52"/>
      <c r="AF166" s="1"/>
      <c r="AG166" s="52"/>
      <c r="AH166" s="1"/>
      <c r="AI166" s="1"/>
      <c r="AJ166" s="52"/>
      <c r="AK166" s="1"/>
      <c r="AL166" s="52"/>
      <c r="AM166" s="1"/>
      <c r="AN166" s="52"/>
      <c r="AO166" s="71"/>
      <c r="AP166" s="52"/>
      <c r="AQ166" s="1"/>
      <c r="AR166" s="71"/>
      <c r="AS166" s="71"/>
      <c r="AT166" s="52"/>
    </row>
    <row r="167" spans="1:46" ht="14.25" customHeight="1">
      <c r="A167" s="52"/>
      <c r="B167" s="52"/>
      <c r="C167" s="52"/>
      <c r="D167" s="1"/>
      <c r="E167" s="52"/>
      <c r="F167" s="1"/>
      <c r="G167" s="52"/>
      <c r="H167" s="1"/>
      <c r="I167" s="52"/>
      <c r="J167" s="1"/>
      <c r="K167" s="52"/>
      <c r="L167" s="69"/>
      <c r="M167" s="52"/>
      <c r="N167" s="1"/>
      <c r="O167" s="52"/>
      <c r="P167" s="1"/>
      <c r="Q167" s="1"/>
      <c r="R167" s="52"/>
      <c r="S167" s="1"/>
      <c r="T167" s="52"/>
      <c r="U167" s="1"/>
      <c r="V167" s="70"/>
      <c r="W167" s="52"/>
      <c r="X167" s="1"/>
      <c r="Y167" s="52"/>
      <c r="Z167" s="1"/>
      <c r="AA167" s="1"/>
      <c r="AB167" s="1"/>
      <c r="AC167" s="1"/>
      <c r="AD167" s="1"/>
      <c r="AE167" s="52"/>
      <c r="AF167" s="1"/>
      <c r="AG167" s="52"/>
      <c r="AH167" s="1"/>
      <c r="AI167" s="1"/>
      <c r="AJ167" s="52"/>
      <c r="AK167" s="1"/>
      <c r="AL167" s="52"/>
      <c r="AM167" s="1"/>
      <c r="AN167" s="52"/>
      <c r="AO167" s="71"/>
      <c r="AP167" s="52"/>
      <c r="AQ167" s="1"/>
      <c r="AR167" s="71"/>
      <c r="AS167" s="71"/>
      <c r="AT167" s="52"/>
    </row>
    <row r="168" spans="1:46" ht="14.25" customHeight="1">
      <c r="A168" s="52"/>
      <c r="B168" s="52"/>
      <c r="C168" s="52"/>
      <c r="D168" s="1"/>
      <c r="E168" s="52"/>
      <c r="F168" s="1"/>
      <c r="G168" s="52"/>
      <c r="H168" s="1"/>
      <c r="I168" s="52"/>
      <c r="J168" s="1"/>
      <c r="K168" s="52"/>
      <c r="L168" s="69"/>
      <c r="M168" s="52"/>
      <c r="N168" s="1"/>
      <c r="O168" s="52"/>
      <c r="P168" s="1"/>
      <c r="Q168" s="1"/>
      <c r="R168" s="52"/>
      <c r="S168" s="1"/>
      <c r="T168" s="52"/>
      <c r="U168" s="1"/>
      <c r="V168" s="70"/>
      <c r="W168" s="52"/>
      <c r="X168" s="1"/>
      <c r="Y168" s="52"/>
      <c r="Z168" s="1"/>
      <c r="AA168" s="1"/>
      <c r="AB168" s="1"/>
      <c r="AC168" s="1"/>
      <c r="AD168" s="1"/>
      <c r="AE168" s="52"/>
      <c r="AF168" s="1"/>
      <c r="AG168" s="52"/>
      <c r="AH168" s="1"/>
      <c r="AI168" s="1"/>
      <c r="AJ168" s="52"/>
      <c r="AK168" s="1"/>
      <c r="AL168" s="52"/>
      <c r="AM168" s="1"/>
      <c r="AN168" s="52"/>
      <c r="AO168" s="71"/>
      <c r="AP168" s="52"/>
      <c r="AQ168" s="1"/>
      <c r="AR168" s="71"/>
      <c r="AS168" s="71"/>
      <c r="AT168" s="52"/>
    </row>
    <row r="169" spans="1:46" ht="14.25" customHeight="1">
      <c r="A169" s="52"/>
      <c r="B169" s="52"/>
      <c r="C169" s="52"/>
      <c r="D169" s="1"/>
      <c r="E169" s="52"/>
      <c r="F169" s="1"/>
      <c r="G169" s="52"/>
      <c r="H169" s="1"/>
      <c r="I169" s="52"/>
      <c r="J169" s="1"/>
      <c r="K169" s="52"/>
      <c r="L169" s="69"/>
      <c r="M169" s="52"/>
      <c r="N169" s="1"/>
      <c r="O169" s="52"/>
      <c r="P169" s="1"/>
      <c r="Q169" s="1"/>
      <c r="R169" s="52"/>
      <c r="S169" s="1"/>
      <c r="T169" s="52"/>
      <c r="U169" s="1"/>
      <c r="V169" s="70"/>
      <c r="W169" s="52"/>
      <c r="X169" s="1"/>
      <c r="Y169" s="52"/>
      <c r="Z169" s="1"/>
      <c r="AA169" s="1"/>
      <c r="AB169" s="1"/>
      <c r="AC169" s="1"/>
      <c r="AD169" s="1"/>
      <c r="AE169" s="52"/>
      <c r="AF169" s="1"/>
      <c r="AG169" s="52"/>
      <c r="AH169" s="1"/>
      <c r="AI169" s="1"/>
      <c r="AJ169" s="52"/>
      <c r="AK169" s="1"/>
      <c r="AL169" s="52"/>
      <c r="AM169" s="1"/>
      <c r="AN169" s="52"/>
      <c r="AO169" s="71"/>
      <c r="AP169" s="52"/>
      <c r="AQ169" s="1"/>
      <c r="AR169" s="71"/>
      <c r="AS169" s="71"/>
      <c r="AT169" s="52"/>
    </row>
    <row r="170" spans="1:46" ht="14.25" customHeight="1">
      <c r="A170" s="52"/>
      <c r="B170" s="52"/>
      <c r="C170" s="52"/>
      <c r="D170" s="1"/>
      <c r="E170" s="52"/>
      <c r="F170" s="1"/>
      <c r="G170" s="52"/>
      <c r="H170" s="1"/>
      <c r="I170" s="52"/>
      <c r="J170" s="1"/>
      <c r="K170" s="52"/>
      <c r="L170" s="69"/>
      <c r="M170" s="52"/>
      <c r="N170" s="1"/>
      <c r="O170" s="52"/>
      <c r="P170" s="1"/>
      <c r="Q170" s="1"/>
      <c r="R170" s="52"/>
      <c r="S170" s="1"/>
      <c r="T170" s="52"/>
      <c r="U170" s="1"/>
      <c r="V170" s="70"/>
      <c r="W170" s="52"/>
      <c r="X170" s="1"/>
      <c r="Y170" s="52"/>
      <c r="Z170" s="1"/>
      <c r="AA170" s="1"/>
      <c r="AB170" s="1"/>
      <c r="AC170" s="1"/>
      <c r="AD170" s="1"/>
      <c r="AE170" s="52"/>
      <c r="AF170" s="1"/>
      <c r="AG170" s="52"/>
      <c r="AH170" s="1"/>
      <c r="AI170" s="1"/>
      <c r="AJ170" s="52"/>
      <c r="AK170" s="1"/>
      <c r="AL170" s="52"/>
      <c r="AM170" s="1"/>
      <c r="AN170" s="52"/>
      <c r="AO170" s="71"/>
      <c r="AP170" s="52"/>
      <c r="AQ170" s="1"/>
      <c r="AR170" s="71"/>
      <c r="AS170" s="71"/>
      <c r="AT170" s="52"/>
    </row>
    <row r="171" spans="1:46" ht="14.25" customHeight="1">
      <c r="A171" s="52"/>
      <c r="B171" s="52"/>
      <c r="C171" s="52"/>
      <c r="D171" s="1"/>
      <c r="E171" s="52"/>
      <c r="F171" s="1"/>
      <c r="G171" s="52"/>
      <c r="H171" s="1"/>
      <c r="I171" s="52"/>
      <c r="J171" s="1"/>
      <c r="K171" s="52"/>
      <c r="L171" s="69"/>
      <c r="M171" s="52"/>
      <c r="N171" s="1"/>
      <c r="O171" s="52"/>
      <c r="P171" s="1"/>
      <c r="Q171" s="1"/>
      <c r="R171" s="52"/>
      <c r="S171" s="1"/>
      <c r="T171" s="52"/>
      <c r="U171" s="1"/>
      <c r="V171" s="70"/>
      <c r="W171" s="52"/>
      <c r="X171" s="1"/>
      <c r="Y171" s="52"/>
      <c r="Z171" s="1"/>
      <c r="AA171" s="1"/>
      <c r="AB171" s="1"/>
      <c r="AC171" s="1"/>
      <c r="AD171" s="1"/>
      <c r="AE171" s="52"/>
      <c r="AF171" s="1"/>
      <c r="AG171" s="52"/>
      <c r="AH171" s="1"/>
      <c r="AI171" s="1"/>
      <c r="AJ171" s="52"/>
      <c r="AK171" s="1"/>
      <c r="AL171" s="52"/>
      <c r="AM171" s="1"/>
      <c r="AN171" s="52"/>
      <c r="AO171" s="71"/>
      <c r="AP171" s="52"/>
      <c r="AQ171" s="1"/>
      <c r="AR171" s="71"/>
      <c r="AS171" s="71"/>
      <c r="AT171" s="52"/>
    </row>
    <row r="172" spans="1:46" ht="14.25" customHeight="1">
      <c r="A172" s="52"/>
      <c r="B172" s="52"/>
      <c r="C172" s="52"/>
      <c r="D172" s="1"/>
      <c r="E172" s="52"/>
      <c r="F172" s="1"/>
      <c r="G172" s="52"/>
      <c r="H172" s="1"/>
      <c r="I172" s="52"/>
      <c r="J172" s="1"/>
      <c r="K172" s="52"/>
      <c r="L172" s="69"/>
      <c r="M172" s="52"/>
      <c r="N172" s="1"/>
      <c r="O172" s="52"/>
      <c r="P172" s="1"/>
      <c r="Q172" s="1"/>
      <c r="R172" s="52"/>
      <c r="S172" s="1"/>
      <c r="T172" s="52"/>
      <c r="U172" s="1"/>
      <c r="V172" s="70"/>
      <c r="W172" s="52"/>
      <c r="X172" s="1"/>
      <c r="Y172" s="52"/>
      <c r="Z172" s="1"/>
      <c r="AA172" s="1"/>
      <c r="AB172" s="1"/>
      <c r="AC172" s="1"/>
      <c r="AD172" s="1"/>
      <c r="AE172" s="52"/>
      <c r="AF172" s="1"/>
      <c r="AG172" s="52"/>
      <c r="AH172" s="1"/>
      <c r="AI172" s="1"/>
      <c r="AJ172" s="52"/>
      <c r="AK172" s="1"/>
      <c r="AL172" s="52"/>
      <c r="AM172" s="1"/>
      <c r="AN172" s="52"/>
      <c r="AO172" s="71"/>
      <c r="AP172" s="52"/>
      <c r="AQ172" s="1"/>
      <c r="AR172" s="71"/>
      <c r="AS172" s="71"/>
      <c r="AT172" s="52"/>
    </row>
    <row r="173" spans="1:46" ht="14.25" customHeight="1">
      <c r="A173" s="52"/>
      <c r="B173" s="52"/>
      <c r="C173" s="52"/>
      <c r="D173" s="1"/>
      <c r="E173" s="52"/>
      <c r="F173" s="1"/>
      <c r="G173" s="52"/>
      <c r="H173" s="1"/>
      <c r="I173" s="52"/>
      <c r="J173" s="1"/>
      <c r="K173" s="52"/>
      <c r="L173" s="69"/>
      <c r="M173" s="52"/>
      <c r="N173" s="1"/>
      <c r="O173" s="52"/>
      <c r="P173" s="1"/>
      <c r="Q173" s="1"/>
      <c r="R173" s="52"/>
      <c r="S173" s="1"/>
      <c r="T173" s="52"/>
      <c r="U173" s="1"/>
      <c r="V173" s="70"/>
      <c r="W173" s="52"/>
      <c r="X173" s="1"/>
      <c r="Y173" s="52"/>
      <c r="Z173" s="1"/>
      <c r="AA173" s="1"/>
      <c r="AB173" s="1"/>
      <c r="AC173" s="1"/>
      <c r="AD173" s="1"/>
      <c r="AE173" s="52"/>
      <c r="AF173" s="1"/>
      <c r="AG173" s="52"/>
      <c r="AH173" s="1"/>
      <c r="AI173" s="1"/>
      <c r="AJ173" s="52"/>
      <c r="AK173" s="1"/>
      <c r="AL173" s="52"/>
      <c r="AM173" s="1"/>
      <c r="AN173" s="52"/>
      <c r="AO173" s="71"/>
      <c r="AP173" s="52"/>
      <c r="AQ173" s="1"/>
      <c r="AR173" s="71"/>
      <c r="AS173" s="71"/>
      <c r="AT173" s="52"/>
    </row>
    <row r="174" spans="1:46" ht="14.25" customHeight="1">
      <c r="A174" s="52"/>
      <c r="B174" s="52"/>
      <c r="C174" s="52"/>
      <c r="D174" s="1"/>
      <c r="E174" s="52"/>
      <c r="F174" s="1"/>
      <c r="G174" s="52"/>
      <c r="H174" s="1"/>
      <c r="I174" s="52"/>
      <c r="J174" s="1"/>
      <c r="K174" s="52"/>
      <c r="L174" s="69"/>
      <c r="M174" s="52"/>
      <c r="N174" s="1"/>
      <c r="O174" s="52"/>
      <c r="P174" s="1"/>
      <c r="Q174" s="1"/>
      <c r="R174" s="52"/>
      <c r="S174" s="1"/>
      <c r="T174" s="52"/>
      <c r="U174" s="1"/>
      <c r="V174" s="70"/>
      <c r="W174" s="52"/>
      <c r="X174" s="1"/>
      <c r="Y174" s="52"/>
      <c r="Z174" s="1"/>
      <c r="AA174" s="1"/>
      <c r="AB174" s="1"/>
      <c r="AC174" s="1"/>
      <c r="AD174" s="1"/>
      <c r="AE174" s="52"/>
      <c r="AF174" s="1"/>
      <c r="AG174" s="52"/>
      <c r="AH174" s="1"/>
      <c r="AI174" s="1"/>
      <c r="AJ174" s="52"/>
      <c r="AK174" s="1"/>
      <c r="AL174" s="52"/>
      <c r="AM174" s="1"/>
      <c r="AN174" s="52"/>
      <c r="AO174" s="71"/>
      <c r="AP174" s="52"/>
      <c r="AQ174" s="1"/>
      <c r="AR174" s="71"/>
      <c r="AS174" s="71"/>
      <c r="AT174" s="52"/>
    </row>
    <row r="175" spans="1:46" ht="14.25" customHeight="1">
      <c r="A175" s="52"/>
      <c r="B175" s="52"/>
      <c r="C175" s="52"/>
      <c r="D175" s="1"/>
      <c r="E175" s="52"/>
      <c r="F175" s="1"/>
      <c r="G175" s="52"/>
      <c r="H175" s="1"/>
      <c r="I175" s="52"/>
      <c r="J175" s="1"/>
      <c r="K175" s="52"/>
      <c r="L175" s="69"/>
      <c r="M175" s="52"/>
      <c r="N175" s="1"/>
      <c r="O175" s="52"/>
      <c r="P175" s="1"/>
      <c r="Q175" s="1"/>
      <c r="R175" s="52"/>
      <c r="S175" s="1"/>
      <c r="T175" s="52"/>
      <c r="U175" s="1"/>
      <c r="V175" s="70"/>
      <c r="W175" s="52"/>
      <c r="X175" s="1"/>
      <c r="Y175" s="52"/>
      <c r="Z175" s="1"/>
      <c r="AA175" s="1"/>
      <c r="AB175" s="1"/>
      <c r="AC175" s="1"/>
      <c r="AD175" s="1"/>
      <c r="AE175" s="52"/>
      <c r="AF175" s="1"/>
      <c r="AG175" s="52"/>
      <c r="AH175" s="1"/>
      <c r="AI175" s="1"/>
      <c r="AJ175" s="52"/>
      <c r="AK175" s="1"/>
      <c r="AL175" s="52"/>
      <c r="AM175" s="1"/>
      <c r="AN175" s="52"/>
      <c r="AO175" s="71"/>
      <c r="AP175" s="52"/>
      <c r="AQ175" s="1"/>
      <c r="AR175" s="71"/>
      <c r="AS175" s="71"/>
      <c r="AT175" s="52"/>
    </row>
    <row r="176" spans="1:46" ht="14.25" customHeight="1">
      <c r="A176" s="52"/>
      <c r="B176" s="52"/>
      <c r="C176" s="52"/>
      <c r="D176" s="1"/>
      <c r="E176" s="52"/>
      <c r="F176" s="1"/>
      <c r="G176" s="52"/>
      <c r="H176" s="1"/>
      <c r="I176" s="52"/>
      <c r="J176" s="1"/>
      <c r="K176" s="52"/>
      <c r="L176" s="69"/>
      <c r="M176" s="52"/>
      <c r="N176" s="1"/>
      <c r="O176" s="52"/>
      <c r="P176" s="1"/>
      <c r="Q176" s="1"/>
      <c r="R176" s="52"/>
      <c r="S176" s="1"/>
      <c r="T176" s="52"/>
      <c r="U176" s="1"/>
      <c r="V176" s="70"/>
      <c r="W176" s="52"/>
      <c r="X176" s="1"/>
      <c r="Y176" s="52"/>
      <c r="Z176" s="1"/>
      <c r="AA176" s="1"/>
      <c r="AB176" s="1"/>
      <c r="AC176" s="1"/>
      <c r="AD176" s="1"/>
      <c r="AE176" s="52"/>
      <c r="AF176" s="1"/>
      <c r="AG176" s="52"/>
      <c r="AH176" s="1"/>
      <c r="AI176" s="1"/>
      <c r="AJ176" s="52"/>
      <c r="AK176" s="1"/>
      <c r="AL176" s="52"/>
      <c r="AM176" s="1"/>
      <c r="AN176" s="52"/>
      <c r="AO176" s="71"/>
      <c r="AP176" s="52"/>
      <c r="AQ176" s="1"/>
      <c r="AR176" s="71"/>
      <c r="AS176" s="71"/>
      <c r="AT176" s="52"/>
    </row>
    <row r="177" spans="1:46" ht="14.25" customHeight="1">
      <c r="A177" s="52"/>
      <c r="B177" s="52"/>
      <c r="C177" s="52"/>
      <c r="D177" s="1"/>
      <c r="E177" s="52"/>
      <c r="F177" s="1"/>
      <c r="G177" s="52"/>
      <c r="H177" s="1"/>
      <c r="I177" s="52"/>
      <c r="J177" s="1"/>
      <c r="K177" s="52"/>
      <c r="L177" s="69"/>
      <c r="M177" s="52"/>
      <c r="N177" s="1"/>
      <c r="O177" s="52"/>
      <c r="P177" s="1"/>
      <c r="Q177" s="1"/>
      <c r="R177" s="52"/>
      <c r="S177" s="1"/>
      <c r="T177" s="52"/>
      <c r="U177" s="1"/>
      <c r="V177" s="70"/>
      <c r="W177" s="52"/>
      <c r="X177" s="1"/>
      <c r="Y177" s="52"/>
      <c r="Z177" s="1"/>
      <c r="AA177" s="1"/>
      <c r="AB177" s="1"/>
      <c r="AC177" s="1"/>
      <c r="AD177" s="1"/>
      <c r="AE177" s="52"/>
      <c r="AF177" s="1"/>
      <c r="AG177" s="52"/>
      <c r="AH177" s="1"/>
      <c r="AI177" s="1"/>
      <c r="AJ177" s="52"/>
      <c r="AK177" s="1"/>
      <c r="AL177" s="52"/>
      <c r="AM177" s="1"/>
      <c r="AN177" s="52"/>
      <c r="AO177" s="71"/>
      <c r="AP177" s="52"/>
      <c r="AQ177" s="1"/>
      <c r="AR177" s="71"/>
      <c r="AS177" s="71"/>
      <c r="AT177" s="52"/>
    </row>
    <row r="178" spans="1:46" ht="14.25" customHeight="1">
      <c r="A178" s="52"/>
      <c r="B178" s="52"/>
      <c r="C178" s="52"/>
      <c r="D178" s="1"/>
      <c r="E178" s="52"/>
      <c r="F178" s="1"/>
      <c r="G178" s="52"/>
      <c r="H178" s="1"/>
      <c r="I178" s="52"/>
      <c r="J178" s="1"/>
      <c r="K178" s="52"/>
      <c r="L178" s="69"/>
      <c r="M178" s="52"/>
      <c r="N178" s="1"/>
      <c r="O178" s="52"/>
      <c r="P178" s="1"/>
      <c r="Q178" s="1"/>
      <c r="R178" s="52"/>
      <c r="S178" s="1"/>
      <c r="T178" s="52"/>
      <c r="U178" s="1"/>
      <c r="V178" s="70"/>
      <c r="W178" s="52"/>
      <c r="X178" s="1"/>
      <c r="Y178" s="52"/>
      <c r="Z178" s="1"/>
      <c r="AA178" s="1"/>
      <c r="AB178" s="1"/>
      <c r="AC178" s="1"/>
      <c r="AD178" s="1"/>
      <c r="AE178" s="52"/>
      <c r="AF178" s="1"/>
      <c r="AG178" s="52"/>
      <c r="AH178" s="1"/>
      <c r="AI178" s="1"/>
      <c r="AJ178" s="52"/>
      <c r="AK178" s="1"/>
      <c r="AL178" s="52"/>
      <c r="AM178" s="1"/>
      <c r="AN178" s="52"/>
      <c r="AO178" s="71"/>
      <c r="AP178" s="52"/>
      <c r="AQ178" s="1"/>
      <c r="AR178" s="71"/>
      <c r="AS178" s="71"/>
      <c r="AT178" s="52"/>
    </row>
    <row r="179" spans="1:46" ht="14.25" customHeight="1">
      <c r="A179" s="52"/>
      <c r="B179" s="52"/>
      <c r="C179" s="52"/>
      <c r="D179" s="1"/>
      <c r="E179" s="52"/>
      <c r="F179" s="1"/>
      <c r="G179" s="52"/>
      <c r="H179" s="1"/>
      <c r="I179" s="52"/>
      <c r="J179" s="1"/>
      <c r="K179" s="52"/>
      <c r="L179" s="69"/>
      <c r="M179" s="52"/>
      <c r="N179" s="1"/>
      <c r="O179" s="52"/>
      <c r="P179" s="1"/>
      <c r="Q179" s="1"/>
      <c r="R179" s="52"/>
      <c r="S179" s="1"/>
      <c r="T179" s="52"/>
      <c r="U179" s="1"/>
      <c r="V179" s="70"/>
      <c r="W179" s="52"/>
      <c r="X179" s="1"/>
      <c r="Y179" s="52"/>
      <c r="Z179" s="1"/>
      <c r="AA179" s="1"/>
      <c r="AB179" s="1"/>
      <c r="AC179" s="1"/>
      <c r="AD179" s="1"/>
      <c r="AE179" s="52"/>
      <c r="AF179" s="1"/>
      <c r="AG179" s="52"/>
      <c r="AH179" s="1"/>
      <c r="AI179" s="1"/>
      <c r="AJ179" s="52"/>
      <c r="AK179" s="1"/>
      <c r="AL179" s="52"/>
      <c r="AM179" s="1"/>
      <c r="AN179" s="52"/>
      <c r="AO179" s="71"/>
      <c r="AP179" s="52"/>
      <c r="AQ179" s="1"/>
      <c r="AR179" s="71"/>
      <c r="AS179" s="71"/>
      <c r="AT179" s="52"/>
    </row>
    <row r="180" spans="1:46" ht="14.25" customHeight="1">
      <c r="A180" s="52"/>
      <c r="B180" s="52"/>
      <c r="C180" s="52"/>
      <c r="D180" s="1"/>
      <c r="E180" s="52"/>
      <c r="F180" s="1"/>
      <c r="G180" s="52"/>
      <c r="H180" s="1"/>
      <c r="I180" s="52"/>
      <c r="J180" s="1"/>
      <c r="K180" s="52"/>
      <c r="L180" s="69"/>
      <c r="M180" s="52"/>
      <c r="N180" s="1"/>
      <c r="O180" s="52"/>
      <c r="P180" s="1"/>
      <c r="Q180" s="1"/>
      <c r="R180" s="52"/>
      <c r="S180" s="1"/>
      <c r="T180" s="52"/>
      <c r="U180" s="1"/>
      <c r="V180" s="70"/>
      <c r="W180" s="52"/>
      <c r="X180" s="1"/>
      <c r="Y180" s="52"/>
      <c r="Z180" s="1"/>
      <c r="AA180" s="1"/>
      <c r="AB180" s="1"/>
      <c r="AC180" s="1"/>
      <c r="AD180" s="1"/>
      <c r="AE180" s="52"/>
      <c r="AF180" s="1"/>
      <c r="AG180" s="52"/>
      <c r="AH180" s="1"/>
      <c r="AI180" s="1"/>
      <c r="AJ180" s="52"/>
      <c r="AK180" s="1"/>
      <c r="AL180" s="52"/>
      <c r="AM180" s="1"/>
      <c r="AN180" s="52"/>
      <c r="AO180" s="71"/>
      <c r="AP180" s="52"/>
      <c r="AQ180" s="1"/>
      <c r="AR180" s="71"/>
      <c r="AS180" s="71"/>
      <c r="AT180" s="52"/>
    </row>
    <row r="181" spans="1:46" ht="14.25" customHeight="1">
      <c r="A181" s="52"/>
      <c r="B181" s="52"/>
      <c r="C181" s="52"/>
      <c r="D181" s="1"/>
      <c r="E181" s="52"/>
      <c r="F181" s="1"/>
      <c r="G181" s="52"/>
      <c r="H181" s="1"/>
      <c r="I181" s="52"/>
      <c r="J181" s="1"/>
      <c r="K181" s="52"/>
      <c r="L181" s="69"/>
      <c r="M181" s="52"/>
      <c r="N181" s="1"/>
      <c r="O181" s="52"/>
      <c r="P181" s="1"/>
      <c r="Q181" s="1"/>
      <c r="R181" s="52"/>
      <c r="S181" s="1"/>
      <c r="T181" s="52"/>
      <c r="U181" s="1"/>
      <c r="V181" s="70"/>
      <c r="W181" s="52"/>
      <c r="X181" s="1"/>
      <c r="Y181" s="52"/>
      <c r="Z181" s="1"/>
      <c r="AA181" s="1"/>
      <c r="AB181" s="1"/>
      <c r="AC181" s="1"/>
      <c r="AD181" s="1"/>
      <c r="AE181" s="52"/>
      <c r="AF181" s="1"/>
      <c r="AG181" s="52"/>
      <c r="AH181" s="1"/>
      <c r="AI181" s="1"/>
      <c r="AJ181" s="52"/>
      <c r="AK181" s="1"/>
      <c r="AL181" s="52"/>
      <c r="AM181" s="1"/>
      <c r="AN181" s="52"/>
      <c r="AO181" s="71"/>
      <c r="AP181" s="52"/>
      <c r="AQ181" s="1"/>
      <c r="AR181" s="71"/>
      <c r="AS181" s="71"/>
      <c r="AT181" s="52"/>
    </row>
    <row r="182" spans="1:46" ht="14.25" customHeight="1">
      <c r="A182" s="52"/>
      <c r="B182" s="52"/>
      <c r="C182" s="52"/>
      <c r="D182" s="1"/>
      <c r="E182" s="52"/>
      <c r="F182" s="1"/>
      <c r="G182" s="52"/>
      <c r="H182" s="1"/>
      <c r="I182" s="52"/>
      <c r="J182" s="1"/>
      <c r="K182" s="52"/>
      <c r="L182" s="69"/>
      <c r="M182" s="52"/>
      <c r="N182" s="1"/>
      <c r="O182" s="52"/>
      <c r="P182" s="1"/>
      <c r="Q182" s="1"/>
      <c r="R182" s="52"/>
      <c r="S182" s="1"/>
      <c r="T182" s="52"/>
      <c r="U182" s="1"/>
      <c r="V182" s="70"/>
      <c r="W182" s="52"/>
      <c r="X182" s="1"/>
      <c r="Y182" s="52"/>
      <c r="Z182" s="1"/>
      <c r="AA182" s="1"/>
      <c r="AB182" s="1"/>
      <c r="AC182" s="1"/>
      <c r="AD182" s="1"/>
      <c r="AE182" s="52"/>
      <c r="AF182" s="1"/>
      <c r="AG182" s="52"/>
      <c r="AH182" s="1"/>
      <c r="AI182" s="1"/>
      <c r="AJ182" s="52"/>
      <c r="AK182" s="1"/>
      <c r="AL182" s="52"/>
      <c r="AM182" s="1"/>
      <c r="AN182" s="52"/>
      <c r="AO182" s="71"/>
      <c r="AP182" s="52"/>
      <c r="AQ182" s="1"/>
      <c r="AR182" s="71"/>
      <c r="AS182" s="71"/>
      <c r="AT182" s="52"/>
    </row>
    <row r="183" spans="1:46" ht="14.25" customHeight="1">
      <c r="A183" s="52"/>
      <c r="B183" s="52"/>
      <c r="C183" s="52"/>
      <c r="D183" s="1"/>
      <c r="E183" s="52"/>
      <c r="F183" s="1"/>
      <c r="G183" s="52"/>
      <c r="H183" s="1"/>
      <c r="I183" s="52"/>
      <c r="J183" s="1"/>
      <c r="K183" s="52"/>
      <c r="L183" s="69"/>
      <c r="M183" s="52"/>
      <c r="N183" s="1"/>
      <c r="O183" s="52"/>
      <c r="P183" s="1"/>
      <c r="Q183" s="1"/>
      <c r="R183" s="52"/>
      <c r="S183" s="1"/>
      <c r="T183" s="52"/>
      <c r="U183" s="1"/>
      <c r="V183" s="70"/>
      <c r="W183" s="52"/>
      <c r="X183" s="1"/>
      <c r="Y183" s="52"/>
      <c r="Z183" s="1"/>
      <c r="AA183" s="1"/>
      <c r="AB183" s="1"/>
      <c r="AC183" s="1"/>
      <c r="AD183" s="1"/>
      <c r="AE183" s="52"/>
      <c r="AF183" s="1"/>
      <c r="AG183" s="52"/>
      <c r="AH183" s="1"/>
      <c r="AI183" s="1"/>
      <c r="AJ183" s="52"/>
      <c r="AK183" s="1"/>
      <c r="AL183" s="52"/>
      <c r="AM183" s="1"/>
      <c r="AN183" s="52"/>
      <c r="AO183" s="71"/>
      <c r="AP183" s="52"/>
      <c r="AQ183" s="1"/>
      <c r="AR183" s="71"/>
      <c r="AS183" s="71"/>
      <c r="AT183" s="52"/>
    </row>
    <row r="184" spans="1:46" ht="14.25" customHeight="1">
      <c r="A184" s="52"/>
      <c r="B184" s="52"/>
      <c r="C184" s="52"/>
      <c r="D184" s="1"/>
      <c r="E184" s="52"/>
      <c r="F184" s="1"/>
      <c r="G184" s="52"/>
      <c r="H184" s="1"/>
      <c r="I184" s="52"/>
      <c r="J184" s="1"/>
      <c r="K184" s="52"/>
      <c r="L184" s="69"/>
      <c r="M184" s="52"/>
      <c r="N184" s="1"/>
      <c r="O184" s="52"/>
      <c r="P184" s="1"/>
      <c r="Q184" s="1"/>
      <c r="R184" s="52"/>
      <c r="S184" s="1"/>
      <c r="T184" s="52"/>
      <c r="U184" s="1"/>
      <c r="V184" s="70"/>
      <c r="W184" s="52"/>
      <c r="X184" s="1"/>
      <c r="Y184" s="52"/>
      <c r="Z184" s="1"/>
      <c r="AA184" s="1"/>
      <c r="AB184" s="1"/>
      <c r="AC184" s="1"/>
      <c r="AD184" s="1"/>
      <c r="AE184" s="52"/>
      <c r="AF184" s="1"/>
      <c r="AG184" s="52"/>
      <c r="AH184" s="1"/>
      <c r="AI184" s="1"/>
      <c r="AJ184" s="52"/>
      <c r="AK184" s="1"/>
      <c r="AL184" s="52"/>
      <c r="AM184" s="1"/>
      <c r="AN184" s="52"/>
      <c r="AO184" s="71"/>
      <c r="AP184" s="52"/>
      <c r="AQ184" s="1"/>
      <c r="AR184" s="71"/>
      <c r="AS184" s="71"/>
      <c r="AT184" s="52"/>
    </row>
    <row r="185" spans="1:46" ht="14.25" customHeight="1">
      <c r="A185" s="52"/>
      <c r="B185" s="52"/>
      <c r="C185" s="52"/>
      <c r="D185" s="1"/>
      <c r="E185" s="52"/>
      <c r="F185" s="1"/>
      <c r="G185" s="52"/>
      <c r="H185" s="1"/>
      <c r="I185" s="52"/>
      <c r="J185" s="1"/>
      <c r="K185" s="52"/>
      <c r="L185" s="69"/>
      <c r="M185" s="52"/>
      <c r="N185" s="1"/>
      <c r="O185" s="52"/>
      <c r="P185" s="1"/>
      <c r="Q185" s="1"/>
      <c r="R185" s="52"/>
      <c r="S185" s="1"/>
      <c r="T185" s="52"/>
      <c r="U185" s="1"/>
      <c r="V185" s="70"/>
      <c r="W185" s="52"/>
      <c r="X185" s="1"/>
      <c r="Y185" s="52"/>
      <c r="Z185" s="1"/>
      <c r="AA185" s="1"/>
      <c r="AB185" s="1"/>
      <c r="AC185" s="1"/>
      <c r="AD185" s="1"/>
      <c r="AE185" s="52"/>
      <c r="AF185" s="1"/>
      <c r="AG185" s="52"/>
      <c r="AH185" s="1"/>
      <c r="AI185" s="1"/>
      <c r="AJ185" s="52"/>
      <c r="AK185" s="1"/>
      <c r="AL185" s="52"/>
      <c r="AM185" s="1"/>
      <c r="AN185" s="52"/>
      <c r="AO185" s="71"/>
      <c r="AP185" s="52"/>
      <c r="AQ185" s="1"/>
      <c r="AR185" s="71"/>
      <c r="AS185" s="71"/>
      <c r="AT185" s="52"/>
    </row>
    <row r="186" spans="1:46" ht="14.25" customHeight="1">
      <c r="A186" s="52"/>
      <c r="B186" s="52"/>
      <c r="C186" s="52"/>
      <c r="D186" s="1"/>
      <c r="E186" s="52"/>
      <c r="F186" s="1"/>
      <c r="G186" s="52"/>
      <c r="H186" s="1"/>
      <c r="I186" s="52"/>
      <c r="J186" s="1"/>
      <c r="K186" s="52"/>
      <c r="L186" s="69"/>
      <c r="M186" s="52"/>
      <c r="N186" s="1"/>
      <c r="O186" s="52"/>
      <c r="P186" s="1"/>
      <c r="Q186" s="1"/>
      <c r="R186" s="52"/>
      <c r="S186" s="1"/>
      <c r="T186" s="52"/>
      <c r="U186" s="1"/>
      <c r="V186" s="70"/>
      <c r="W186" s="52"/>
      <c r="X186" s="1"/>
      <c r="Y186" s="52"/>
      <c r="Z186" s="1"/>
      <c r="AA186" s="1"/>
      <c r="AB186" s="1"/>
      <c r="AC186" s="1"/>
      <c r="AD186" s="1"/>
      <c r="AE186" s="52"/>
      <c r="AF186" s="1"/>
      <c r="AG186" s="52"/>
      <c r="AH186" s="1"/>
      <c r="AI186" s="1"/>
      <c r="AJ186" s="52"/>
      <c r="AK186" s="1"/>
      <c r="AL186" s="52"/>
      <c r="AM186" s="1"/>
      <c r="AN186" s="52"/>
      <c r="AO186" s="71"/>
      <c r="AP186" s="52"/>
      <c r="AQ186" s="1"/>
      <c r="AR186" s="71"/>
      <c r="AS186" s="71"/>
      <c r="AT186" s="52"/>
    </row>
    <row r="187" spans="1:46" ht="14.25" customHeight="1">
      <c r="A187" s="52"/>
      <c r="B187" s="52"/>
      <c r="C187" s="52"/>
      <c r="D187" s="1"/>
      <c r="E187" s="52"/>
      <c r="F187" s="1"/>
      <c r="G187" s="52"/>
      <c r="H187" s="1"/>
      <c r="I187" s="52"/>
      <c r="J187" s="1"/>
      <c r="K187" s="52"/>
      <c r="L187" s="69"/>
      <c r="M187" s="52"/>
      <c r="N187" s="1"/>
      <c r="O187" s="52"/>
      <c r="P187" s="1"/>
      <c r="Q187" s="1"/>
      <c r="R187" s="52"/>
      <c r="S187" s="1"/>
      <c r="T187" s="52"/>
      <c r="U187" s="1"/>
      <c r="V187" s="70"/>
      <c r="W187" s="52"/>
      <c r="X187" s="1"/>
      <c r="Y187" s="52"/>
      <c r="Z187" s="1"/>
      <c r="AA187" s="1"/>
      <c r="AB187" s="1"/>
      <c r="AC187" s="1"/>
      <c r="AD187" s="1"/>
      <c r="AE187" s="52"/>
      <c r="AF187" s="1"/>
      <c r="AG187" s="52"/>
      <c r="AH187" s="1"/>
      <c r="AI187" s="1"/>
      <c r="AJ187" s="52"/>
      <c r="AK187" s="1"/>
      <c r="AL187" s="52"/>
      <c r="AM187" s="1"/>
      <c r="AN187" s="52"/>
      <c r="AO187" s="71"/>
      <c r="AP187" s="52"/>
      <c r="AQ187" s="1"/>
      <c r="AR187" s="71"/>
      <c r="AS187" s="71"/>
      <c r="AT187" s="52"/>
    </row>
    <row r="188" spans="1:46" ht="14.25" customHeight="1">
      <c r="A188" s="52"/>
      <c r="B188" s="52"/>
      <c r="C188" s="52"/>
      <c r="D188" s="1"/>
      <c r="E188" s="52"/>
      <c r="F188" s="1"/>
      <c r="G188" s="52"/>
      <c r="H188" s="1"/>
      <c r="I188" s="52"/>
      <c r="J188" s="1"/>
      <c r="K188" s="52"/>
      <c r="L188" s="69"/>
      <c r="M188" s="52"/>
      <c r="N188" s="1"/>
      <c r="O188" s="52"/>
      <c r="P188" s="1"/>
      <c r="Q188" s="1"/>
      <c r="R188" s="52"/>
      <c r="S188" s="1"/>
      <c r="T188" s="52"/>
      <c r="U188" s="1"/>
      <c r="V188" s="70"/>
      <c r="W188" s="52"/>
      <c r="X188" s="1"/>
      <c r="Y188" s="52"/>
      <c r="Z188" s="1"/>
      <c r="AA188" s="1"/>
      <c r="AB188" s="1"/>
      <c r="AC188" s="1"/>
      <c r="AD188" s="1"/>
      <c r="AE188" s="52"/>
      <c r="AF188" s="1"/>
      <c r="AG188" s="52"/>
      <c r="AH188" s="1"/>
      <c r="AI188" s="1"/>
      <c r="AJ188" s="52"/>
      <c r="AK188" s="1"/>
      <c r="AL188" s="52"/>
      <c r="AM188" s="1"/>
      <c r="AN188" s="52"/>
      <c r="AO188" s="71"/>
      <c r="AP188" s="52"/>
      <c r="AQ188" s="1"/>
      <c r="AR188" s="71"/>
      <c r="AS188" s="71"/>
      <c r="AT188" s="52"/>
    </row>
    <row r="189" spans="1:46" ht="14.25" customHeight="1">
      <c r="A189" s="52"/>
      <c r="B189" s="52"/>
      <c r="C189" s="52"/>
      <c r="D189" s="1"/>
      <c r="E189" s="52"/>
      <c r="F189" s="1"/>
      <c r="G189" s="52"/>
      <c r="H189" s="1"/>
      <c r="I189" s="52"/>
      <c r="J189" s="1"/>
      <c r="K189" s="52"/>
      <c r="L189" s="69"/>
      <c r="M189" s="52"/>
      <c r="N189" s="1"/>
      <c r="O189" s="52"/>
      <c r="P189" s="1"/>
      <c r="Q189" s="1"/>
      <c r="R189" s="52"/>
      <c r="S189" s="1"/>
      <c r="T189" s="52"/>
      <c r="U189" s="1"/>
      <c r="V189" s="70"/>
      <c r="W189" s="52"/>
      <c r="X189" s="1"/>
      <c r="Y189" s="52"/>
      <c r="Z189" s="1"/>
      <c r="AA189" s="1"/>
      <c r="AB189" s="1"/>
      <c r="AC189" s="1"/>
      <c r="AD189" s="1"/>
      <c r="AE189" s="52"/>
      <c r="AF189" s="1"/>
      <c r="AG189" s="52"/>
      <c r="AH189" s="1"/>
      <c r="AI189" s="1"/>
      <c r="AJ189" s="52"/>
      <c r="AK189" s="1"/>
      <c r="AL189" s="52"/>
      <c r="AM189" s="1"/>
      <c r="AN189" s="52"/>
      <c r="AO189" s="71"/>
      <c r="AP189" s="52"/>
      <c r="AQ189" s="1"/>
      <c r="AR189" s="71"/>
      <c r="AS189" s="71"/>
      <c r="AT189" s="52"/>
    </row>
    <row r="190" spans="1:46" ht="14.25" customHeight="1">
      <c r="A190" s="52"/>
      <c r="B190" s="52"/>
      <c r="C190" s="52"/>
      <c r="D190" s="1"/>
      <c r="E190" s="52"/>
      <c r="F190" s="1"/>
      <c r="G190" s="52"/>
      <c r="H190" s="1"/>
      <c r="I190" s="52"/>
      <c r="J190" s="1"/>
      <c r="K190" s="52"/>
      <c r="L190" s="69"/>
      <c r="M190" s="52"/>
      <c r="N190" s="1"/>
      <c r="O190" s="52"/>
      <c r="P190" s="1"/>
      <c r="Q190" s="1"/>
      <c r="R190" s="52"/>
      <c r="S190" s="1"/>
      <c r="T190" s="52"/>
      <c r="U190" s="1"/>
      <c r="V190" s="70"/>
      <c r="W190" s="52"/>
      <c r="X190" s="1"/>
      <c r="Y190" s="52"/>
      <c r="Z190" s="1"/>
      <c r="AA190" s="1"/>
      <c r="AB190" s="1"/>
      <c r="AC190" s="1"/>
      <c r="AD190" s="1"/>
      <c r="AE190" s="52"/>
      <c r="AF190" s="1"/>
      <c r="AG190" s="52"/>
      <c r="AH190" s="1"/>
      <c r="AI190" s="1"/>
      <c r="AJ190" s="52"/>
      <c r="AK190" s="1"/>
      <c r="AL190" s="52"/>
      <c r="AM190" s="1"/>
      <c r="AN190" s="52"/>
      <c r="AO190" s="71"/>
      <c r="AP190" s="52"/>
      <c r="AQ190" s="1"/>
      <c r="AR190" s="71"/>
      <c r="AS190" s="71"/>
      <c r="AT190" s="52"/>
    </row>
    <row r="191" spans="1:46" ht="14.25" customHeight="1">
      <c r="A191" s="52"/>
      <c r="B191" s="52"/>
      <c r="C191" s="52"/>
      <c r="D191" s="1"/>
      <c r="E191" s="52"/>
      <c r="F191" s="1"/>
      <c r="G191" s="52"/>
      <c r="H191" s="1"/>
      <c r="I191" s="52"/>
      <c r="J191" s="1"/>
      <c r="K191" s="52"/>
      <c r="L191" s="69"/>
      <c r="M191" s="52"/>
      <c r="N191" s="1"/>
      <c r="O191" s="52"/>
      <c r="P191" s="1"/>
      <c r="Q191" s="1"/>
      <c r="R191" s="52"/>
      <c r="S191" s="1"/>
      <c r="T191" s="52"/>
      <c r="U191" s="1"/>
      <c r="V191" s="70"/>
      <c r="W191" s="52"/>
      <c r="X191" s="1"/>
      <c r="Y191" s="52"/>
      <c r="Z191" s="1"/>
      <c r="AA191" s="1"/>
      <c r="AB191" s="1"/>
      <c r="AC191" s="1"/>
      <c r="AD191" s="1"/>
      <c r="AE191" s="52"/>
      <c r="AF191" s="1"/>
      <c r="AG191" s="52"/>
      <c r="AH191" s="1"/>
      <c r="AI191" s="1"/>
      <c r="AJ191" s="52"/>
      <c r="AK191" s="1"/>
      <c r="AL191" s="52"/>
      <c r="AM191" s="1"/>
      <c r="AN191" s="52"/>
      <c r="AO191" s="71"/>
      <c r="AP191" s="52"/>
      <c r="AQ191" s="1"/>
      <c r="AR191" s="71"/>
      <c r="AS191" s="71"/>
      <c r="AT191" s="52"/>
    </row>
    <row r="192" spans="1:46" ht="14.25" customHeight="1">
      <c r="A192" s="52"/>
      <c r="B192" s="52"/>
      <c r="C192" s="52"/>
      <c r="D192" s="1"/>
      <c r="E192" s="52"/>
      <c r="F192" s="1"/>
      <c r="G192" s="52"/>
      <c r="H192" s="1"/>
      <c r="I192" s="52"/>
      <c r="J192" s="1"/>
      <c r="K192" s="52"/>
      <c r="L192" s="69"/>
      <c r="M192" s="52"/>
      <c r="N192" s="1"/>
      <c r="O192" s="52"/>
      <c r="P192" s="1"/>
      <c r="Q192" s="1"/>
      <c r="R192" s="52"/>
      <c r="S192" s="1"/>
      <c r="T192" s="52"/>
      <c r="U192" s="1"/>
      <c r="V192" s="70"/>
      <c r="W192" s="52"/>
      <c r="X192" s="1"/>
      <c r="Y192" s="52"/>
      <c r="Z192" s="1"/>
      <c r="AA192" s="1"/>
      <c r="AB192" s="1"/>
      <c r="AC192" s="1"/>
      <c r="AD192" s="1"/>
      <c r="AE192" s="52"/>
      <c r="AF192" s="1"/>
      <c r="AG192" s="52"/>
      <c r="AH192" s="1"/>
      <c r="AI192" s="1"/>
      <c r="AJ192" s="52"/>
      <c r="AK192" s="1"/>
      <c r="AL192" s="52"/>
      <c r="AM192" s="1"/>
      <c r="AN192" s="52"/>
      <c r="AO192" s="71"/>
      <c r="AP192" s="52"/>
      <c r="AQ192" s="1"/>
      <c r="AR192" s="71"/>
      <c r="AS192" s="71"/>
      <c r="AT192" s="52"/>
    </row>
    <row r="193" spans="1:46" ht="14.25" customHeight="1">
      <c r="A193" s="52"/>
      <c r="B193" s="52"/>
      <c r="C193" s="52"/>
      <c r="D193" s="1"/>
      <c r="E193" s="52"/>
      <c r="F193" s="1"/>
      <c r="G193" s="52"/>
      <c r="H193" s="1"/>
      <c r="I193" s="52"/>
      <c r="J193" s="1"/>
      <c r="K193" s="52"/>
      <c r="L193" s="69"/>
      <c r="M193" s="52"/>
      <c r="N193" s="1"/>
      <c r="O193" s="52"/>
      <c r="P193" s="1"/>
      <c r="Q193" s="1"/>
      <c r="R193" s="52"/>
      <c r="S193" s="1"/>
      <c r="T193" s="52"/>
      <c r="U193" s="1"/>
      <c r="V193" s="70"/>
      <c r="W193" s="52"/>
      <c r="X193" s="1"/>
      <c r="Y193" s="52"/>
      <c r="Z193" s="1"/>
      <c r="AA193" s="1"/>
      <c r="AB193" s="1"/>
      <c r="AC193" s="1"/>
      <c r="AD193" s="1"/>
      <c r="AE193" s="52"/>
      <c r="AF193" s="1"/>
      <c r="AG193" s="52"/>
      <c r="AH193" s="1"/>
      <c r="AI193" s="1"/>
      <c r="AJ193" s="52"/>
      <c r="AK193" s="1"/>
      <c r="AL193" s="52"/>
      <c r="AM193" s="1"/>
      <c r="AN193" s="52"/>
      <c r="AO193" s="71"/>
      <c r="AP193" s="52"/>
      <c r="AQ193" s="1"/>
      <c r="AR193" s="71"/>
      <c r="AS193" s="71"/>
      <c r="AT193" s="52"/>
    </row>
    <row r="194" spans="1:46" ht="14.25" customHeight="1">
      <c r="A194" s="52"/>
      <c r="B194" s="52"/>
      <c r="C194" s="52"/>
      <c r="D194" s="1"/>
      <c r="E194" s="52"/>
      <c r="F194" s="1"/>
      <c r="G194" s="52"/>
      <c r="H194" s="1"/>
      <c r="I194" s="52"/>
      <c r="J194" s="1"/>
      <c r="K194" s="52"/>
      <c r="L194" s="69"/>
      <c r="M194" s="52"/>
      <c r="N194" s="1"/>
      <c r="O194" s="52"/>
      <c r="P194" s="1"/>
      <c r="Q194" s="1"/>
      <c r="R194" s="52"/>
      <c r="S194" s="1"/>
      <c r="T194" s="52"/>
      <c r="U194" s="1"/>
      <c r="V194" s="70"/>
      <c r="W194" s="52"/>
      <c r="X194" s="1"/>
      <c r="Y194" s="52"/>
      <c r="Z194" s="1"/>
      <c r="AA194" s="1"/>
      <c r="AB194" s="1"/>
      <c r="AC194" s="1"/>
      <c r="AD194" s="1"/>
      <c r="AE194" s="52"/>
      <c r="AF194" s="1"/>
      <c r="AG194" s="52"/>
      <c r="AH194" s="1"/>
      <c r="AI194" s="1"/>
      <c r="AJ194" s="52"/>
      <c r="AK194" s="1"/>
      <c r="AL194" s="52"/>
      <c r="AM194" s="1"/>
      <c r="AN194" s="52"/>
      <c r="AO194" s="71"/>
      <c r="AP194" s="52"/>
      <c r="AQ194" s="1"/>
      <c r="AR194" s="71"/>
      <c r="AS194" s="71"/>
      <c r="AT194" s="52"/>
    </row>
    <row r="195" spans="1:46" ht="14.25" customHeight="1">
      <c r="A195" s="52"/>
      <c r="B195" s="52"/>
      <c r="C195" s="52"/>
      <c r="D195" s="1"/>
      <c r="E195" s="52"/>
      <c r="F195" s="1"/>
      <c r="G195" s="52"/>
      <c r="H195" s="1"/>
      <c r="I195" s="52"/>
      <c r="J195" s="1"/>
      <c r="K195" s="52"/>
      <c r="L195" s="69"/>
      <c r="M195" s="52"/>
      <c r="N195" s="1"/>
      <c r="O195" s="52"/>
      <c r="P195" s="1"/>
      <c r="Q195" s="1"/>
      <c r="R195" s="52"/>
      <c r="S195" s="1"/>
      <c r="T195" s="52"/>
      <c r="U195" s="1"/>
      <c r="V195" s="70"/>
      <c r="W195" s="52"/>
      <c r="X195" s="1"/>
      <c r="Y195" s="52"/>
      <c r="Z195" s="1"/>
      <c r="AA195" s="1"/>
      <c r="AB195" s="1"/>
      <c r="AC195" s="1"/>
      <c r="AD195" s="1"/>
      <c r="AE195" s="52"/>
      <c r="AF195" s="1"/>
      <c r="AG195" s="52"/>
      <c r="AH195" s="1"/>
      <c r="AI195" s="1"/>
      <c r="AJ195" s="52"/>
      <c r="AK195" s="1"/>
      <c r="AL195" s="52"/>
      <c r="AM195" s="1"/>
      <c r="AN195" s="52"/>
      <c r="AO195" s="71"/>
      <c r="AP195" s="52"/>
      <c r="AQ195" s="1"/>
      <c r="AR195" s="71"/>
      <c r="AS195" s="71"/>
      <c r="AT195" s="52"/>
    </row>
    <row r="196" spans="1:46" ht="14.25" customHeight="1">
      <c r="A196" s="52"/>
      <c r="B196" s="52"/>
      <c r="C196" s="52"/>
      <c r="D196" s="1"/>
      <c r="E196" s="52"/>
      <c r="F196" s="1"/>
      <c r="G196" s="52"/>
      <c r="H196" s="1"/>
      <c r="I196" s="52"/>
      <c r="J196" s="1"/>
      <c r="K196" s="52"/>
      <c r="L196" s="69"/>
      <c r="M196" s="52"/>
      <c r="N196" s="1"/>
      <c r="O196" s="52"/>
      <c r="P196" s="1"/>
      <c r="Q196" s="1"/>
      <c r="R196" s="52"/>
      <c r="S196" s="1"/>
      <c r="T196" s="52"/>
      <c r="U196" s="1"/>
      <c r="V196" s="70"/>
      <c r="W196" s="52"/>
      <c r="X196" s="1"/>
      <c r="Y196" s="52"/>
      <c r="Z196" s="1"/>
      <c r="AA196" s="1"/>
      <c r="AB196" s="1"/>
      <c r="AC196" s="1"/>
      <c r="AD196" s="1"/>
      <c r="AE196" s="52"/>
      <c r="AF196" s="1"/>
      <c r="AG196" s="52"/>
      <c r="AH196" s="1"/>
      <c r="AI196" s="1"/>
      <c r="AJ196" s="52"/>
      <c r="AK196" s="1"/>
      <c r="AL196" s="52"/>
      <c r="AM196" s="1"/>
      <c r="AN196" s="52"/>
      <c r="AO196" s="71"/>
      <c r="AP196" s="52"/>
      <c r="AQ196" s="1"/>
      <c r="AR196" s="71"/>
      <c r="AS196" s="71"/>
      <c r="AT196" s="52"/>
    </row>
    <row r="197" spans="1:46" ht="14.25" customHeight="1">
      <c r="A197" s="52"/>
      <c r="B197" s="52"/>
      <c r="C197" s="52"/>
      <c r="D197" s="1"/>
      <c r="E197" s="52"/>
      <c r="F197" s="1"/>
      <c r="G197" s="52"/>
      <c r="H197" s="1"/>
      <c r="I197" s="52"/>
      <c r="J197" s="1"/>
      <c r="K197" s="52"/>
      <c r="L197" s="69"/>
      <c r="M197" s="52"/>
      <c r="N197" s="1"/>
      <c r="O197" s="52"/>
      <c r="P197" s="1"/>
      <c r="Q197" s="1"/>
      <c r="R197" s="52"/>
      <c r="S197" s="1"/>
      <c r="T197" s="52"/>
      <c r="U197" s="1"/>
      <c r="V197" s="70"/>
      <c r="W197" s="52"/>
      <c r="X197" s="1"/>
      <c r="Y197" s="52"/>
      <c r="Z197" s="1"/>
      <c r="AA197" s="1"/>
      <c r="AB197" s="1"/>
      <c r="AC197" s="1"/>
      <c r="AD197" s="1"/>
      <c r="AE197" s="52"/>
      <c r="AF197" s="1"/>
      <c r="AG197" s="52"/>
      <c r="AH197" s="1"/>
      <c r="AI197" s="1"/>
      <c r="AJ197" s="52"/>
      <c r="AK197" s="1"/>
      <c r="AL197" s="52"/>
      <c r="AM197" s="1"/>
      <c r="AN197" s="52"/>
      <c r="AO197" s="71"/>
      <c r="AP197" s="52"/>
      <c r="AQ197" s="1"/>
      <c r="AR197" s="71"/>
      <c r="AS197" s="71"/>
      <c r="AT197" s="52"/>
    </row>
    <row r="198" spans="1:46" ht="14.25" customHeight="1">
      <c r="A198" s="52"/>
      <c r="B198" s="52"/>
      <c r="C198" s="52"/>
      <c r="D198" s="1"/>
      <c r="E198" s="52"/>
      <c r="F198" s="1"/>
      <c r="G198" s="52"/>
      <c r="H198" s="1"/>
      <c r="I198" s="52"/>
      <c r="J198" s="1"/>
      <c r="K198" s="52"/>
      <c r="L198" s="69"/>
      <c r="M198" s="52"/>
      <c r="N198" s="1"/>
      <c r="O198" s="52"/>
      <c r="P198" s="1"/>
      <c r="Q198" s="1"/>
      <c r="R198" s="52"/>
      <c r="S198" s="1"/>
      <c r="T198" s="52"/>
      <c r="U198" s="1"/>
      <c r="V198" s="70"/>
      <c r="W198" s="52"/>
      <c r="X198" s="1"/>
      <c r="Y198" s="52"/>
      <c r="Z198" s="1"/>
      <c r="AA198" s="1"/>
      <c r="AB198" s="1"/>
      <c r="AC198" s="1"/>
      <c r="AD198" s="1"/>
      <c r="AE198" s="52"/>
      <c r="AF198" s="1"/>
      <c r="AG198" s="52"/>
      <c r="AH198" s="1"/>
      <c r="AI198" s="1"/>
      <c r="AJ198" s="52"/>
      <c r="AK198" s="1"/>
      <c r="AL198" s="52"/>
      <c r="AM198" s="1"/>
      <c r="AN198" s="52"/>
      <c r="AO198" s="71"/>
      <c r="AP198" s="52"/>
      <c r="AQ198" s="1"/>
      <c r="AR198" s="71"/>
      <c r="AS198" s="71"/>
      <c r="AT198" s="52"/>
    </row>
    <row r="199" spans="1:46" ht="14.25" customHeight="1">
      <c r="A199" s="52"/>
      <c r="B199" s="52"/>
      <c r="C199" s="52"/>
      <c r="D199" s="1"/>
      <c r="E199" s="52"/>
      <c r="F199" s="1"/>
      <c r="G199" s="52"/>
      <c r="H199" s="1"/>
      <c r="I199" s="52"/>
      <c r="J199" s="1"/>
      <c r="K199" s="52"/>
      <c r="L199" s="69"/>
      <c r="M199" s="52"/>
      <c r="N199" s="1"/>
      <c r="O199" s="52"/>
      <c r="P199" s="1"/>
      <c r="Q199" s="1"/>
      <c r="R199" s="52"/>
      <c r="S199" s="1"/>
      <c r="T199" s="52"/>
      <c r="U199" s="1"/>
      <c r="V199" s="70"/>
      <c r="W199" s="52"/>
      <c r="X199" s="1"/>
      <c r="Y199" s="52"/>
      <c r="Z199" s="1"/>
      <c r="AA199" s="1"/>
      <c r="AB199" s="1"/>
      <c r="AC199" s="1"/>
      <c r="AD199" s="1"/>
      <c r="AE199" s="52"/>
      <c r="AF199" s="1"/>
      <c r="AG199" s="52"/>
      <c r="AH199" s="1"/>
      <c r="AI199" s="1"/>
      <c r="AJ199" s="52"/>
      <c r="AK199" s="1"/>
      <c r="AL199" s="52"/>
      <c r="AM199" s="1"/>
      <c r="AN199" s="52"/>
      <c r="AO199" s="71"/>
      <c r="AP199" s="52"/>
      <c r="AQ199" s="1"/>
      <c r="AR199" s="71"/>
      <c r="AS199" s="71"/>
      <c r="AT199" s="52"/>
    </row>
    <row r="200" spans="1:46" ht="14.25" customHeight="1">
      <c r="A200" s="52"/>
      <c r="B200" s="52"/>
      <c r="C200" s="52"/>
      <c r="D200" s="1"/>
      <c r="E200" s="52"/>
      <c r="F200" s="1"/>
      <c r="G200" s="52"/>
      <c r="H200" s="1"/>
      <c r="I200" s="52"/>
      <c r="J200" s="1"/>
      <c r="K200" s="52"/>
      <c r="L200" s="69"/>
      <c r="M200" s="52"/>
      <c r="N200" s="1"/>
      <c r="O200" s="52"/>
      <c r="P200" s="1"/>
      <c r="Q200" s="1"/>
      <c r="R200" s="52"/>
      <c r="S200" s="1"/>
      <c r="T200" s="52"/>
      <c r="U200" s="1"/>
      <c r="V200" s="70"/>
      <c r="W200" s="52"/>
      <c r="X200" s="1"/>
      <c r="Y200" s="52"/>
      <c r="Z200" s="1"/>
      <c r="AA200" s="1"/>
      <c r="AB200" s="1"/>
      <c r="AC200" s="1"/>
      <c r="AD200" s="1"/>
      <c r="AE200" s="52"/>
      <c r="AF200" s="1"/>
      <c r="AG200" s="52"/>
      <c r="AH200" s="1"/>
      <c r="AI200" s="1"/>
      <c r="AJ200" s="52"/>
      <c r="AK200" s="1"/>
      <c r="AL200" s="52"/>
      <c r="AM200" s="1"/>
      <c r="AN200" s="52"/>
      <c r="AO200" s="71"/>
      <c r="AP200" s="52"/>
      <c r="AQ200" s="1"/>
      <c r="AR200" s="71"/>
      <c r="AS200" s="71"/>
      <c r="AT200" s="52"/>
    </row>
    <row r="201" spans="1:46" ht="14.25" customHeight="1">
      <c r="A201" s="52"/>
      <c r="B201" s="52"/>
      <c r="C201" s="52"/>
      <c r="D201" s="1"/>
      <c r="E201" s="52"/>
      <c r="F201" s="1"/>
      <c r="G201" s="52"/>
      <c r="H201" s="1"/>
      <c r="I201" s="52"/>
      <c r="J201" s="1"/>
      <c r="K201" s="52"/>
      <c r="L201" s="69"/>
      <c r="M201" s="52"/>
      <c r="N201" s="1"/>
      <c r="O201" s="52"/>
      <c r="P201" s="1"/>
      <c r="Q201" s="1"/>
      <c r="R201" s="52"/>
      <c r="S201" s="1"/>
      <c r="T201" s="52"/>
      <c r="U201" s="1"/>
      <c r="V201" s="70"/>
      <c r="W201" s="52"/>
      <c r="X201" s="1"/>
      <c r="Y201" s="52"/>
      <c r="Z201" s="1"/>
      <c r="AA201" s="1"/>
      <c r="AB201" s="1"/>
      <c r="AC201" s="1"/>
      <c r="AD201" s="1"/>
      <c r="AE201" s="52"/>
      <c r="AF201" s="1"/>
      <c r="AG201" s="52"/>
      <c r="AH201" s="1"/>
      <c r="AI201" s="1"/>
      <c r="AJ201" s="52"/>
      <c r="AK201" s="1"/>
      <c r="AL201" s="52"/>
      <c r="AM201" s="1"/>
      <c r="AN201" s="52"/>
      <c r="AO201" s="71"/>
      <c r="AP201" s="52"/>
      <c r="AQ201" s="1"/>
      <c r="AR201" s="71"/>
      <c r="AS201" s="71"/>
      <c r="AT201" s="52"/>
    </row>
    <row r="202" spans="1:46" ht="14.25" customHeight="1">
      <c r="A202" s="52"/>
      <c r="B202" s="52"/>
      <c r="C202" s="52"/>
      <c r="D202" s="1"/>
      <c r="E202" s="52"/>
      <c r="F202" s="1"/>
      <c r="G202" s="52"/>
      <c r="H202" s="1"/>
      <c r="I202" s="52"/>
      <c r="J202" s="1"/>
      <c r="K202" s="52"/>
      <c r="L202" s="69"/>
      <c r="M202" s="52"/>
      <c r="N202" s="1"/>
      <c r="O202" s="52"/>
      <c r="P202" s="1"/>
      <c r="Q202" s="1"/>
      <c r="R202" s="52"/>
      <c r="S202" s="1"/>
      <c r="T202" s="52"/>
      <c r="U202" s="1"/>
      <c r="V202" s="70"/>
      <c r="W202" s="52"/>
      <c r="X202" s="1"/>
      <c r="Y202" s="52"/>
      <c r="Z202" s="1"/>
      <c r="AA202" s="1"/>
      <c r="AB202" s="1"/>
      <c r="AC202" s="1"/>
      <c r="AD202" s="1"/>
      <c r="AE202" s="52"/>
      <c r="AF202" s="1"/>
      <c r="AG202" s="52"/>
      <c r="AH202" s="1"/>
      <c r="AI202" s="1"/>
      <c r="AJ202" s="52"/>
      <c r="AK202" s="1"/>
      <c r="AL202" s="52"/>
      <c r="AM202" s="1"/>
      <c r="AN202" s="52"/>
      <c r="AO202" s="71"/>
      <c r="AP202" s="52"/>
      <c r="AQ202" s="1"/>
      <c r="AR202" s="71"/>
      <c r="AS202" s="71"/>
      <c r="AT202" s="52"/>
    </row>
    <row r="203" spans="1:46" ht="14.25" customHeight="1">
      <c r="A203" s="52"/>
      <c r="B203" s="52"/>
      <c r="C203" s="52"/>
      <c r="D203" s="1"/>
      <c r="E203" s="52"/>
      <c r="F203" s="1"/>
      <c r="G203" s="52"/>
      <c r="H203" s="1"/>
      <c r="I203" s="52"/>
      <c r="J203" s="1"/>
      <c r="K203" s="52"/>
      <c r="L203" s="69"/>
      <c r="M203" s="52"/>
      <c r="N203" s="1"/>
      <c r="O203" s="52"/>
      <c r="P203" s="1"/>
      <c r="Q203" s="1"/>
      <c r="R203" s="52"/>
      <c r="S203" s="1"/>
      <c r="T203" s="52"/>
      <c r="U203" s="1"/>
      <c r="V203" s="70"/>
      <c r="W203" s="52"/>
      <c r="X203" s="1"/>
      <c r="Y203" s="52"/>
      <c r="Z203" s="1"/>
      <c r="AA203" s="1"/>
      <c r="AB203" s="1"/>
      <c r="AC203" s="1"/>
      <c r="AD203" s="1"/>
      <c r="AE203" s="52"/>
      <c r="AF203" s="1"/>
      <c r="AG203" s="52"/>
      <c r="AH203" s="1"/>
      <c r="AI203" s="1"/>
      <c r="AJ203" s="52"/>
      <c r="AK203" s="1"/>
      <c r="AL203" s="52"/>
      <c r="AM203" s="1"/>
      <c r="AN203" s="52"/>
      <c r="AO203" s="71"/>
      <c r="AP203" s="52"/>
      <c r="AQ203" s="1"/>
      <c r="AR203" s="71"/>
      <c r="AS203" s="71"/>
      <c r="AT203" s="52"/>
    </row>
    <row r="204" spans="1:46" ht="14.25" customHeight="1">
      <c r="A204" s="52"/>
      <c r="B204" s="52"/>
      <c r="C204" s="52"/>
      <c r="D204" s="1"/>
      <c r="E204" s="52"/>
      <c r="F204" s="1"/>
      <c r="G204" s="52"/>
      <c r="H204" s="1"/>
      <c r="I204" s="52"/>
      <c r="J204" s="1"/>
      <c r="K204" s="52"/>
      <c r="L204" s="69"/>
      <c r="M204" s="52"/>
      <c r="N204" s="1"/>
      <c r="O204" s="52"/>
      <c r="P204" s="1"/>
      <c r="Q204" s="1"/>
      <c r="R204" s="52"/>
      <c r="S204" s="1"/>
      <c r="T204" s="52"/>
      <c r="U204" s="1"/>
      <c r="V204" s="70"/>
      <c r="W204" s="52"/>
      <c r="X204" s="1"/>
      <c r="Y204" s="52"/>
      <c r="Z204" s="1"/>
      <c r="AA204" s="1"/>
      <c r="AB204" s="1"/>
      <c r="AC204" s="1"/>
      <c r="AD204" s="1"/>
      <c r="AE204" s="52"/>
      <c r="AF204" s="1"/>
      <c r="AG204" s="52"/>
      <c r="AH204" s="1"/>
      <c r="AI204" s="1"/>
      <c r="AJ204" s="52"/>
      <c r="AK204" s="1"/>
      <c r="AL204" s="52"/>
      <c r="AM204" s="1"/>
      <c r="AN204" s="52"/>
      <c r="AO204" s="71"/>
      <c r="AP204" s="52"/>
      <c r="AQ204" s="1"/>
      <c r="AR204" s="71"/>
      <c r="AS204" s="71"/>
      <c r="AT204" s="52"/>
    </row>
    <row r="205" spans="1:46" ht="14.25" customHeight="1">
      <c r="A205" s="52"/>
      <c r="B205" s="52"/>
      <c r="C205" s="52"/>
      <c r="D205" s="1"/>
      <c r="E205" s="52"/>
      <c r="F205" s="1"/>
      <c r="G205" s="52"/>
      <c r="H205" s="1"/>
      <c r="I205" s="52"/>
      <c r="J205" s="1"/>
      <c r="K205" s="52"/>
      <c r="L205" s="69"/>
      <c r="M205" s="52"/>
      <c r="N205" s="1"/>
      <c r="O205" s="52"/>
      <c r="P205" s="1"/>
      <c r="Q205" s="1"/>
      <c r="R205" s="52"/>
      <c r="S205" s="1"/>
      <c r="T205" s="52"/>
      <c r="U205" s="1"/>
      <c r="V205" s="70"/>
      <c r="W205" s="52"/>
      <c r="X205" s="1"/>
      <c r="Y205" s="52"/>
      <c r="Z205" s="1"/>
      <c r="AA205" s="1"/>
      <c r="AB205" s="1"/>
      <c r="AC205" s="1"/>
      <c r="AD205" s="1"/>
      <c r="AE205" s="52"/>
      <c r="AF205" s="1"/>
      <c r="AG205" s="52"/>
      <c r="AH205" s="1"/>
      <c r="AI205" s="1"/>
      <c r="AJ205" s="52"/>
      <c r="AK205" s="1"/>
      <c r="AL205" s="52"/>
      <c r="AM205" s="1"/>
      <c r="AN205" s="52"/>
      <c r="AO205" s="71"/>
      <c r="AP205" s="52"/>
      <c r="AQ205" s="1"/>
      <c r="AR205" s="71"/>
      <c r="AS205" s="71"/>
      <c r="AT205" s="52"/>
    </row>
    <row r="206" spans="1:46" ht="14.25" customHeight="1">
      <c r="A206" s="52"/>
      <c r="B206" s="52"/>
      <c r="C206" s="52"/>
      <c r="D206" s="1"/>
      <c r="E206" s="52"/>
      <c r="F206" s="1"/>
      <c r="G206" s="52"/>
      <c r="H206" s="1"/>
      <c r="I206" s="52"/>
      <c r="J206" s="1"/>
      <c r="K206" s="52"/>
      <c r="L206" s="69"/>
      <c r="M206" s="52"/>
      <c r="N206" s="1"/>
      <c r="O206" s="52"/>
      <c r="P206" s="1"/>
      <c r="Q206" s="1"/>
      <c r="R206" s="52"/>
      <c r="S206" s="1"/>
      <c r="T206" s="52"/>
      <c r="U206" s="1"/>
      <c r="V206" s="70"/>
      <c r="W206" s="52"/>
      <c r="X206" s="1"/>
      <c r="Y206" s="52"/>
      <c r="Z206" s="1"/>
      <c r="AA206" s="1"/>
      <c r="AB206" s="1"/>
      <c r="AC206" s="1"/>
      <c r="AD206" s="1"/>
      <c r="AE206" s="52"/>
      <c r="AF206" s="1"/>
      <c r="AG206" s="52"/>
      <c r="AH206" s="1"/>
      <c r="AI206" s="1"/>
      <c r="AJ206" s="52"/>
      <c r="AK206" s="1"/>
      <c r="AL206" s="52"/>
      <c r="AM206" s="1"/>
      <c r="AN206" s="52"/>
      <c r="AO206" s="71"/>
      <c r="AP206" s="52"/>
      <c r="AQ206" s="1"/>
      <c r="AR206" s="71"/>
      <c r="AS206" s="71"/>
      <c r="AT206" s="52"/>
    </row>
    <row r="207" spans="1:46" ht="14.25" customHeight="1">
      <c r="A207" s="52"/>
      <c r="B207" s="52"/>
      <c r="C207" s="52"/>
      <c r="D207" s="1"/>
      <c r="E207" s="52"/>
      <c r="F207" s="1"/>
      <c r="G207" s="52"/>
      <c r="H207" s="1"/>
      <c r="I207" s="52"/>
      <c r="J207" s="1"/>
      <c r="K207" s="52"/>
      <c r="L207" s="69"/>
      <c r="M207" s="52"/>
      <c r="N207" s="1"/>
      <c r="O207" s="52"/>
      <c r="P207" s="1"/>
      <c r="Q207" s="1"/>
      <c r="R207" s="52"/>
      <c r="S207" s="1"/>
      <c r="T207" s="52"/>
      <c r="U207" s="1"/>
      <c r="V207" s="70"/>
      <c r="W207" s="52"/>
      <c r="X207" s="1"/>
      <c r="Y207" s="52"/>
      <c r="Z207" s="1"/>
      <c r="AA207" s="1"/>
      <c r="AB207" s="1"/>
      <c r="AC207" s="1"/>
      <c r="AD207" s="1"/>
      <c r="AE207" s="52"/>
      <c r="AF207" s="1"/>
      <c r="AG207" s="52"/>
      <c r="AH207" s="1"/>
      <c r="AI207" s="1"/>
      <c r="AJ207" s="52"/>
      <c r="AK207" s="1"/>
      <c r="AL207" s="52"/>
      <c r="AM207" s="1"/>
      <c r="AN207" s="52"/>
      <c r="AO207" s="71"/>
      <c r="AP207" s="52"/>
      <c r="AQ207" s="1"/>
      <c r="AR207" s="71"/>
      <c r="AS207" s="71"/>
      <c r="AT207" s="52"/>
    </row>
    <row r="208" spans="1:46" ht="14.25" customHeight="1">
      <c r="A208" s="52"/>
      <c r="B208" s="52"/>
      <c r="C208" s="52"/>
      <c r="D208" s="1"/>
      <c r="E208" s="52"/>
      <c r="F208" s="1"/>
      <c r="G208" s="52"/>
      <c r="H208" s="1"/>
      <c r="I208" s="52"/>
      <c r="J208" s="1"/>
      <c r="K208" s="52"/>
      <c r="L208" s="69"/>
      <c r="M208" s="52"/>
      <c r="N208" s="1"/>
      <c r="O208" s="52"/>
      <c r="P208" s="1"/>
      <c r="Q208" s="1"/>
      <c r="R208" s="52"/>
      <c r="S208" s="1"/>
      <c r="T208" s="52"/>
      <c r="U208" s="1"/>
      <c r="V208" s="70"/>
      <c r="W208" s="52"/>
      <c r="X208" s="1"/>
      <c r="Y208" s="52"/>
      <c r="Z208" s="1"/>
      <c r="AA208" s="1"/>
      <c r="AB208" s="1"/>
      <c r="AC208" s="1"/>
      <c r="AD208" s="1"/>
      <c r="AE208" s="52"/>
      <c r="AF208" s="1"/>
      <c r="AG208" s="52"/>
      <c r="AH208" s="1"/>
      <c r="AI208" s="1"/>
      <c r="AJ208" s="52"/>
      <c r="AK208" s="1"/>
      <c r="AL208" s="52"/>
      <c r="AM208" s="1"/>
      <c r="AN208" s="52"/>
      <c r="AO208" s="71"/>
      <c r="AP208" s="52"/>
      <c r="AQ208" s="1"/>
      <c r="AR208" s="71"/>
      <c r="AS208" s="71"/>
      <c r="AT208" s="52"/>
    </row>
    <row r="209" spans="1:46" ht="14.25" customHeight="1">
      <c r="A209" s="52"/>
      <c r="B209" s="52"/>
      <c r="C209" s="52"/>
      <c r="D209" s="1"/>
      <c r="E209" s="52"/>
      <c r="F209" s="1"/>
      <c r="G209" s="52"/>
      <c r="H209" s="1"/>
      <c r="I209" s="52"/>
      <c r="J209" s="1"/>
      <c r="K209" s="52"/>
      <c r="L209" s="69"/>
      <c r="M209" s="52"/>
      <c r="N209" s="1"/>
      <c r="O209" s="52"/>
      <c r="P209" s="1"/>
      <c r="Q209" s="1"/>
      <c r="R209" s="52"/>
      <c r="S209" s="1"/>
      <c r="T209" s="52"/>
      <c r="U209" s="1"/>
      <c r="V209" s="70"/>
      <c r="W209" s="52"/>
      <c r="X209" s="1"/>
      <c r="Y209" s="52"/>
      <c r="Z209" s="1"/>
      <c r="AA209" s="1"/>
      <c r="AB209" s="1"/>
      <c r="AC209" s="1"/>
      <c r="AD209" s="1"/>
      <c r="AE209" s="52"/>
      <c r="AF209" s="1"/>
      <c r="AG209" s="52"/>
      <c r="AH209" s="1"/>
      <c r="AI209" s="1"/>
      <c r="AJ209" s="52"/>
      <c r="AK209" s="1"/>
      <c r="AL209" s="52"/>
      <c r="AM209" s="1"/>
      <c r="AN209" s="52"/>
      <c r="AO209" s="71"/>
      <c r="AP209" s="52"/>
      <c r="AQ209" s="1"/>
      <c r="AR209" s="71"/>
      <c r="AS209" s="71"/>
      <c r="AT209" s="52"/>
    </row>
    <row r="210" spans="1:46" ht="14.25" customHeight="1">
      <c r="A210" s="52"/>
      <c r="B210" s="52"/>
      <c r="C210" s="52"/>
      <c r="D210" s="1"/>
      <c r="E210" s="52"/>
      <c r="F210" s="1"/>
      <c r="G210" s="52"/>
      <c r="H210" s="1"/>
      <c r="I210" s="52"/>
      <c r="J210" s="1"/>
      <c r="K210" s="52"/>
      <c r="L210" s="69"/>
      <c r="M210" s="52"/>
      <c r="N210" s="1"/>
      <c r="O210" s="52"/>
      <c r="P210" s="1"/>
      <c r="Q210" s="1"/>
      <c r="R210" s="52"/>
      <c r="S210" s="1"/>
      <c r="T210" s="52"/>
      <c r="U210" s="1"/>
      <c r="V210" s="70"/>
      <c r="W210" s="52"/>
      <c r="X210" s="1"/>
      <c r="Y210" s="52"/>
      <c r="Z210" s="1"/>
      <c r="AA210" s="1"/>
      <c r="AB210" s="1"/>
      <c r="AC210" s="1"/>
      <c r="AD210" s="1"/>
      <c r="AE210" s="52"/>
      <c r="AF210" s="1"/>
      <c r="AG210" s="52"/>
      <c r="AH210" s="1"/>
      <c r="AI210" s="1"/>
      <c r="AJ210" s="52"/>
      <c r="AK210" s="1"/>
      <c r="AL210" s="52"/>
      <c r="AM210" s="1"/>
      <c r="AN210" s="52"/>
      <c r="AO210" s="71"/>
      <c r="AP210" s="52"/>
      <c r="AQ210" s="1"/>
      <c r="AR210" s="71"/>
      <c r="AS210" s="71"/>
      <c r="AT210" s="52"/>
    </row>
    <row r="211" spans="1:46" ht="14.25" customHeight="1">
      <c r="A211" s="52"/>
      <c r="B211" s="52"/>
      <c r="C211" s="52"/>
      <c r="D211" s="1"/>
      <c r="E211" s="52"/>
      <c r="F211" s="1"/>
      <c r="G211" s="52"/>
      <c r="H211" s="1"/>
      <c r="I211" s="52"/>
      <c r="J211" s="1"/>
      <c r="K211" s="52"/>
      <c r="L211" s="69"/>
      <c r="M211" s="52"/>
      <c r="N211" s="1"/>
      <c r="O211" s="52"/>
      <c r="P211" s="1"/>
      <c r="Q211" s="1"/>
      <c r="R211" s="52"/>
      <c r="S211" s="1"/>
      <c r="T211" s="52"/>
      <c r="U211" s="1"/>
      <c r="V211" s="70"/>
      <c r="W211" s="52"/>
      <c r="X211" s="1"/>
      <c r="Y211" s="52"/>
      <c r="Z211" s="1"/>
      <c r="AA211" s="1"/>
      <c r="AB211" s="1"/>
      <c r="AC211" s="1"/>
      <c r="AD211" s="1"/>
      <c r="AE211" s="52"/>
      <c r="AF211" s="1"/>
      <c r="AG211" s="52"/>
      <c r="AH211" s="1"/>
      <c r="AI211" s="1"/>
      <c r="AJ211" s="52"/>
      <c r="AK211" s="1"/>
      <c r="AL211" s="52"/>
      <c r="AM211" s="1"/>
      <c r="AN211" s="52"/>
      <c r="AO211" s="71"/>
      <c r="AP211" s="52"/>
      <c r="AQ211" s="1"/>
      <c r="AR211" s="71"/>
      <c r="AS211" s="71"/>
      <c r="AT211" s="52"/>
    </row>
    <row r="212" spans="1:46" ht="14.25" customHeight="1">
      <c r="A212" s="52"/>
      <c r="B212" s="52"/>
      <c r="C212" s="52"/>
      <c r="D212" s="1"/>
      <c r="E212" s="52"/>
      <c r="F212" s="1"/>
      <c r="G212" s="52"/>
      <c r="H212" s="1"/>
      <c r="I212" s="52"/>
      <c r="J212" s="1"/>
      <c r="K212" s="52"/>
      <c r="L212" s="69"/>
      <c r="M212" s="52"/>
      <c r="N212" s="1"/>
      <c r="O212" s="52"/>
      <c r="P212" s="1"/>
      <c r="Q212" s="1"/>
      <c r="R212" s="52"/>
      <c r="S212" s="1"/>
      <c r="T212" s="52"/>
      <c r="U212" s="1"/>
      <c r="V212" s="70"/>
      <c r="W212" s="52"/>
      <c r="X212" s="1"/>
      <c r="Y212" s="52"/>
      <c r="Z212" s="1"/>
      <c r="AA212" s="1"/>
      <c r="AB212" s="1"/>
      <c r="AC212" s="1"/>
      <c r="AD212" s="1"/>
      <c r="AE212" s="52"/>
      <c r="AF212" s="1"/>
      <c r="AG212" s="52"/>
      <c r="AH212" s="1"/>
      <c r="AI212" s="1"/>
      <c r="AJ212" s="52"/>
      <c r="AK212" s="1"/>
      <c r="AL212" s="52"/>
      <c r="AM212" s="1"/>
      <c r="AN212" s="52"/>
      <c r="AO212" s="71"/>
      <c r="AP212" s="52"/>
      <c r="AQ212" s="1"/>
      <c r="AR212" s="71"/>
      <c r="AS212" s="71"/>
      <c r="AT212" s="52"/>
    </row>
    <row r="213" spans="1:46" ht="14.25" customHeight="1">
      <c r="A213" s="52"/>
      <c r="B213" s="52"/>
      <c r="C213" s="52"/>
      <c r="D213" s="1"/>
      <c r="E213" s="52"/>
      <c r="F213" s="1"/>
      <c r="G213" s="52"/>
      <c r="H213" s="1"/>
      <c r="I213" s="52"/>
      <c r="J213" s="1"/>
      <c r="K213" s="52"/>
      <c r="L213" s="69"/>
      <c r="M213" s="52"/>
      <c r="N213" s="1"/>
      <c r="O213" s="52"/>
      <c r="P213" s="1"/>
      <c r="Q213" s="1"/>
      <c r="R213" s="52"/>
      <c r="S213" s="1"/>
      <c r="T213" s="52"/>
      <c r="U213" s="1"/>
      <c r="V213" s="70"/>
      <c r="W213" s="52"/>
      <c r="X213" s="1"/>
      <c r="Y213" s="52"/>
      <c r="Z213" s="1"/>
      <c r="AA213" s="1"/>
      <c r="AB213" s="1"/>
      <c r="AC213" s="1"/>
      <c r="AD213" s="1"/>
      <c r="AE213" s="52"/>
      <c r="AF213" s="1"/>
      <c r="AG213" s="52"/>
      <c r="AH213" s="1"/>
      <c r="AI213" s="1"/>
      <c r="AJ213" s="52"/>
      <c r="AK213" s="1"/>
      <c r="AL213" s="52"/>
      <c r="AM213" s="1"/>
      <c r="AN213" s="52"/>
      <c r="AO213" s="71"/>
      <c r="AP213" s="52"/>
      <c r="AQ213" s="1"/>
      <c r="AR213" s="71"/>
      <c r="AS213" s="71"/>
      <c r="AT213" s="52"/>
    </row>
    <row r="214" spans="1:46" ht="14.25" customHeight="1">
      <c r="A214" s="52"/>
      <c r="B214" s="52"/>
      <c r="C214" s="52"/>
      <c r="D214" s="1"/>
      <c r="E214" s="52"/>
      <c r="F214" s="1"/>
      <c r="G214" s="52"/>
      <c r="H214" s="1"/>
      <c r="I214" s="52"/>
      <c r="J214" s="1"/>
      <c r="K214" s="52"/>
      <c r="L214" s="69"/>
      <c r="M214" s="52"/>
      <c r="N214" s="1"/>
      <c r="O214" s="52"/>
      <c r="P214" s="1"/>
      <c r="Q214" s="1"/>
      <c r="R214" s="52"/>
      <c r="S214" s="1"/>
      <c r="T214" s="52"/>
      <c r="U214" s="1"/>
      <c r="V214" s="70"/>
      <c r="W214" s="52"/>
      <c r="X214" s="1"/>
      <c r="Y214" s="52"/>
      <c r="Z214" s="1"/>
      <c r="AA214" s="1"/>
      <c r="AB214" s="1"/>
      <c r="AC214" s="1"/>
      <c r="AD214" s="1"/>
      <c r="AE214" s="52"/>
      <c r="AF214" s="1"/>
      <c r="AG214" s="52"/>
      <c r="AH214" s="1"/>
      <c r="AI214" s="1"/>
      <c r="AJ214" s="52"/>
      <c r="AK214" s="1"/>
      <c r="AL214" s="52"/>
      <c r="AM214" s="1"/>
      <c r="AN214" s="52"/>
      <c r="AO214" s="71"/>
      <c r="AP214" s="52"/>
      <c r="AQ214" s="1"/>
      <c r="AR214" s="71"/>
      <c r="AS214" s="71"/>
      <c r="AT214" s="52"/>
    </row>
    <row r="215" spans="1:46" ht="14.25" customHeight="1">
      <c r="A215" s="52"/>
      <c r="B215" s="52"/>
      <c r="C215" s="52"/>
      <c r="D215" s="1"/>
      <c r="E215" s="52"/>
      <c r="F215" s="1"/>
      <c r="G215" s="52"/>
      <c r="H215" s="1"/>
      <c r="I215" s="52"/>
      <c r="J215" s="1"/>
      <c r="K215" s="52"/>
      <c r="L215" s="69"/>
      <c r="M215" s="52"/>
      <c r="N215" s="1"/>
      <c r="O215" s="52"/>
      <c r="P215" s="1"/>
      <c r="Q215" s="1"/>
      <c r="R215" s="52"/>
      <c r="S215" s="1"/>
      <c r="T215" s="52"/>
      <c r="U215" s="1"/>
      <c r="V215" s="70"/>
      <c r="W215" s="52"/>
      <c r="X215" s="1"/>
      <c r="Y215" s="52"/>
      <c r="Z215" s="1"/>
      <c r="AA215" s="1"/>
      <c r="AB215" s="1"/>
      <c r="AC215" s="1"/>
      <c r="AD215" s="1"/>
      <c r="AE215" s="52"/>
      <c r="AF215" s="1"/>
      <c r="AG215" s="52"/>
      <c r="AH215" s="1"/>
      <c r="AI215" s="1"/>
      <c r="AJ215" s="52"/>
      <c r="AK215" s="1"/>
      <c r="AL215" s="52"/>
      <c r="AM215" s="1"/>
      <c r="AN215" s="52"/>
      <c r="AO215" s="71"/>
      <c r="AP215" s="52"/>
      <c r="AQ215" s="1"/>
      <c r="AR215" s="71"/>
      <c r="AS215" s="71"/>
      <c r="AT215" s="52"/>
    </row>
    <row r="216" spans="1:46" ht="14.25" customHeight="1">
      <c r="A216" s="52"/>
      <c r="B216" s="52"/>
      <c r="C216" s="52"/>
      <c r="D216" s="1"/>
      <c r="E216" s="52"/>
      <c r="F216" s="1"/>
      <c r="G216" s="52"/>
      <c r="H216" s="1"/>
      <c r="I216" s="52"/>
      <c r="J216" s="1"/>
      <c r="K216" s="52"/>
      <c r="L216" s="69"/>
      <c r="M216" s="52"/>
      <c r="N216" s="1"/>
      <c r="O216" s="52"/>
      <c r="P216" s="1"/>
      <c r="Q216" s="1"/>
      <c r="R216" s="52"/>
      <c r="S216" s="1"/>
      <c r="T216" s="52"/>
      <c r="U216" s="1"/>
      <c r="V216" s="70"/>
      <c r="W216" s="52"/>
      <c r="X216" s="1"/>
      <c r="Y216" s="52"/>
      <c r="Z216" s="1"/>
      <c r="AA216" s="1"/>
      <c r="AB216" s="1"/>
      <c r="AC216" s="1"/>
      <c r="AD216" s="1"/>
      <c r="AE216" s="52"/>
      <c r="AF216" s="1"/>
      <c r="AG216" s="52"/>
      <c r="AH216" s="1"/>
      <c r="AI216" s="1"/>
      <c r="AJ216" s="52"/>
      <c r="AK216" s="1"/>
      <c r="AL216" s="52"/>
      <c r="AM216" s="1"/>
      <c r="AN216" s="52"/>
      <c r="AO216" s="71"/>
      <c r="AP216" s="52"/>
      <c r="AQ216" s="1"/>
      <c r="AR216" s="71"/>
      <c r="AS216" s="71"/>
      <c r="AT216" s="52"/>
    </row>
    <row r="217" spans="1:46" ht="14.25" customHeight="1">
      <c r="A217" s="52"/>
      <c r="B217" s="52"/>
      <c r="C217" s="52"/>
      <c r="D217" s="1"/>
      <c r="E217" s="52"/>
      <c r="F217" s="1"/>
      <c r="G217" s="52"/>
      <c r="H217" s="1"/>
      <c r="I217" s="52"/>
      <c r="J217" s="1"/>
      <c r="K217" s="52"/>
      <c r="L217" s="69"/>
      <c r="M217" s="52"/>
      <c r="N217" s="1"/>
      <c r="O217" s="52"/>
      <c r="P217" s="1"/>
      <c r="Q217" s="1"/>
      <c r="R217" s="52"/>
      <c r="S217" s="1"/>
      <c r="T217" s="52"/>
      <c r="U217" s="1"/>
      <c r="V217" s="70"/>
      <c r="W217" s="52"/>
      <c r="X217" s="1"/>
      <c r="Y217" s="52"/>
      <c r="Z217" s="1"/>
      <c r="AA217" s="1"/>
      <c r="AB217" s="1"/>
      <c r="AC217" s="1"/>
      <c r="AD217" s="1"/>
      <c r="AE217" s="52"/>
      <c r="AF217" s="1"/>
      <c r="AG217" s="52"/>
      <c r="AH217" s="1"/>
      <c r="AI217" s="1"/>
      <c r="AJ217" s="52"/>
      <c r="AK217" s="1"/>
      <c r="AL217" s="52"/>
      <c r="AM217" s="1"/>
      <c r="AN217" s="52"/>
      <c r="AO217" s="71"/>
      <c r="AP217" s="52"/>
      <c r="AQ217" s="1"/>
      <c r="AR217" s="71"/>
      <c r="AS217" s="71"/>
      <c r="AT217" s="52"/>
    </row>
    <row r="218" spans="1:46" ht="14.25" customHeight="1">
      <c r="A218" s="52"/>
      <c r="B218" s="52"/>
      <c r="C218" s="52"/>
      <c r="D218" s="1"/>
      <c r="E218" s="52"/>
      <c r="F218" s="1"/>
      <c r="G218" s="52"/>
      <c r="H218" s="1"/>
      <c r="I218" s="52"/>
      <c r="J218" s="1"/>
      <c r="K218" s="52"/>
      <c r="L218" s="69"/>
      <c r="M218" s="52"/>
      <c r="N218" s="1"/>
      <c r="O218" s="52"/>
      <c r="P218" s="1"/>
      <c r="Q218" s="1"/>
      <c r="R218" s="52"/>
      <c r="S218" s="1"/>
      <c r="T218" s="52"/>
      <c r="U218" s="1"/>
      <c r="V218" s="70"/>
      <c r="W218" s="52"/>
      <c r="X218" s="1"/>
      <c r="Y218" s="52"/>
      <c r="Z218" s="1"/>
      <c r="AA218" s="1"/>
      <c r="AB218" s="1"/>
      <c r="AC218" s="1"/>
      <c r="AD218" s="1"/>
      <c r="AE218" s="52"/>
      <c r="AF218" s="1"/>
      <c r="AG218" s="52"/>
      <c r="AH218" s="1"/>
      <c r="AI218" s="1"/>
      <c r="AJ218" s="52"/>
      <c r="AK218" s="1"/>
      <c r="AL218" s="52"/>
      <c r="AM218" s="1"/>
      <c r="AN218" s="52"/>
      <c r="AO218" s="71"/>
      <c r="AP218" s="52"/>
      <c r="AQ218" s="1"/>
      <c r="AR218" s="71"/>
      <c r="AS218" s="71"/>
      <c r="AT218" s="52"/>
    </row>
    <row r="219" spans="1:46" ht="14.25" customHeight="1">
      <c r="A219" s="52"/>
      <c r="B219" s="52"/>
      <c r="C219" s="52"/>
      <c r="D219" s="1"/>
      <c r="E219" s="52"/>
      <c r="F219" s="1"/>
      <c r="G219" s="52"/>
      <c r="H219" s="1"/>
      <c r="I219" s="52"/>
      <c r="J219" s="1"/>
      <c r="K219" s="52"/>
      <c r="L219" s="69"/>
      <c r="M219" s="52"/>
      <c r="N219" s="1"/>
      <c r="O219" s="52"/>
      <c r="P219" s="1"/>
      <c r="Q219" s="1"/>
      <c r="R219" s="52"/>
      <c r="S219" s="1"/>
      <c r="T219" s="52"/>
      <c r="U219" s="1"/>
      <c r="V219" s="70"/>
      <c r="W219" s="52"/>
      <c r="X219" s="1"/>
      <c r="Y219" s="52"/>
      <c r="Z219" s="1"/>
      <c r="AA219" s="1"/>
      <c r="AB219" s="1"/>
      <c r="AC219" s="1"/>
      <c r="AD219" s="1"/>
      <c r="AE219" s="52"/>
      <c r="AF219" s="1"/>
      <c r="AG219" s="52"/>
      <c r="AH219" s="1"/>
      <c r="AI219" s="1"/>
      <c r="AJ219" s="52"/>
      <c r="AK219" s="1"/>
      <c r="AL219" s="52"/>
      <c r="AM219" s="1"/>
      <c r="AN219" s="52"/>
      <c r="AO219" s="71"/>
      <c r="AP219" s="52"/>
      <c r="AQ219" s="1"/>
      <c r="AR219" s="71"/>
      <c r="AS219" s="71"/>
      <c r="AT219" s="52"/>
    </row>
    <row r="220" spans="1:46" ht="14.25" customHeight="1">
      <c r="A220" s="52"/>
      <c r="B220" s="52"/>
      <c r="C220" s="52"/>
      <c r="D220" s="1"/>
      <c r="E220" s="52"/>
      <c r="F220" s="1"/>
      <c r="G220" s="52"/>
      <c r="H220" s="1"/>
      <c r="I220" s="52"/>
      <c r="J220" s="1"/>
      <c r="K220" s="52"/>
      <c r="L220" s="69"/>
      <c r="M220" s="52"/>
      <c r="N220" s="1"/>
      <c r="O220" s="52"/>
      <c r="P220" s="1"/>
      <c r="Q220" s="1"/>
      <c r="R220" s="52"/>
      <c r="S220" s="1"/>
      <c r="T220" s="52"/>
      <c r="U220" s="1"/>
      <c r="V220" s="70"/>
      <c r="W220" s="52"/>
      <c r="X220" s="1"/>
      <c r="Y220" s="52"/>
      <c r="Z220" s="1"/>
      <c r="AA220" s="1"/>
      <c r="AB220" s="1"/>
      <c r="AC220" s="1"/>
      <c r="AD220" s="1"/>
      <c r="AE220" s="52"/>
      <c r="AF220" s="1"/>
      <c r="AG220" s="52"/>
      <c r="AH220" s="1"/>
      <c r="AI220" s="1"/>
      <c r="AJ220" s="52"/>
      <c r="AK220" s="1"/>
      <c r="AL220" s="52"/>
      <c r="AM220" s="1"/>
      <c r="AN220" s="52"/>
      <c r="AO220" s="71"/>
      <c r="AP220" s="52"/>
      <c r="AQ220" s="1"/>
      <c r="AR220" s="71"/>
      <c r="AS220" s="71"/>
      <c r="AT220" s="52"/>
    </row>
    <row r="221" spans="1:46" ht="14.25" customHeight="1">
      <c r="A221" s="52"/>
      <c r="B221" s="52"/>
      <c r="C221" s="52"/>
      <c r="D221" s="1"/>
      <c r="E221" s="52"/>
      <c r="F221" s="1"/>
      <c r="G221" s="52"/>
      <c r="H221" s="1"/>
      <c r="I221" s="52"/>
      <c r="J221" s="1"/>
      <c r="K221" s="52"/>
      <c r="L221" s="69"/>
      <c r="M221" s="52"/>
      <c r="N221" s="1"/>
      <c r="O221" s="52"/>
      <c r="P221" s="1"/>
      <c r="Q221" s="1"/>
      <c r="R221" s="52"/>
      <c r="S221" s="1"/>
      <c r="T221" s="52"/>
      <c r="U221" s="1"/>
      <c r="V221" s="70"/>
      <c r="W221" s="52"/>
      <c r="X221" s="1"/>
      <c r="Y221" s="52"/>
      <c r="Z221" s="1"/>
      <c r="AA221" s="1"/>
      <c r="AB221" s="1"/>
      <c r="AC221" s="1"/>
      <c r="AD221" s="1"/>
      <c r="AE221" s="52"/>
      <c r="AF221" s="1"/>
      <c r="AG221" s="52"/>
      <c r="AH221" s="1"/>
      <c r="AI221" s="1"/>
      <c r="AJ221" s="52"/>
      <c r="AK221" s="1"/>
      <c r="AL221" s="52"/>
      <c r="AM221" s="1"/>
      <c r="AN221" s="52"/>
      <c r="AO221" s="71"/>
      <c r="AP221" s="52"/>
      <c r="AQ221" s="1"/>
      <c r="AR221" s="71"/>
      <c r="AS221" s="71"/>
      <c r="AT221" s="52"/>
    </row>
    <row r="222" spans="1:46" ht="14.25" customHeight="1">
      <c r="A222" s="52"/>
      <c r="B222" s="52"/>
      <c r="C222" s="52"/>
      <c r="D222" s="1"/>
      <c r="E222" s="52"/>
      <c r="F222" s="1"/>
      <c r="G222" s="52"/>
      <c r="H222" s="1"/>
      <c r="I222" s="52"/>
      <c r="J222" s="1"/>
      <c r="K222" s="52"/>
      <c r="L222" s="69"/>
      <c r="M222" s="52"/>
      <c r="N222" s="1"/>
      <c r="O222" s="52"/>
      <c r="P222" s="1"/>
      <c r="Q222" s="1"/>
      <c r="R222" s="52"/>
      <c r="S222" s="1"/>
      <c r="T222" s="52"/>
      <c r="U222" s="1"/>
      <c r="V222" s="70"/>
      <c r="W222" s="52"/>
      <c r="X222" s="1"/>
      <c r="Y222" s="52"/>
      <c r="Z222" s="1"/>
      <c r="AA222" s="1"/>
      <c r="AB222" s="1"/>
      <c r="AC222" s="1"/>
      <c r="AD222" s="1"/>
      <c r="AE222" s="52"/>
      <c r="AF222" s="1"/>
      <c r="AG222" s="52"/>
      <c r="AH222" s="1"/>
      <c r="AI222" s="1"/>
      <c r="AJ222" s="52"/>
      <c r="AK222" s="1"/>
      <c r="AL222" s="52"/>
      <c r="AM222" s="1"/>
      <c r="AN222" s="52"/>
      <c r="AO222" s="71"/>
      <c r="AP222" s="52"/>
      <c r="AQ222" s="1"/>
      <c r="AR222" s="71"/>
      <c r="AS222" s="71"/>
      <c r="AT222" s="52"/>
    </row>
    <row r="223" spans="1:46" ht="14.25" customHeight="1">
      <c r="A223" s="52"/>
      <c r="B223" s="52"/>
      <c r="C223" s="52"/>
      <c r="D223" s="1"/>
      <c r="E223" s="52"/>
      <c r="F223" s="1"/>
      <c r="G223" s="52"/>
      <c r="H223" s="1"/>
      <c r="I223" s="52"/>
      <c r="J223" s="1"/>
      <c r="K223" s="52"/>
      <c r="L223" s="69"/>
      <c r="M223" s="52"/>
      <c r="N223" s="1"/>
      <c r="O223" s="52"/>
      <c r="P223" s="1"/>
      <c r="Q223" s="1"/>
      <c r="R223" s="52"/>
      <c r="S223" s="1"/>
      <c r="T223" s="52"/>
      <c r="U223" s="1"/>
      <c r="V223" s="70"/>
      <c r="W223" s="52"/>
      <c r="X223" s="1"/>
      <c r="Y223" s="52"/>
      <c r="Z223" s="1"/>
      <c r="AA223" s="1"/>
      <c r="AB223" s="1"/>
      <c r="AC223" s="1"/>
      <c r="AD223" s="1"/>
      <c r="AE223" s="52"/>
      <c r="AF223" s="1"/>
      <c r="AG223" s="52"/>
      <c r="AH223" s="1"/>
      <c r="AI223" s="1"/>
      <c r="AJ223" s="52"/>
      <c r="AK223" s="1"/>
      <c r="AL223" s="52"/>
      <c r="AM223" s="1"/>
      <c r="AN223" s="52"/>
      <c r="AO223" s="71"/>
      <c r="AP223" s="52"/>
      <c r="AQ223" s="1"/>
      <c r="AR223" s="71"/>
      <c r="AS223" s="71"/>
      <c r="AT223" s="52"/>
    </row>
    <row r="224" spans="1:46" ht="14.25" customHeight="1">
      <c r="A224" s="52"/>
      <c r="B224" s="52"/>
      <c r="C224" s="52"/>
      <c r="D224" s="1"/>
      <c r="E224" s="52"/>
      <c r="F224" s="1"/>
      <c r="G224" s="52"/>
      <c r="H224" s="1"/>
      <c r="I224" s="52"/>
      <c r="J224" s="1"/>
      <c r="K224" s="52"/>
      <c r="L224" s="69"/>
      <c r="M224" s="52"/>
      <c r="N224" s="1"/>
      <c r="O224" s="52"/>
      <c r="P224" s="1"/>
      <c r="Q224" s="1"/>
      <c r="R224" s="52"/>
      <c r="S224" s="1"/>
      <c r="T224" s="52"/>
      <c r="U224" s="1"/>
      <c r="V224" s="70"/>
      <c r="W224" s="52"/>
      <c r="X224" s="1"/>
      <c r="Y224" s="52"/>
      <c r="Z224" s="1"/>
      <c r="AA224" s="1"/>
      <c r="AB224" s="1"/>
      <c r="AC224" s="1"/>
      <c r="AD224" s="1"/>
      <c r="AE224" s="52"/>
      <c r="AF224" s="1"/>
      <c r="AG224" s="52"/>
      <c r="AH224" s="1"/>
      <c r="AI224" s="1"/>
      <c r="AJ224" s="52"/>
      <c r="AK224" s="1"/>
      <c r="AL224" s="52"/>
      <c r="AM224" s="1"/>
      <c r="AN224" s="52"/>
      <c r="AO224" s="71"/>
      <c r="AP224" s="52"/>
      <c r="AQ224" s="1"/>
      <c r="AR224" s="71"/>
      <c r="AS224" s="71"/>
      <c r="AT224" s="52"/>
    </row>
    <row r="225" spans="1:46" ht="14.25" customHeight="1">
      <c r="A225" s="52"/>
      <c r="B225" s="52"/>
      <c r="C225" s="52"/>
      <c r="D225" s="1"/>
      <c r="E225" s="52"/>
      <c r="F225" s="1"/>
      <c r="G225" s="52"/>
      <c r="H225" s="1"/>
      <c r="I225" s="52"/>
      <c r="J225" s="1"/>
      <c r="K225" s="52"/>
      <c r="L225" s="69"/>
      <c r="M225" s="52"/>
      <c r="N225" s="1"/>
      <c r="O225" s="52"/>
      <c r="P225" s="1"/>
      <c r="Q225" s="1"/>
      <c r="R225" s="52"/>
      <c r="S225" s="1"/>
      <c r="T225" s="52"/>
      <c r="U225" s="1"/>
      <c r="V225" s="70"/>
      <c r="W225" s="52"/>
      <c r="X225" s="1"/>
      <c r="Y225" s="52"/>
      <c r="Z225" s="1"/>
      <c r="AA225" s="1"/>
      <c r="AB225" s="1"/>
      <c r="AC225" s="1"/>
      <c r="AD225" s="1"/>
      <c r="AE225" s="52"/>
      <c r="AF225" s="1"/>
      <c r="AG225" s="52"/>
      <c r="AH225" s="1"/>
      <c r="AI225" s="1"/>
      <c r="AJ225" s="52"/>
      <c r="AK225" s="1"/>
      <c r="AL225" s="52"/>
      <c r="AM225" s="1"/>
      <c r="AN225" s="52"/>
      <c r="AO225" s="71"/>
      <c r="AP225" s="52"/>
      <c r="AQ225" s="1"/>
      <c r="AR225" s="71"/>
      <c r="AS225" s="71"/>
      <c r="AT225" s="52"/>
    </row>
    <row r="226" spans="1:46" ht="14.25" customHeight="1">
      <c r="A226" s="52"/>
      <c r="B226" s="52"/>
      <c r="C226" s="52"/>
      <c r="D226" s="1"/>
      <c r="E226" s="52"/>
      <c r="F226" s="1"/>
      <c r="G226" s="52"/>
      <c r="H226" s="1"/>
      <c r="I226" s="52"/>
      <c r="J226" s="1"/>
      <c r="K226" s="52"/>
      <c r="L226" s="69"/>
      <c r="M226" s="52"/>
      <c r="N226" s="1"/>
      <c r="O226" s="52"/>
      <c r="P226" s="1"/>
      <c r="Q226" s="1"/>
      <c r="R226" s="52"/>
      <c r="S226" s="1"/>
      <c r="T226" s="52"/>
      <c r="U226" s="1"/>
      <c r="V226" s="70"/>
      <c r="W226" s="52"/>
      <c r="X226" s="1"/>
      <c r="Y226" s="52"/>
      <c r="Z226" s="1"/>
      <c r="AA226" s="1"/>
      <c r="AB226" s="1"/>
      <c r="AC226" s="1"/>
      <c r="AD226" s="1"/>
      <c r="AE226" s="52"/>
      <c r="AF226" s="1"/>
      <c r="AG226" s="52"/>
      <c r="AH226" s="1"/>
      <c r="AI226" s="1"/>
      <c r="AJ226" s="52"/>
      <c r="AK226" s="1"/>
      <c r="AL226" s="52"/>
      <c r="AM226" s="1"/>
      <c r="AN226" s="52"/>
      <c r="AO226" s="71"/>
      <c r="AP226" s="52"/>
      <c r="AQ226" s="1"/>
      <c r="AR226" s="71"/>
      <c r="AS226" s="71"/>
      <c r="AT226" s="52"/>
    </row>
    <row r="227" spans="1:46" ht="14.25" customHeight="1">
      <c r="A227" s="52"/>
      <c r="B227" s="52"/>
      <c r="C227" s="52"/>
      <c r="D227" s="1"/>
      <c r="E227" s="52"/>
      <c r="F227" s="1"/>
      <c r="G227" s="52"/>
      <c r="H227" s="1"/>
      <c r="I227" s="52"/>
      <c r="J227" s="1"/>
      <c r="K227" s="52"/>
      <c r="L227" s="69"/>
      <c r="M227" s="52"/>
      <c r="N227" s="1"/>
      <c r="O227" s="52"/>
      <c r="P227" s="1"/>
      <c r="Q227" s="1"/>
      <c r="R227" s="52"/>
      <c r="S227" s="1"/>
      <c r="T227" s="52"/>
      <c r="U227" s="1"/>
      <c r="V227" s="70"/>
      <c r="W227" s="52"/>
      <c r="X227" s="1"/>
      <c r="Y227" s="52"/>
      <c r="Z227" s="1"/>
      <c r="AA227" s="1"/>
      <c r="AB227" s="1"/>
      <c r="AC227" s="1"/>
      <c r="AD227" s="1"/>
      <c r="AE227" s="52"/>
      <c r="AF227" s="1"/>
      <c r="AG227" s="52"/>
      <c r="AH227" s="1"/>
      <c r="AI227" s="1"/>
      <c r="AJ227" s="52"/>
      <c r="AK227" s="1"/>
      <c r="AL227" s="52"/>
      <c r="AM227" s="1"/>
      <c r="AN227" s="52"/>
      <c r="AO227" s="71"/>
      <c r="AP227" s="52"/>
      <c r="AQ227" s="1"/>
      <c r="AR227" s="71"/>
      <c r="AS227" s="71"/>
      <c r="AT227" s="52"/>
    </row>
    <row r="228" spans="1:46" ht="14.25" customHeight="1">
      <c r="A228" s="52"/>
      <c r="B228" s="52"/>
      <c r="C228" s="52"/>
      <c r="D228" s="1"/>
      <c r="E228" s="52"/>
      <c r="F228" s="1"/>
      <c r="G228" s="52"/>
      <c r="H228" s="1"/>
      <c r="I228" s="52"/>
      <c r="J228" s="1"/>
      <c r="K228" s="52"/>
      <c r="L228" s="69"/>
      <c r="M228" s="52"/>
      <c r="N228" s="1"/>
      <c r="O228" s="52"/>
      <c r="P228" s="1"/>
      <c r="Q228" s="1"/>
      <c r="R228" s="52"/>
      <c r="S228" s="1"/>
      <c r="T228" s="52"/>
      <c r="U228" s="1"/>
      <c r="V228" s="70"/>
      <c r="W228" s="52"/>
      <c r="X228" s="1"/>
      <c r="Y228" s="52"/>
      <c r="Z228" s="1"/>
      <c r="AA228" s="1"/>
      <c r="AB228" s="1"/>
      <c r="AC228" s="1"/>
      <c r="AD228" s="1"/>
      <c r="AE228" s="52"/>
      <c r="AF228" s="1"/>
      <c r="AG228" s="52"/>
      <c r="AH228" s="1"/>
      <c r="AI228" s="1"/>
      <c r="AJ228" s="52"/>
      <c r="AK228" s="1"/>
      <c r="AL228" s="52"/>
      <c r="AM228" s="1"/>
      <c r="AN228" s="52"/>
      <c r="AO228" s="71"/>
      <c r="AP228" s="52"/>
      <c r="AQ228" s="1"/>
      <c r="AR228" s="71"/>
      <c r="AS228" s="71"/>
      <c r="AT228" s="52"/>
    </row>
    <row r="229" spans="1:46" ht="14.25" customHeight="1">
      <c r="A229" s="52"/>
      <c r="B229" s="52"/>
      <c r="C229" s="52"/>
      <c r="D229" s="1"/>
      <c r="E229" s="52"/>
      <c r="F229" s="1"/>
      <c r="G229" s="52"/>
      <c r="H229" s="1"/>
      <c r="I229" s="52"/>
      <c r="J229" s="1"/>
      <c r="K229" s="52"/>
      <c r="L229" s="69"/>
      <c r="M229" s="52"/>
      <c r="N229" s="1"/>
      <c r="O229" s="52"/>
      <c r="P229" s="1"/>
      <c r="Q229" s="1"/>
      <c r="R229" s="52"/>
      <c r="S229" s="1"/>
      <c r="T229" s="52"/>
      <c r="U229" s="1"/>
      <c r="V229" s="70"/>
      <c r="W229" s="52"/>
      <c r="X229" s="1"/>
      <c r="Y229" s="52"/>
      <c r="Z229" s="1"/>
      <c r="AA229" s="1"/>
      <c r="AB229" s="1"/>
      <c r="AC229" s="1"/>
      <c r="AD229" s="1"/>
      <c r="AE229" s="52"/>
      <c r="AF229" s="1"/>
      <c r="AG229" s="52"/>
      <c r="AH229" s="1"/>
      <c r="AI229" s="1"/>
      <c r="AJ229" s="52"/>
      <c r="AK229" s="1"/>
      <c r="AL229" s="52"/>
      <c r="AM229" s="1"/>
      <c r="AN229" s="52"/>
      <c r="AO229" s="71"/>
      <c r="AP229" s="52"/>
      <c r="AQ229" s="1"/>
      <c r="AR229" s="71"/>
      <c r="AS229" s="71"/>
      <c r="AT229" s="52"/>
    </row>
    <row r="230" spans="1:46" ht="14.25" customHeight="1">
      <c r="A230" s="52"/>
      <c r="B230" s="52"/>
      <c r="C230" s="52"/>
      <c r="D230" s="1"/>
      <c r="E230" s="52"/>
      <c r="F230" s="1"/>
      <c r="G230" s="52"/>
      <c r="H230" s="1"/>
      <c r="I230" s="52"/>
      <c r="J230" s="1"/>
      <c r="K230" s="52"/>
      <c r="L230" s="69"/>
      <c r="M230" s="52"/>
      <c r="N230" s="1"/>
      <c r="O230" s="52"/>
      <c r="P230" s="1"/>
      <c r="Q230" s="1"/>
      <c r="R230" s="52"/>
      <c r="S230" s="1"/>
      <c r="T230" s="52"/>
      <c r="U230" s="1"/>
      <c r="V230" s="70"/>
      <c r="W230" s="52"/>
      <c r="X230" s="1"/>
      <c r="Y230" s="52"/>
      <c r="Z230" s="1"/>
      <c r="AA230" s="1"/>
      <c r="AB230" s="1"/>
      <c r="AC230" s="1"/>
      <c r="AD230" s="1"/>
      <c r="AE230" s="52"/>
      <c r="AF230" s="1"/>
      <c r="AG230" s="52"/>
      <c r="AH230" s="1"/>
      <c r="AI230" s="1"/>
      <c r="AJ230" s="52"/>
      <c r="AK230" s="1"/>
      <c r="AL230" s="52"/>
      <c r="AM230" s="1"/>
      <c r="AN230" s="52"/>
      <c r="AO230" s="71"/>
      <c r="AP230" s="52"/>
      <c r="AQ230" s="1"/>
      <c r="AR230" s="71"/>
      <c r="AS230" s="71"/>
      <c r="AT230" s="52"/>
    </row>
    <row r="231" spans="1:46" ht="14.25" customHeight="1">
      <c r="A231" s="52"/>
      <c r="B231" s="52"/>
      <c r="C231" s="52"/>
      <c r="D231" s="1"/>
      <c r="E231" s="52"/>
      <c r="F231" s="1"/>
      <c r="G231" s="52"/>
      <c r="H231" s="1"/>
      <c r="I231" s="52"/>
      <c r="J231" s="1"/>
      <c r="K231" s="52"/>
      <c r="L231" s="69"/>
      <c r="M231" s="52"/>
      <c r="N231" s="1"/>
      <c r="O231" s="52"/>
      <c r="P231" s="1"/>
      <c r="Q231" s="1"/>
      <c r="R231" s="52"/>
      <c r="S231" s="1"/>
      <c r="T231" s="52"/>
      <c r="U231" s="1"/>
      <c r="V231" s="70"/>
      <c r="W231" s="52"/>
      <c r="X231" s="1"/>
      <c r="Y231" s="52"/>
      <c r="Z231" s="1"/>
      <c r="AA231" s="1"/>
      <c r="AB231" s="1"/>
      <c r="AC231" s="1"/>
      <c r="AD231" s="1"/>
      <c r="AE231" s="52"/>
      <c r="AF231" s="1"/>
      <c r="AG231" s="52"/>
      <c r="AH231" s="1"/>
      <c r="AI231" s="1"/>
      <c r="AJ231" s="52"/>
      <c r="AK231" s="1"/>
      <c r="AL231" s="52"/>
      <c r="AM231" s="1"/>
      <c r="AN231" s="52"/>
      <c r="AO231" s="71"/>
      <c r="AP231" s="52"/>
      <c r="AQ231" s="1"/>
      <c r="AR231" s="71"/>
      <c r="AS231" s="71"/>
      <c r="AT231" s="52"/>
    </row>
    <row r="232" spans="1:46" ht="14.25" customHeight="1">
      <c r="A232" s="52"/>
      <c r="B232" s="52"/>
      <c r="C232" s="52"/>
      <c r="D232" s="1"/>
      <c r="E232" s="52"/>
      <c r="F232" s="1"/>
      <c r="G232" s="52"/>
      <c r="H232" s="1"/>
      <c r="I232" s="52"/>
      <c r="J232" s="1"/>
      <c r="K232" s="52"/>
      <c r="L232" s="69"/>
      <c r="M232" s="52"/>
      <c r="N232" s="1"/>
      <c r="O232" s="52"/>
      <c r="P232" s="1"/>
      <c r="Q232" s="1"/>
      <c r="R232" s="52"/>
      <c r="S232" s="1"/>
      <c r="T232" s="52"/>
      <c r="U232" s="1"/>
      <c r="V232" s="70"/>
      <c r="W232" s="52"/>
      <c r="X232" s="1"/>
      <c r="Y232" s="52"/>
      <c r="Z232" s="1"/>
      <c r="AA232" s="1"/>
      <c r="AB232" s="1"/>
      <c r="AC232" s="1"/>
      <c r="AD232" s="1"/>
      <c r="AE232" s="52"/>
      <c r="AF232" s="1"/>
      <c r="AG232" s="52"/>
      <c r="AH232" s="1"/>
      <c r="AI232" s="1"/>
      <c r="AJ232" s="52"/>
      <c r="AK232" s="1"/>
      <c r="AL232" s="52"/>
      <c r="AM232" s="1"/>
      <c r="AN232" s="52"/>
      <c r="AO232" s="71"/>
      <c r="AP232" s="52"/>
      <c r="AQ232" s="1"/>
      <c r="AR232" s="71"/>
      <c r="AS232" s="71"/>
      <c r="AT232" s="52"/>
    </row>
    <row r="233" spans="1:46" ht="14.25" customHeight="1">
      <c r="A233" s="52"/>
      <c r="B233" s="52"/>
      <c r="C233" s="52"/>
      <c r="D233" s="1"/>
      <c r="E233" s="52"/>
      <c r="F233" s="1"/>
      <c r="G233" s="52"/>
      <c r="H233" s="1"/>
      <c r="I233" s="52"/>
      <c r="J233" s="1"/>
      <c r="K233" s="52"/>
      <c r="L233" s="69"/>
      <c r="M233" s="52"/>
      <c r="N233" s="1"/>
      <c r="O233" s="52"/>
      <c r="P233" s="1"/>
      <c r="Q233" s="1"/>
      <c r="R233" s="52"/>
      <c r="S233" s="1"/>
      <c r="T233" s="52"/>
      <c r="U233" s="1"/>
      <c r="V233" s="70"/>
      <c r="W233" s="52"/>
      <c r="X233" s="1"/>
      <c r="Y233" s="52"/>
      <c r="Z233" s="1"/>
      <c r="AA233" s="1"/>
      <c r="AB233" s="1"/>
      <c r="AC233" s="1"/>
      <c r="AD233" s="1"/>
      <c r="AE233" s="52"/>
      <c r="AF233" s="1"/>
      <c r="AG233" s="52"/>
      <c r="AH233" s="1"/>
      <c r="AI233" s="1"/>
      <c r="AJ233" s="52"/>
      <c r="AK233" s="1"/>
      <c r="AL233" s="52"/>
      <c r="AM233" s="1"/>
      <c r="AN233" s="52"/>
      <c r="AO233" s="71"/>
      <c r="AP233" s="52"/>
      <c r="AQ233" s="1"/>
      <c r="AR233" s="71"/>
      <c r="AS233" s="71"/>
      <c r="AT233" s="52"/>
    </row>
    <row r="234" spans="1:46" ht="14.25" customHeight="1">
      <c r="A234" s="52"/>
      <c r="B234" s="52"/>
      <c r="C234" s="52"/>
      <c r="D234" s="1"/>
      <c r="E234" s="52"/>
      <c r="F234" s="1"/>
      <c r="G234" s="52"/>
      <c r="H234" s="1"/>
      <c r="I234" s="52"/>
      <c r="J234" s="1"/>
      <c r="K234" s="52"/>
      <c r="L234" s="69"/>
      <c r="M234" s="52"/>
      <c r="N234" s="1"/>
      <c r="O234" s="52"/>
      <c r="P234" s="1"/>
      <c r="Q234" s="1"/>
      <c r="R234" s="52"/>
      <c r="S234" s="1"/>
      <c r="T234" s="52"/>
      <c r="U234" s="1"/>
      <c r="V234" s="70"/>
      <c r="W234" s="52"/>
      <c r="X234" s="1"/>
      <c r="Y234" s="52"/>
      <c r="Z234" s="1"/>
      <c r="AA234" s="1"/>
      <c r="AB234" s="1"/>
      <c r="AC234" s="1"/>
      <c r="AD234" s="1"/>
      <c r="AE234" s="52"/>
      <c r="AF234" s="1"/>
      <c r="AG234" s="52"/>
      <c r="AH234" s="1"/>
      <c r="AI234" s="1"/>
      <c r="AJ234" s="52"/>
      <c r="AK234" s="1"/>
      <c r="AL234" s="52"/>
      <c r="AM234" s="1"/>
      <c r="AN234" s="52"/>
      <c r="AO234" s="71"/>
      <c r="AP234" s="52"/>
      <c r="AQ234" s="1"/>
      <c r="AR234" s="71"/>
      <c r="AS234" s="71"/>
      <c r="AT234" s="52"/>
    </row>
    <row r="235" spans="1:46" ht="14.25" customHeight="1">
      <c r="A235" s="52"/>
      <c r="B235" s="52"/>
      <c r="C235" s="52"/>
      <c r="D235" s="1"/>
      <c r="E235" s="52"/>
      <c r="F235" s="1"/>
      <c r="G235" s="52"/>
      <c r="H235" s="1"/>
      <c r="I235" s="52"/>
      <c r="J235" s="1"/>
      <c r="K235" s="52"/>
      <c r="L235" s="69"/>
      <c r="M235" s="52"/>
      <c r="N235" s="1"/>
      <c r="O235" s="52"/>
      <c r="P235" s="1"/>
      <c r="Q235" s="1"/>
      <c r="R235" s="52"/>
      <c r="S235" s="1"/>
      <c r="T235" s="52"/>
      <c r="U235" s="1"/>
      <c r="V235" s="70"/>
      <c r="W235" s="52"/>
      <c r="X235" s="1"/>
      <c r="Y235" s="52"/>
      <c r="Z235" s="1"/>
      <c r="AA235" s="1"/>
      <c r="AB235" s="1"/>
      <c r="AC235" s="1"/>
      <c r="AD235" s="1"/>
      <c r="AE235" s="52"/>
      <c r="AF235" s="1"/>
      <c r="AG235" s="52"/>
      <c r="AH235" s="1"/>
      <c r="AI235" s="1"/>
      <c r="AJ235" s="52"/>
      <c r="AK235" s="1"/>
      <c r="AL235" s="52"/>
      <c r="AM235" s="1"/>
      <c r="AN235" s="52"/>
      <c r="AO235" s="71"/>
      <c r="AP235" s="52"/>
      <c r="AQ235" s="1"/>
      <c r="AR235" s="71"/>
      <c r="AS235" s="71"/>
      <c r="AT235" s="52"/>
    </row>
    <row r="236" spans="1:46" ht="14.25" customHeight="1">
      <c r="A236" s="52"/>
      <c r="B236" s="52"/>
      <c r="C236" s="52"/>
      <c r="D236" s="1"/>
      <c r="E236" s="52"/>
      <c r="F236" s="1"/>
      <c r="G236" s="52"/>
      <c r="H236" s="1"/>
      <c r="I236" s="52"/>
      <c r="J236" s="1"/>
      <c r="K236" s="52"/>
      <c r="L236" s="69"/>
      <c r="M236" s="52"/>
      <c r="N236" s="1"/>
      <c r="O236" s="52"/>
      <c r="P236" s="1"/>
      <c r="Q236" s="1"/>
      <c r="R236" s="52"/>
      <c r="S236" s="1"/>
      <c r="T236" s="52"/>
      <c r="U236" s="1"/>
      <c r="V236" s="70"/>
      <c r="W236" s="52"/>
      <c r="X236" s="1"/>
      <c r="Y236" s="52"/>
      <c r="Z236" s="1"/>
      <c r="AA236" s="1"/>
      <c r="AB236" s="1"/>
      <c r="AC236" s="1"/>
      <c r="AD236" s="1"/>
      <c r="AE236" s="52"/>
      <c r="AF236" s="1"/>
      <c r="AG236" s="52"/>
      <c r="AH236" s="1"/>
      <c r="AI236" s="1"/>
      <c r="AJ236" s="52"/>
      <c r="AK236" s="1"/>
      <c r="AL236" s="52"/>
      <c r="AM236" s="1"/>
      <c r="AN236" s="52"/>
      <c r="AO236" s="71"/>
      <c r="AP236" s="52"/>
      <c r="AQ236" s="1"/>
      <c r="AR236" s="71"/>
      <c r="AS236" s="71"/>
      <c r="AT236" s="52"/>
    </row>
    <row r="237" spans="1:46" ht="14.25" customHeight="1">
      <c r="A237" s="52"/>
      <c r="B237" s="52"/>
      <c r="C237" s="52"/>
      <c r="D237" s="1"/>
      <c r="E237" s="52"/>
      <c r="F237" s="1"/>
      <c r="G237" s="52"/>
      <c r="H237" s="1"/>
      <c r="I237" s="52"/>
      <c r="J237" s="1"/>
      <c r="K237" s="52"/>
      <c r="L237" s="69"/>
      <c r="M237" s="52"/>
      <c r="N237" s="1"/>
      <c r="O237" s="52"/>
      <c r="P237" s="1"/>
      <c r="Q237" s="1"/>
      <c r="R237" s="52"/>
      <c r="S237" s="1"/>
      <c r="T237" s="52"/>
      <c r="U237" s="1"/>
      <c r="V237" s="70"/>
      <c r="W237" s="52"/>
      <c r="X237" s="1"/>
      <c r="Y237" s="52"/>
      <c r="Z237" s="1"/>
      <c r="AA237" s="1"/>
      <c r="AB237" s="1"/>
      <c r="AC237" s="1"/>
      <c r="AD237" s="1"/>
      <c r="AE237" s="52"/>
      <c r="AF237" s="1"/>
      <c r="AG237" s="52"/>
      <c r="AH237" s="1"/>
      <c r="AI237" s="1"/>
      <c r="AJ237" s="52"/>
      <c r="AK237" s="1"/>
      <c r="AL237" s="52"/>
      <c r="AM237" s="1"/>
      <c r="AN237" s="52"/>
      <c r="AO237" s="71"/>
      <c r="AP237" s="52"/>
      <c r="AQ237" s="1"/>
      <c r="AR237" s="71"/>
      <c r="AS237" s="71"/>
      <c r="AT237" s="52"/>
    </row>
    <row r="238" spans="1:46" ht="14.25" customHeight="1">
      <c r="A238" s="52"/>
      <c r="B238" s="52"/>
      <c r="C238" s="52"/>
      <c r="D238" s="1"/>
      <c r="E238" s="52"/>
      <c r="F238" s="1"/>
      <c r="G238" s="52"/>
      <c r="H238" s="1"/>
      <c r="I238" s="52"/>
      <c r="J238" s="1"/>
      <c r="K238" s="52"/>
      <c r="L238" s="69"/>
      <c r="M238" s="52"/>
      <c r="N238" s="1"/>
      <c r="O238" s="52"/>
      <c r="P238" s="1"/>
      <c r="Q238" s="1"/>
      <c r="R238" s="52"/>
      <c r="S238" s="1"/>
      <c r="T238" s="52"/>
      <c r="U238" s="1"/>
      <c r="V238" s="70"/>
      <c r="W238" s="52"/>
      <c r="X238" s="1"/>
      <c r="Y238" s="52"/>
      <c r="Z238" s="1"/>
      <c r="AA238" s="1"/>
      <c r="AB238" s="1"/>
      <c r="AC238" s="1"/>
      <c r="AD238" s="1"/>
      <c r="AE238" s="52"/>
      <c r="AF238" s="1"/>
      <c r="AG238" s="52"/>
      <c r="AH238" s="1"/>
      <c r="AI238" s="1"/>
      <c r="AJ238" s="52"/>
      <c r="AK238" s="1"/>
      <c r="AL238" s="52"/>
      <c r="AM238" s="1"/>
      <c r="AN238" s="52"/>
      <c r="AO238" s="71"/>
      <c r="AP238" s="52"/>
      <c r="AQ238" s="1"/>
      <c r="AR238" s="71"/>
      <c r="AS238" s="71"/>
      <c r="AT238" s="52"/>
    </row>
    <row r="239" spans="1:46" ht="14.25" customHeight="1">
      <c r="A239" s="52"/>
      <c r="B239" s="52"/>
      <c r="C239" s="52"/>
      <c r="D239" s="1"/>
      <c r="E239" s="52"/>
      <c r="F239" s="1"/>
      <c r="G239" s="52"/>
      <c r="H239" s="1"/>
      <c r="I239" s="52"/>
      <c r="J239" s="1"/>
      <c r="K239" s="52"/>
      <c r="L239" s="69"/>
      <c r="M239" s="52"/>
      <c r="N239" s="1"/>
      <c r="O239" s="52"/>
      <c r="P239" s="1"/>
      <c r="Q239" s="1"/>
      <c r="R239" s="52"/>
      <c r="S239" s="1"/>
      <c r="T239" s="52"/>
      <c r="U239" s="1"/>
      <c r="V239" s="70"/>
      <c r="W239" s="52"/>
      <c r="X239" s="1"/>
      <c r="Y239" s="52"/>
      <c r="Z239" s="1"/>
      <c r="AA239" s="1"/>
      <c r="AB239" s="1"/>
      <c r="AC239" s="1"/>
      <c r="AD239" s="1"/>
      <c r="AE239" s="52"/>
      <c r="AF239" s="1"/>
      <c r="AG239" s="52"/>
      <c r="AH239" s="1"/>
      <c r="AI239" s="1"/>
      <c r="AJ239" s="52"/>
      <c r="AK239" s="1"/>
      <c r="AL239" s="52"/>
      <c r="AM239" s="1"/>
      <c r="AN239" s="52"/>
      <c r="AO239" s="71"/>
      <c r="AP239" s="52"/>
      <c r="AQ239" s="1"/>
      <c r="AR239" s="71"/>
      <c r="AS239" s="71"/>
      <c r="AT239" s="52"/>
    </row>
    <row r="240" spans="1:46" ht="14.25" customHeight="1">
      <c r="A240" s="52"/>
      <c r="B240" s="52"/>
      <c r="C240" s="52"/>
      <c r="D240" s="1"/>
      <c r="E240" s="52"/>
      <c r="F240" s="1"/>
      <c r="G240" s="52"/>
      <c r="H240" s="1"/>
      <c r="I240" s="52"/>
      <c r="J240" s="1"/>
      <c r="K240" s="52"/>
      <c r="L240" s="69"/>
      <c r="M240" s="52"/>
      <c r="N240" s="1"/>
      <c r="O240" s="52"/>
      <c r="P240" s="1"/>
      <c r="Q240" s="1"/>
      <c r="R240" s="52"/>
      <c r="S240" s="1"/>
      <c r="T240" s="52"/>
      <c r="U240" s="1"/>
      <c r="V240" s="70"/>
      <c r="W240" s="52"/>
      <c r="X240" s="1"/>
      <c r="Y240" s="52"/>
      <c r="Z240" s="1"/>
      <c r="AA240" s="1"/>
      <c r="AB240" s="1"/>
      <c r="AC240" s="1"/>
      <c r="AD240" s="1"/>
      <c r="AE240" s="52"/>
      <c r="AF240" s="1"/>
      <c r="AG240" s="52"/>
      <c r="AH240" s="1"/>
      <c r="AI240" s="1"/>
      <c r="AJ240" s="52"/>
      <c r="AK240" s="1"/>
      <c r="AL240" s="52"/>
      <c r="AM240" s="1"/>
      <c r="AN240" s="52"/>
      <c r="AO240" s="71"/>
      <c r="AP240" s="52"/>
      <c r="AQ240" s="1"/>
      <c r="AR240" s="71"/>
      <c r="AS240" s="71"/>
      <c r="AT240" s="52"/>
    </row>
    <row r="241" spans="1:46" ht="14.25" customHeight="1">
      <c r="A241" s="52"/>
      <c r="B241" s="52"/>
      <c r="C241" s="52"/>
      <c r="D241" s="1"/>
      <c r="E241" s="52"/>
      <c r="F241" s="1"/>
      <c r="G241" s="52"/>
      <c r="H241" s="1"/>
      <c r="I241" s="52"/>
      <c r="J241" s="1"/>
      <c r="K241" s="52"/>
      <c r="L241" s="69"/>
      <c r="M241" s="52"/>
      <c r="N241" s="1"/>
      <c r="O241" s="52"/>
      <c r="P241" s="1"/>
      <c r="Q241" s="1"/>
      <c r="R241" s="52"/>
      <c r="S241" s="1"/>
      <c r="T241" s="52"/>
      <c r="U241" s="1"/>
      <c r="V241" s="70"/>
      <c r="W241" s="52"/>
      <c r="X241" s="1"/>
      <c r="Y241" s="52"/>
      <c r="Z241" s="1"/>
      <c r="AA241" s="1"/>
      <c r="AB241" s="1"/>
      <c r="AC241" s="1"/>
      <c r="AD241" s="1"/>
      <c r="AE241" s="52"/>
      <c r="AF241" s="1"/>
      <c r="AG241" s="52"/>
      <c r="AH241" s="1"/>
      <c r="AI241" s="1"/>
      <c r="AJ241" s="52"/>
      <c r="AK241" s="1"/>
      <c r="AL241" s="52"/>
      <c r="AM241" s="1"/>
      <c r="AN241" s="52"/>
      <c r="AO241" s="71"/>
      <c r="AP241" s="52"/>
      <c r="AQ241" s="1"/>
      <c r="AR241" s="71"/>
      <c r="AS241" s="71"/>
      <c r="AT241" s="52"/>
    </row>
    <row r="242" spans="1:46" ht="14.25" customHeight="1">
      <c r="A242" s="52"/>
      <c r="B242" s="52"/>
      <c r="C242" s="52"/>
      <c r="D242" s="1"/>
      <c r="E242" s="52"/>
      <c r="F242" s="1"/>
      <c r="G242" s="52"/>
      <c r="H242" s="1"/>
      <c r="I242" s="52"/>
      <c r="J242" s="1"/>
      <c r="K242" s="52"/>
      <c r="L242" s="69"/>
      <c r="M242" s="52"/>
      <c r="N242" s="1"/>
      <c r="O242" s="52"/>
      <c r="P242" s="1"/>
      <c r="Q242" s="1"/>
      <c r="R242" s="52"/>
      <c r="S242" s="1"/>
      <c r="T242" s="52"/>
      <c r="U242" s="1"/>
      <c r="V242" s="70"/>
      <c r="W242" s="52"/>
      <c r="X242" s="1"/>
      <c r="Y242" s="52"/>
      <c r="Z242" s="1"/>
      <c r="AA242" s="1"/>
      <c r="AB242" s="1"/>
      <c r="AC242" s="1"/>
      <c r="AD242" s="1"/>
      <c r="AE242" s="52"/>
      <c r="AF242" s="1"/>
      <c r="AG242" s="52"/>
      <c r="AH242" s="1"/>
      <c r="AI242" s="1"/>
      <c r="AJ242" s="52"/>
      <c r="AK242" s="1"/>
      <c r="AL242" s="52"/>
      <c r="AM242" s="1"/>
      <c r="AN242" s="52"/>
      <c r="AO242" s="71"/>
      <c r="AP242" s="52"/>
      <c r="AQ242" s="1"/>
      <c r="AR242" s="71"/>
      <c r="AS242" s="71"/>
      <c r="AT242" s="52"/>
    </row>
    <row r="243" spans="1:46" ht="14.25" customHeight="1">
      <c r="A243" s="52"/>
      <c r="B243" s="52"/>
      <c r="C243" s="52"/>
      <c r="D243" s="1"/>
      <c r="E243" s="52"/>
      <c r="F243" s="1"/>
      <c r="G243" s="52"/>
      <c r="H243" s="1"/>
      <c r="I243" s="52"/>
      <c r="J243" s="1"/>
      <c r="K243" s="52"/>
      <c r="L243" s="69"/>
      <c r="M243" s="52"/>
      <c r="N243" s="1"/>
      <c r="O243" s="52"/>
      <c r="P243" s="1"/>
      <c r="Q243" s="1"/>
      <c r="R243" s="52"/>
      <c r="S243" s="1"/>
      <c r="T243" s="52"/>
      <c r="U243" s="1"/>
      <c r="V243" s="70"/>
      <c r="W243" s="52"/>
      <c r="X243" s="1"/>
      <c r="Y243" s="52"/>
      <c r="Z243" s="1"/>
      <c r="AA243" s="1"/>
      <c r="AB243" s="1"/>
      <c r="AC243" s="1"/>
      <c r="AD243" s="1"/>
      <c r="AE243" s="52"/>
      <c r="AF243" s="1"/>
      <c r="AG243" s="52"/>
      <c r="AH243" s="1"/>
      <c r="AI243" s="1"/>
      <c r="AJ243" s="52"/>
      <c r="AK243" s="1"/>
      <c r="AL243" s="52"/>
      <c r="AM243" s="1"/>
      <c r="AN243" s="52"/>
      <c r="AO243" s="71"/>
      <c r="AP243" s="52"/>
      <c r="AQ243" s="1"/>
      <c r="AR243" s="71"/>
      <c r="AS243" s="71"/>
      <c r="AT243" s="52"/>
    </row>
    <row r="244" spans="1:46" ht="14.25" customHeight="1">
      <c r="A244" s="52"/>
      <c r="B244" s="52"/>
      <c r="C244" s="52"/>
      <c r="D244" s="1"/>
      <c r="E244" s="52"/>
      <c r="F244" s="1"/>
      <c r="G244" s="52"/>
      <c r="H244" s="1"/>
      <c r="I244" s="52"/>
      <c r="J244" s="1"/>
      <c r="K244" s="52"/>
      <c r="L244" s="69"/>
      <c r="M244" s="52"/>
      <c r="N244" s="1"/>
      <c r="O244" s="52"/>
      <c r="P244" s="1"/>
      <c r="Q244" s="1"/>
      <c r="R244" s="52"/>
      <c r="S244" s="1"/>
      <c r="T244" s="52"/>
      <c r="U244" s="1"/>
      <c r="V244" s="70"/>
      <c r="W244" s="52"/>
      <c r="X244" s="1"/>
      <c r="Y244" s="52"/>
      <c r="Z244" s="1"/>
      <c r="AA244" s="1"/>
      <c r="AB244" s="1"/>
      <c r="AC244" s="1"/>
      <c r="AD244" s="1"/>
      <c r="AE244" s="52"/>
      <c r="AF244" s="1"/>
      <c r="AG244" s="52"/>
      <c r="AH244" s="1"/>
      <c r="AI244" s="1"/>
      <c r="AJ244" s="52"/>
      <c r="AK244" s="1"/>
      <c r="AL244" s="52"/>
      <c r="AM244" s="1"/>
      <c r="AN244" s="52"/>
      <c r="AO244" s="71"/>
      <c r="AP244" s="52"/>
      <c r="AQ244" s="1"/>
      <c r="AR244" s="71"/>
      <c r="AS244" s="71"/>
      <c r="AT244" s="52"/>
    </row>
    <row r="245" spans="1:46" ht="14.25" customHeight="1">
      <c r="A245" s="52"/>
      <c r="B245" s="52"/>
      <c r="C245" s="52"/>
      <c r="D245" s="1"/>
      <c r="E245" s="52"/>
      <c r="F245" s="1"/>
      <c r="G245" s="52"/>
      <c r="H245" s="1"/>
      <c r="I245" s="52"/>
      <c r="J245" s="1"/>
      <c r="K245" s="52"/>
      <c r="L245" s="69"/>
      <c r="M245" s="52"/>
      <c r="N245" s="1"/>
      <c r="O245" s="52"/>
      <c r="P245" s="1"/>
      <c r="Q245" s="1"/>
      <c r="R245" s="52"/>
      <c r="S245" s="1"/>
      <c r="T245" s="52"/>
      <c r="U245" s="1"/>
      <c r="V245" s="70"/>
      <c r="W245" s="52"/>
      <c r="X245" s="1"/>
      <c r="Y245" s="52"/>
      <c r="Z245" s="1"/>
      <c r="AA245" s="1"/>
      <c r="AB245" s="1"/>
      <c r="AC245" s="1"/>
      <c r="AD245" s="1"/>
      <c r="AE245" s="52"/>
      <c r="AF245" s="1"/>
      <c r="AG245" s="52"/>
      <c r="AH245" s="1"/>
      <c r="AI245" s="1"/>
      <c r="AJ245" s="52"/>
      <c r="AK245" s="1"/>
      <c r="AL245" s="52"/>
      <c r="AM245" s="1"/>
      <c r="AN245" s="52"/>
      <c r="AO245" s="71"/>
      <c r="AP245" s="52"/>
      <c r="AQ245" s="1"/>
      <c r="AR245" s="71"/>
      <c r="AS245" s="71"/>
      <c r="AT245" s="52"/>
    </row>
    <row r="246" spans="1:46" ht="14.25" customHeight="1">
      <c r="A246" s="52"/>
      <c r="B246" s="52"/>
      <c r="C246" s="52"/>
      <c r="D246" s="1"/>
      <c r="E246" s="52"/>
      <c r="F246" s="1"/>
      <c r="G246" s="52"/>
      <c r="H246" s="1"/>
      <c r="I246" s="52"/>
      <c r="J246" s="1"/>
      <c r="K246" s="52"/>
      <c r="L246" s="69"/>
      <c r="M246" s="52"/>
      <c r="N246" s="1"/>
      <c r="O246" s="52"/>
      <c r="P246" s="1"/>
      <c r="Q246" s="1"/>
      <c r="R246" s="52"/>
      <c r="S246" s="1"/>
      <c r="T246" s="52"/>
      <c r="U246" s="1"/>
      <c r="V246" s="70"/>
      <c r="W246" s="52"/>
      <c r="X246" s="1"/>
      <c r="Y246" s="52"/>
      <c r="Z246" s="1"/>
      <c r="AA246" s="1"/>
      <c r="AB246" s="1"/>
      <c r="AC246" s="1"/>
      <c r="AD246" s="1"/>
      <c r="AE246" s="52"/>
      <c r="AF246" s="1"/>
      <c r="AG246" s="52"/>
      <c r="AH246" s="1"/>
      <c r="AI246" s="1"/>
      <c r="AJ246" s="52"/>
      <c r="AK246" s="1"/>
      <c r="AL246" s="52"/>
      <c r="AM246" s="1"/>
      <c r="AN246" s="52"/>
      <c r="AO246" s="71"/>
      <c r="AP246" s="52"/>
      <c r="AQ246" s="1"/>
      <c r="AR246" s="71"/>
      <c r="AS246" s="71"/>
      <c r="AT246" s="52"/>
    </row>
    <row r="247" spans="1:46" ht="14.25" customHeight="1">
      <c r="A247" s="52"/>
      <c r="B247" s="52"/>
      <c r="C247" s="52"/>
      <c r="D247" s="1"/>
      <c r="E247" s="52"/>
      <c r="F247" s="1"/>
      <c r="G247" s="52"/>
      <c r="H247" s="1"/>
      <c r="I247" s="52"/>
      <c r="J247" s="1"/>
      <c r="K247" s="52"/>
      <c r="L247" s="69"/>
      <c r="M247" s="52"/>
      <c r="N247" s="1"/>
      <c r="O247" s="52"/>
      <c r="P247" s="1"/>
      <c r="Q247" s="1"/>
      <c r="R247" s="52"/>
      <c r="S247" s="1"/>
      <c r="T247" s="52"/>
      <c r="U247" s="1"/>
      <c r="V247" s="70"/>
      <c r="W247" s="52"/>
      <c r="X247" s="1"/>
      <c r="Y247" s="52"/>
      <c r="Z247" s="1"/>
      <c r="AA247" s="1"/>
      <c r="AB247" s="1"/>
      <c r="AC247" s="1"/>
      <c r="AD247" s="1"/>
      <c r="AE247" s="52"/>
      <c r="AF247" s="1"/>
      <c r="AG247" s="52"/>
      <c r="AH247" s="1"/>
      <c r="AI247" s="1"/>
      <c r="AJ247" s="52"/>
      <c r="AK247" s="1"/>
      <c r="AL247" s="52"/>
      <c r="AM247" s="1"/>
      <c r="AN247" s="52"/>
      <c r="AO247" s="71"/>
      <c r="AP247" s="52"/>
      <c r="AQ247" s="1"/>
      <c r="AR247" s="71"/>
      <c r="AS247" s="71"/>
      <c r="AT247" s="52"/>
    </row>
    <row r="248" spans="1:46" ht="14.25" customHeight="1">
      <c r="A248" s="52"/>
      <c r="B248" s="52"/>
      <c r="C248" s="52"/>
      <c r="D248" s="1"/>
      <c r="E248" s="52"/>
      <c r="F248" s="1"/>
      <c r="G248" s="52"/>
      <c r="H248" s="1"/>
      <c r="I248" s="52"/>
      <c r="J248" s="1"/>
      <c r="K248" s="52"/>
      <c r="L248" s="69"/>
      <c r="M248" s="52"/>
      <c r="N248" s="1"/>
      <c r="O248" s="52"/>
      <c r="P248" s="1"/>
      <c r="Q248" s="1"/>
      <c r="R248" s="52"/>
      <c r="S248" s="1"/>
      <c r="T248" s="52"/>
      <c r="U248" s="1"/>
      <c r="V248" s="70"/>
      <c r="W248" s="52"/>
      <c r="X248" s="1"/>
      <c r="Y248" s="52"/>
      <c r="Z248" s="1"/>
      <c r="AA248" s="1"/>
      <c r="AB248" s="1"/>
      <c r="AC248" s="1"/>
      <c r="AD248" s="1"/>
      <c r="AE248" s="52"/>
      <c r="AF248" s="1"/>
      <c r="AG248" s="52"/>
      <c r="AH248" s="1"/>
      <c r="AI248" s="1"/>
      <c r="AJ248" s="52"/>
      <c r="AK248" s="1"/>
      <c r="AL248" s="52"/>
      <c r="AM248" s="1"/>
      <c r="AN248" s="52"/>
      <c r="AO248" s="71"/>
      <c r="AP248" s="52"/>
      <c r="AQ248" s="1"/>
      <c r="AR248" s="71"/>
      <c r="AS248" s="71"/>
      <c r="AT248" s="52"/>
    </row>
    <row r="249" spans="1:46" ht="14.25" customHeight="1">
      <c r="A249" s="52"/>
      <c r="B249" s="52"/>
      <c r="C249" s="52"/>
      <c r="D249" s="1"/>
      <c r="E249" s="52"/>
      <c r="F249" s="1"/>
      <c r="G249" s="52"/>
      <c r="H249" s="1"/>
      <c r="I249" s="52"/>
      <c r="J249" s="1"/>
      <c r="K249" s="52"/>
      <c r="L249" s="69"/>
      <c r="M249" s="52"/>
      <c r="N249" s="1"/>
      <c r="O249" s="52"/>
      <c r="P249" s="1"/>
      <c r="Q249" s="1"/>
      <c r="R249" s="52"/>
      <c r="S249" s="1"/>
      <c r="T249" s="52"/>
      <c r="U249" s="1"/>
      <c r="V249" s="70"/>
      <c r="W249" s="52"/>
      <c r="X249" s="1"/>
      <c r="Y249" s="52"/>
      <c r="Z249" s="1"/>
      <c r="AA249" s="1"/>
      <c r="AB249" s="1"/>
      <c r="AC249" s="1"/>
      <c r="AD249" s="1"/>
      <c r="AE249" s="52"/>
      <c r="AF249" s="1"/>
      <c r="AG249" s="52"/>
      <c r="AH249" s="1"/>
      <c r="AI249" s="1"/>
      <c r="AJ249" s="52"/>
      <c r="AK249" s="1"/>
      <c r="AL249" s="52"/>
      <c r="AM249" s="1"/>
      <c r="AN249" s="52"/>
      <c r="AO249" s="71"/>
      <c r="AP249" s="52"/>
      <c r="AQ249" s="1"/>
      <c r="AR249" s="71"/>
      <c r="AS249" s="71"/>
      <c r="AT249" s="52"/>
    </row>
    <row r="250" spans="1:46" ht="14.25" customHeight="1">
      <c r="A250" s="52"/>
      <c r="B250" s="52"/>
      <c r="C250" s="52"/>
      <c r="D250" s="1"/>
      <c r="E250" s="52"/>
      <c r="F250" s="1"/>
      <c r="G250" s="52"/>
      <c r="H250" s="1"/>
      <c r="I250" s="52"/>
      <c r="J250" s="1"/>
      <c r="K250" s="52"/>
      <c r="L250" s="69"/>
      <c r="M250" s="52"/>
      <c r="N250" s="1"/>
      <c r="O250" s="52"/>
      <c r="P250" s="1"/>
      <c r="Q250" s="1"/>
      <c r="R250" s="52"/>
      <c r="S250" s="1"/>
      <c r="T250" s="52"/>
      <c r="U250" s="1"/>
      <c r="V250" s="70"/>
      <c r="W250" s="52"/>
      <c r="X250" s="1"/>
      <c r="Y250" s="52"/>
      <c r="Z250" s="1"/>
      <c r="AA250" s="1"/>
      <c r="AB250" s="1"/>
      <c r="AC250" s="1"/>
      <c r="AD250" s="1"/>
      <c r="AE250" s="52"/>
      <c r="AF250" s="1"/>
      <c r="AG250" s="52"/>
      <c r="AH250" s="1"/>
      <c r="AI250" s="1"/>
      <c r="AJ250" s="52"/>
      <c r="AK250" s="1"/>
      <c r="AL250" s="52"/>
      <c r="AM250" s="1"/>
      <c r="AN250" s="52"/>
      <c r="AO250" s="71"/>
      <c r="AP250" s="52"/>
      <c r="AQ250" s="1"/>
      <c r="AR250" s="71"/>
      <c r="AS250" s="71"/>
      <c r="AT250" s="52"/>
    </row>
    <row r="251" spans="1:46" ht="14.25" customHeight="1">
      <c r="A251" s="52"/>
      <c r="B251" s="52"/>
      <c r="C251" s="52"/>
      <c r="D251" s="1"/>
      <c r="E251" s="52"/>
      <c r="F251" s="1"/>
      <c r="G251" s="52"/>
      <c r="H251" s="1"/>
      <c r="I251" s="52"/>
      <c r="J251" s="1"/>
      <c r="K251" s="52"/>
      <c r="L251" s="69"/>
      <c r="M251" s="52"/>
      <c r="N251" s="1"/>
      <c r="O251" s="52"/>
      <c r="P251" s="1"/>
      <c r="Q251" s="1"/>
      <c r="R251" s="52"/>
      <c r="S251" s="1"/>
      <c r="T251" s="52"/>
      <c r="U251" s="1"/>
      <c r="V251" s="70"/>
      <c r="W251" s="52"/>
      <c r="X251" s="1"/>
      <c r="Y251" s="52"/>
      <c r="Z251" s="1"/>
      <c r="AA251" s="1"/>
      <c r="AB251" s="1"/>
      <c r="AC251" s="1"/>
      <c r="AD251" s="1"/>
      <c r="AE251" s="52"/>
      <c r="AF251" s="1"/>
      <c r="AG251" s="52"/>
      <c r="AH251" s="1"/>
      <c r="AI251" s="1"/>
      <c r="AJ251" s="52"/>
      <c r="AK251" s="1"/>
      <c r="AL251" s="52"/>
      <c r="AM251" s="1"/>
      <c r="AN251" s="52"/>
      <c r="AO251" s="71"/>
      <c r="AP251" s="52"/>
      <c r="AQ251" s="1"/>
      <c r="AR251" s="71"/>
      <c r="AS251" s="71"/>
      <c r="AT251" s="52"/>
    </row>
    <row r="252" spans="1:46" ht="14.25" customHeight="1">
      <c r="A252" s="52"/>
      <c r="B252" s="52"/>
      <c r="C252" s="52"/>
      <c r="D252" s="1"/>
      <c r="E252" s="52"/>
      <c r="F252" s="1"/>
      <c r="G252" s="52"/>
      <c r="H252" s="1"/>
      <c r="I252" s="52"/>
      <c r="J252" s="1"/>
      <c r="K252" s="52"/>
      <c r="L252" s="69"/>
      <c r="M252" s="52"/>
      <c r="N252" s="1"/>
      <c r="O252" s="52"/>
      <c r="P252" s="1"/>
      <c r="Q252" s="1"/>
      <c r="R252" s="52"/>
      <c r="S252" s="1"/>
      <c r="T252" s="52"/>
      <c r="U252" s="1"/>
      <c r="V252" s="70"/>
      <c r="W252" s="52"/>
      <c r="X252" s="1"/>
      <c r="Y252" s="52"/>
      <c r="Z252" s="1"/>
      <c r="AA252" s="1"/>
      <c r="AB252" s="1"/>
      <c r="AC252" s="1"/>
      <c r="AD252" s="1"/>
      <c r="AE252" s="52"/>
      <c r="AF252" s="1"/>
      <c r="AG252" s="52"/>
      <c r="AH252" s="1"/>
      <c r="AI252" s="1"/>
      <c r="AJ252" s="52"/>
      <c r="AK252" s="1"/>
      <c r="AL252" s="52"/>
      <c r="AM252" s="1"/>
      <c r="AN252" s="52"/>
      <c r="AO252" s="71"/>
      <c r="AP252" s="52"/>
      <c r="AQ252" s="1"/>
      <c r="AR252" s="71"/>
      <c r="AS252" s="71"/>
      <c r="AT252" s="52"/>
    </row>
    <row r="253" spans="1:46" ht="14.25" customHeight="1">
      <c r="A253" s="52"/>
      <c r="B253" s="52"/>
      <c r="C253" s="52"/>
      <c r="D253" s="1"/>
      <c r="E253" s="52"/>
      <c r="F253" s="1"/>
      <c r="G253" s="52"/>
      <c r="H253" s="1"/>
      <c r="I253" s="52"/>
      <c r="J253" s="1"/>
      <c r="K253" s="52"/>
      <c r="L253" s="69"/>
      <c r="M253" s="52"/>
      <c r="N253" s="1"/>
      <c r="O253" s="52"/>
      <c r="P253" s="1"/>
      <c r="Q253" s="1"/>
      <c r="R253" s="52"/>
      <c r="S253" s="1"/>
      <c r="T253" s="52"/>
      <c r="U253" s="1"/>
      <c r="V253" s="70"/>
      <c r="W253" s="52"/>
      <c r="X253" s="1"/>
      <c r="Y253" s="52"/>
      <c r="Z253" s="1"/>
      <c r="AA253" s="1"/>
      <c r="AB253" s="1"/>
      <c r="AC253" s="1"/>
      <c r="AD253" s="1"/>
      <c r="AE253" s="52"/>
      <c r="AF253" s="1"/>
      <c r="AG253" s="52"/>
      <c r="AH253" s="1"/>
      <c r="AI253" s="1"/>
      <c r="AJ253" s="52"/>
      <c r="AK253" s="1"/>
      <c r="AL253" s="52"/>
      <c r="AM253" s="1"/>
      <c r="AN253" s="52"/>
      <c r="AO253" s="71"/>
      <c r="AP253" s="52"/>
      <c r="AQ253" s="1"/>
      <c r="AR253" s="71"/>
      <c r="AS253" s="71"/>
      <c r="AT253" s="52"/>
    </row>
    <row r="254" spans="1:46" ht="14.25" customHeight="1">
      <c r="A254" s="52"/>
      <c r="B254" s="52"/>
      <c r="C254" s="52"/>
      <c r="D254" s="1"/>
      <c r="E254" s="52"/>
      <c r="F254" s="1"/>
      <c r="G254" s="52"/>
      <c r="H254" s="1"/>
      <c r="I254" s="52"/>
      <c r="J254" s="1"/>
      <c r="K254" s="52"/>
      <c r="L254" s="69"/>
      <c r="M254" s="52"/>
      <c r="N254" s="1"/>
      <c r="O254" s="52"/>
      <c r="P254" s="1"/>
      <c r="Q254" s="1"/>
      <c r="R254" s="52"/>
      <c r="S254" s="1"/>
      <c r="T254" s="52"/>
      <c r="U254" s="1"/>
      <c r="V254" s="70"/>
      <c r="W254" s="52"/>
      <c r="X254" s="1"/>
      <c r="Y254" s="52"/>
      <c r="Z254" s="1"/>
      <c r="AA254" s="1"/>
      <c r="AB254" s="1"/>
      <c r="AC254" s="1"/>
      <c r="AD254" s="1"/>
      <c r="AE254" s="52"/>
      <c r="AF254" s="1"/>
      <c r="AG254" s="52"/>
      <c r="AH254" s="1"/>
      <c r="AI254" s="1"/>
      <c r="AJ254" s="52"/>
      <c r="AK254" s="1"/>
      <c r="AL254" s="52"/>
      <c r="AM254" s="1"/>
      <c r="AN254" s="52"/>
      <c r="AO254" s="71"/>
      <c r="AP254" s="52"/>
      <c r="AQ254" s="1"/>
      <c r="AR254" s="71"/>
      <c r="AS254" s="71"/>
      <c r="AT254" s="52"/>
    </row>
    <row r="255" spans="1:46" ht="14.25" customHeight="1">
      <c r="A255" s="52"/>
      <c r="B255" s="52"/>
      <c r="C255" s="52"/>
      <c r="D255" s="1"/>
      <c r="E255" s="52"/>
      <c r="F255" s="1"/>
      <c r="G255" s="52"/>
      <c r="H255" s="1"/>
      <c r="I255" s="52"/>
      <c r="J255" s="1"/>
      <c r="K255" s="52"/>
      <c r="L255" s="69"/>
      <c r="M255" s="52"/>
      <c r="N255" s="1"/>
      <c r="O255" s="52"/>
      <c r="P255" s="1"/>
      <c r="Q255" s="1"/>
      <c r="R255" s="52"/>
      <c r="S255" s="1"/>
      <c r="T255" s="52"/>
      <c r="U255" s="1"/>
      <c r="V255" s="70"/>
      <c r="W255" s="52"/>
      <c r="X255" s="1"/>
      <c r="Y255" s="52"/>
      <c r="Z255" s="1"/>
      <c r="AA255" s="1"/>
      <c r="AB255" s="1"/>
      <c r="AC255" s="1"/>
      <c r="AD255" s="1"/>
      <c r="AE255" s="52"/>
      <c r="AF255" s="1"/>
      <c r="AG255" s="52"/>
      <c r="AH255" s="1"/>
      <c r="AI255" s="1"/>
      <c r="AJ255" s="52"/>
      <c r="AK255" s="1"/>
      <c r="AL255" s="52"/>
      <c r="AM255" s="1"/>
      <c r="AN255" s="52"/>
      <c r="AO255" s="71"/>
      <c r="AP255" s="52"/>
      <c r="AQ255" s="1"/>
      <c r="AR255" s="71"/>
      <c r="AS255" s="71"/>
      <c r="AT255" s="52"/>
    </row>
    <row r="256" spans="1:46" ht="14.25" customHeight="1">
      <c r="A256" s="52"/>
      <c r="B256" s="52"/>
      <c r="C256" s="52"/>
      <c r="D256" s="1"/>
      <c r="E256" s="52"/>
      <c r="F256" s="1"/>
      <c r="G256" s="52"/>
      <c r="H256" s="1"/>
      <c r="I256" s="52"/>
      <c r="J256" s="1"/>
      <c r="K256" s="52"/>
      <c r="L256" s="69"/>
      <c r="M256" s="52"/>
      <c r="N256" s="1"/>
      <c r="O256" s="52"/>
      <c r="P256" s="1"/>
      <c r="Q256" s="1"/>
      <c r="R256" s="52"/>
      <c r="S256" s="1"/>
      <c r="T256" s="52"/>
      <c r="U256" s="1"/>
      <c r="V256" s="70"/>
      <c r="W256" s="52"/>
      <c r="X256" s="1"/>
      <c r="Y256" s="52"/>
      <c r="Z256" s="1"/>
      <c r="AA256" s="1"/>
      <c r="AB256" s="1"/>
      <c r="AC256" s="1"/>
      <c r="AD256" s="1"/>
      <c r="AE256" s="52"/>
      <c r="AF256" s="1"/>
      <c r="AG256" s="52"/>
      <c r="AH256" s="1"/>
      <c r="AI256" s="1"/>
      <c r="AJ256" s="52"/>
      <c r="AK256" s="1"/>
      <c r="AL256" s="52"/>
      <c r="AM256" s="1"/>
      <c r="AN256" s="52"/>
      <c r="AO256" s="71"/>
      <c r="AP256" s="52"/>
      <c r="AQ256" s="1"/>
      <c r="AR256" s="71"/>
      <c r="AS256" s="71"/>
      <c r="AT256" s="52"/>
    </row>
    <row r="257" spans="1:46" ht="14.25" customHeight="1">
      <c r="A257" s="52"/>
      <c r="B257" s="52"/>
      <c r="C257" s="52"/>
      <c r="D257" s="1"/>
      <c r="E257" s="52"/>
      <c r="F257" s="1"/>
      <c r="G257" s="52"/>
      <c r="H257" s="1"/>
      <c r="I257" s="52"/>
      <c r="J257" s="1"/>
      <c r="K257" s="52"/>
      <c r="L257" s="69"/>
      <c r="M257" s="52"/>
      <c r="N257" s="1"/>
      <c r="O257" s="52"/>
      <c r="P257" s="1"/>
      <c r="Q257" s="1"/>
      <c r="R257" s="52"/>
      <c r="S257" s="1"/>
      <c r="T257" s="52"/>
      <c r="U257" s="1"/>
      <c r="V257" s="70"/>
      <c r="W257" s="52"/>
      <c r="X257" s="1"/>
      <c r="Y257" s="52"/>
      <c r="Z257" s="1"/>
      <c r="AA257" s="1"/>
      <c r="AB257" s="1"/>
      <c r="AC257" s="1"/>
      <c r="AD257" s="1"/>
      <c r="AE257" s="52"/>
      <c r="AF257" s="1"/>
      <c r="AG257" s="52"/>
      <c r="AH257" s="1"/>
      <c r="AI257" s="1"/>
      <c r="AJ257" s="52"/>
      <c r="AK257" s="1"/>
      <c r="AL257" s="52"/>
      <c r="AM257" s="1"/>
      <c r="AN257" s="52"/>
      <c r="AO257" s="71"/>
      <c r="AP257" s="52"/>
      <c r="AQ257" s="1"/>
      <c r="AR257" s="71"/>
      <c r="AS257" s="71"/>
      <c r="AT257" s="52"/>
    </row>
    <row r="258" spans="1:46" ht="14.25" customHeight="1">
      <c r="A258" s="52"/>
      <c r="B258" s="52"/>
      <c r="C258" s="52"/>
      <c r="D258" s="1"/>
      <c r="E258" s="52"/>
      <c r="F258" s="1"/>
      <c r="G258" s="52"/>
      <c r="H258" s="1"/>
      <c r="I258" s="52"/>
      <c r="J258" s="1"/>
      <c r="K258" s="52"/>
      <c r="L258" s="69"/>
      <c r="M258" s="52"/>
      <c r="N258" s="1"/>
      <c r="O258" s="52"/>
      <c r="P258" s="1"/>
      <c r="Q258" s="1"/>
      <c r="R258" s="52"/>
      <c r="S258" s="1"/>
      <c r="T258" s="52"/>
      <c r="U258" s="1"/>
      <c r="V258" s="70"/>
      <c r="W258" s="52"/>
      <c r="X258" s="1"/>
      <c r="Y258" s="52"/>
      <c r="Z258" s="1"/>
      <c r="AA258" s="1"/>
      <c r="AB258" s="1"/>
      <c r="AC258" s="1"/>
      <c r="AD258" s="1"/>
      <c r="AE258" s="52"/>
      <c r="AF258" s="1"/>
      <c r="AG258" s="52"/>
      <c r="AH258" s="1"/>
      <c r="AI258" s="1"/>
      <c r="AJ258" s="52"/>
      <c r="AK258" s="1"/>
      <c r="AL258" s="52"/>
      <c r="AM258" s="1"/>
      <c r="AN258" s="52"/>
      <c r="AO258" s="71"/>
      <c r="AP258" s="52"/>
      <c r="AQ258" s="1"/>
      <c r="AR258" s="71"/>
      <c r="AS258" s="71"/>
      <c r="AT258" s="52"/>
    </row>
    <row r="259" spans="1:46" ht="14.25" customHeight="1">
      <c r="A259" s="52"/>
      <c r="B259" s="52"/>
      <c r="C259" s="52"/>
      <c r="D259" s="1"/>
      <c r="E259" s="52"/>
      <c r="F259" s="1"/>
      <c r="G259" s="52"/>
      <c r="H259" s="1"/>
      <c r="I259" s="52"/>
      <c r="J259" s="1"/>
      <c r="K259" s="52"/>
      <c r="L259" s="69"/>
      <c r="M259" s="52"/>
      <c r="N259" s="1"/>
      <c r="O259" s="52"/>
      <c r="P259" s="1"/>
      <c r="Q259" s="1"/>
      <c r="R259" s="52"/>
      <c r="S259" s="1"/>
      <c r="T259" s="52"/>
      <c r="U259" s="1"/>
      <c r="V259" s="70"/>
      <c r="W259" s="52"/>
      <c r="X259" s="1"/>
      <c r="Y259" s="52"/>
      <c r="Z259" s="1"/>
      <c r="AA259" s="1"/>
      <c r="AB259" s="1"/>
      <c r="AC259" s="1"/>
      <c r="AD259" s="1"/>
      <c r="AE259" s="52"/>
      <c r="AF259" s="1"/>
      <c r="AG259" s="52"/>
      <c r="AH259" s="1"/>
      <c r="AI259" s="1"/>
      <c r="AJ259" s="52"/>
      <c r="AK259" s="1"/>
      <c r="AL259" s="52"/>
      <c r="AM259" s="1"/>
      <c r="AN259" s="52"/>
      <c r="AO259" s="71"/>
      <c r="AP259" s="52"/>
      <c r="AQ259" s="1"/>
      <c r="AR259" s="71"/>
      <c r="AS259" s="71"/>
      <c r="AT259" s="52"/>
    </row>
    <row r="260" spans="1:46" ht="14.25" customHeight="1">
      <c r="A260" s="52"/>
      <c r="B260" s="52"/>
      <c r="C260" s="52"/>
      <c r="D260" s="1"/>
      <c r="E260" s="52"/>
      <c r="F260" s="1"/>
      <c r="G260" s="52"/>
      <c r="H260" s="1"/>
      <c r="I260" s="52"/>
      <c r="J260" s="1"/>
      <c r="K260" s="52"/>
      <c r="L260" s="69"/>
      <c r="M260" s="52"/>
      <c r="N260" s="1"/>
      <c r="O260" s="52"/>
      <c r="P260" s="1"/>
      <c r="Q260" s="1"/>
      <c r="R260" s="52"/>
      <c r="S260" s="1"/>
      <c r="T260" s="52"/>
      <c r="U260" s="1"/>
      <c r="V260" s="70"/>
      <c r="W260" s="52"/>
      <c r="X260" s="1"/>
      <c r="Y260" s="52"/>
      <c r="Z260" s="1"/>
      <c r="AA260" s="1"/>
      <c r="AB260" s="1"/>
      <c r="AC260" s="1"/>
      <c r="AD260" s="1"/>
      <c r="AE260" s="52"/>
      <c r="AF260" s="1"/>
      <c r="AG260" s="52"/>
      <c r="AH260" s="1"/>
      <c r="AI260" s="1"/>
      <c r="AJ260" s="52"/>
      <c r="AK260" s="1"/>
      <c r="AL260" s="52"/>
      <c r="AM260" s="1"/>
      <c r="AN260" s="52"/>
      <c r="AO260" s="71"/>
      <c r="AP260" s="52"/>
      <c r="AQ260" s="1"/>
      <c r="AR260" s="71"/>
      <c r="AS260" s="71"/>
      <c r="AT260" s="52"/>
    </row>
    <row r="261" spans="1:46" ht="14.25" customHeight="1">
      <c r="A261" s="52"/>
      <c r="B261" s="52"/>
      <c r="C261" s="52"/>
      <c r="D261" s="1"/>
      <c r="E261" s="52"/>
      <c r="F261" s="1"/>
      <c r="G261" s="52"/>
      <c r="H261" s="1"/>
      <c r="I261" s="52"/>
      <c r="J261" s="1"/>
      <c r="K261" s="52"/>
      <c r="L261" s="69"/>
      <c r="M261" s="52"/>
      <c r="N261" s="1"/>
      <c r="O261" s="52"/>
      <c r="P261" s="1"/>
      <c r="Q261" s="1"/>
      <c r="R261" s="52"/>
      <c r="S261" s="1"/>
      <c r="T261" s="52"/>
      <c r="U261" s="1"/>
      <c r="V261" s="70"/>
      <c r="W261" s="52"/>
      <c r="X261" s="1"/>
      <c r="Y261" s="52"/>
      <c r="Z261" s="1"/>
      <c r="AA261" s="1"/>
      <c r="AB261" s="1"/>
      <c r="AC261" s="1"/>
      <c r="AD261" s="1"/>
      <c r="AE261" s="52"/>
      <c r="AF261" s="1"/>
      <c r="AG261" s="52"/>
      <c r="AH261" s="1"/>
      <c r="AI261" s="1"/>
      <c r="AJ261" s="52"/>
      <c r="AK261" s="1"/>
      <c r="AL261" s="52"/>
      <c r="AM261" s="1"/>
      <c r="AN261" s="52"/>
      <c r="AO261" s="71"/>
      <c r="AP261" s="52"/>
      <c r="AQ261" s="1"/>
      <c r="AR261" s="71"/>
      <c r="AS261" s="71"/>
      <c r="AT261" s="52"/>
    </row>
    <row r="262" spans="1:46" ht="14.25" customHeight="1">
      <c r="A262" s="52"/>
      <c r="B262" s="52"/>
      <c r="C262" s="52"/>
      <c r="D262" s="1"/>
      <c r="E262" s="52"/>
      <c r="F262" s="1"/>
      <c r="G262" s="52"/>
      <c r="H262" s="1"/>
      <c r="I262" s="52"/>
      <c r="J262" s="1"/>
      <c r="K262" s="52"/>
      <c r="L262" s="69"/>
      <c r="M262" s="52"/>
      <c r="N262" s="1"/>
      <c r="O262" s="52"/>
      <c r="P262" s="1"/>
      <c r="Q262" s="1"/>
      <c r="R262" s="52"/>
      <c r="S262" s="1"/>
      <c r="T262" s="52"/>
      <c r="U262" s="1"/>
      <c r="V262" s="70"/>
      <c r="W262" s="52"/>
      <c r="X262" s="1"/>
      <c r="Y262" s="52"/>
      <c r="Z262" s="1"/>
      <c r="AA262" s="1"/>
      <c r="AB262" s="1"/>
      <c r="AC262" s="1"/>
      <c r="AD262" s="1"/>
      <c r="AE262" s="52"/>
      <c r="AF262" s="1"/>
      <c r="AG262" s="52"/>
      <c r="AH262" s="1"/>
      <c r="AI262" s="1"/>
      <c r="AJ262" s="52"/>
      <c r="AK262" s="1"/>
      <c r="AL262" s="52"/>
      <c r="AM262" s="1"/>
      <c r="AN262" s="52"/>
      <c r="AO262" s="71"/>
      <c r="AP262" s="52"/>
      <c r="AQ262" s="1"/>
      <c r="AR262" s="71"/>
      <c r="AS262" s="71"/>
      <c r="AT262" s="52"/>
    </row>
    <row r="263" spans="1:46" ht="14.25" customHeight="1">
      <c r="A263" s="52"/>
      <c r="B263" s="52"/>
      <c r="C263" s="52"/>
      <c r="D263" s="1"/>
      <c r="E263" s="52"/>
      <c r="F263" s="1"/>
      <c r="G263" s="52"/>
      <c r="H263" s="1"/>
      <c r="I263" s="52"/>
      <c r="J263" s="1"/>
      <c r="K263" s="52"/>
      <c r="L263" s="69"/>
      <c r="M263" s="52"/>
      <c r="N263" s="1"/>
      <c r="O263" s="52"/>
      <c r="P263" s="1"/>
      <c r="Q263" s="1"/>
      <c r="R263" s="52"/>
      <c r="S263" s="1"/>
      <c r="T263" s="52"/>
      <c r="U263" s="1"/>
      <c r="V263" s="70"/>
      <c r="W263" s="52"/>
      <c r="X263" s="1"/>
      <c r="Y263" s="52"/>
      <c r="Z263" s="1"/>
      <c r="AA263" s="1"/>
      <c r="AB263" s="1"/>
      <c r="AC263" s="1"/>
      <c r="AD263" s="1"/>
      <c r="AE263" s="52"/>
      <c r="AF263" s="1"/>
      <c r="AG263" s="52"/>
      <c r="AH263" s="1"/>
      <c r="AI263" s="1"/>
      <c r="AJ263" s="52"/>
      <c r="AK263" s="1"/>
      <c r="AL263" s="52"/>
      <c r="AM263" s="1"/>
      <c r="AN263" s="52"/>
      <c r="AO263" s="71"/>
      <c r="AP263" s="52"/>
      <c r="AQ263" s="1"/>
      <c r="AR263" s="71"/>
      <c r="AS263" s="71"/>
      <c r="AT263" s="52"/>
    </row>
    <row r="264" spans="1:46" ht="14.25" customHeight="1">
      <c r="A264" s="52"/>
      <c r="B264" s="52"/>
      <c r="C264" s="52"/>
      <c r="D264" s="1"/>
      <c r="E264" s="52"/>
      <c r="F264" s="1"/>
      <c r="G264" s="52"/>
      <c r="H264" s="1"/>
      <c r="I264" s="52"/>
      <c r="J264" s="1"/>
      <c r="K264" s="52"/>
      <c r="L264" s="69"/>
      <c r="M264" s="52"/>
      <c r="N264" s="1"/>
      <c r="O264" s="52"/>
      <c r="P264" s="1"/>
      <c r="Q264" s="1"/>
      <c r="R264" s="52"/>
      <c r="S264" s="1"/>
      <c r="T264" s="52"/>
      <c r="U264" s="1"/>
      <c r="V264" s="70"/>
      <c r="W264" s="52"/>
      <c r="X264" s="1"/>
      <c r="Y264" s="52"/>
      <c r="Z264" s="1"/>
      <c r="AA264" s="1"/>
      <c r="AB264" s="1"/>
      <c r="AC264" s="1"/>
      <c r="AD264" s="1"/>
      <c r="AE264" s="52"/>
      <c r="AF264" s="1"/>
      <c r="AG264" s="52"/>
      <c r="AH264" s="1"/>
      <c r="AI264" s="1"/>
      <c r="AJ264" s="52"/>
      <c r="AK264" s="1"/>
      <c r="AL264" s="52"/>
      <c r="AM264" s="1"/>
      <c r="AN264" s="52"/>
      <c r="AO264" s="71"/>
      <c r="AP264" s="52"/>
      <c r="AQ264" s="1"/>
      <c r="AR264" s="71"/>
      <c r="AS264" s="71"/>
      <c r="AT264" s="52"/>
    </row>
    <row r="265" spans="1:46" ht="14.25" customHeight="1">
      <c r="A265" s="52"/>
      <c r="B265" s="52"/>
      <c r="C265" s="52"/>
      <c r="D265" s="1"/>
      <c r="E265" s="52"/>
      <c r="F265" s="1"/>
      <c r="G265" s="52"/>
      <c r="H265" s="1"/>
      <c r="I265" s="52"/>
      <c r="J265" s="1"/>
      <c r="K265" s="52"/>
      <c r="L265" s="69"/>
      <c r="M265" s="52"/>
      <c r="N265" s="1"/>
      <c r="O265" s="52"/>
      <c r="P265" s="1"/>
      <c r="Q265" s="1"/>
      <c r="R265" s="52"/>
      <c r="S265" s="1"/>
      <c r="T265" s="52"/>
      <c r="U265" s="1"/>
      <c r="V265" s="70"/>
      <c r="W265" s="52"/>
      <c r="X265" s="1"/>
      <c r="Y265" s="52"/>
      <c r="Z265" s="1"/>
      <c r="AA265" s="1"/>
      <c r="AB265" s="1"/>
      <c r="AC265" s="1"/>
      <c r="AD265" s="1"/>
      <c r="AE265" s="52"/>
      <c r="AF265" s="1"/>
      <c r="AG265" s="52"/>
      <c r="AH265" s="1"/>
      <c r="AI265" s="1"/>
      <c r="AJ265" s="52"/>
      <c r="AK265" s="1"/>
      <c r="AL265" s="52"/>
      <c r="AM265" s="1"/>
      <c r="AN265" s="52"/>
      <c r="AO265" s="71"/>
      <c r="AP265" s="52"/>
      <c r="AQ265" s="1"/>
      <c r="AR265" s="71"/>
      <c r="AS265" s="71"/>
      <c r="AT265" s="52"/>
    </row>
    <row r="266" spans="1:46" ht="14.25" customHeight="1">
      <c r="A266" s="52"/>
      <c r="B266" s="52"/>
      <c r="C266" s="52"/>
      <c r="D266" s="1"/>
      <c r="E266" s="52"/>
      <c r="F266" s="1"/>
      <c r="G266" s="52"/>
      <c r="H266" s="1"/>
      <c r="I266" s="52"/>
      <c r="J266" s="1"/>
      <c r="K266" s="52"/>
      <c r="L266" s="69"/>
      <c r="M266" s="52"/>
      <c r="N266" s="1"/>
      <c r="O266" s="52"/>
      <c r="P266" s="1"/>
      <c r="Q266" s="1"/>
      <c r="R266" s="52"/>
      <c r="S266" s="1"/>
      <c r="T266" s="52"/>
      <c r="U266" s="1"/>
      <c r="V266" s="70"/>
      <c r="W266" s="52"/>
      <c r="X266" s="1"/>
      <c r="Y266" s="52"/>
      <c r="Z266" s="1"/>
      <c r="AA266" s="1"/>
      <c r="AB266" s="1"/>
      <c r="AC266" s="1"/>
      <c r="AD266" s="1"/>
      <c r="AE266" s="52"/>
      <c r="AF266" s="1"/>
      <c r="AG266" s="52"/>
      <c r="AH266" s="1"/>
      <c r="AI266" s="1"/>
      <c r="AJ266" s="52"/>
      <c r="AK266" s="1"/>
      <c r="AL266" s="52"/>
      <c r="AM266" s="1"/>
      <c r="AN266" s="52"/>
      <c r="AO266" s="71"/>
      <c r="AP266" s="52"/>
      <c r="AQ266" s="1"/>
      <c r="AR266" s="71"/>
      <c r="AS266" s="71"/>
      <c r="AT266" s="52"/>
    </row>
    <row r="267" spans="1:46" ht="14.25" customHeight="1">
      <c r="A267" s="52"/>
      <c r="B267" s="52"/>
      <c r="C267" s="52"/>
      <c r="D267" s="1"/>
      <c r="E267" s="52"/>
      <c r="F267" s="1"/>
      <c r="G267" s="52"/>
      <c r="H267" s="1"/>
      <c r="I267" s="52"/>
      <c r="J267" s="1"/>
      <c r="K267" s="52"/>
      <c r="L267" s="69"/>
      <c r="M267" s="52"/>
      <c r="N267" s="1"/>
      <c r="O267" s="52"/>
      <c r="P267" s="1"/>
      <c r="Q267" s="1"/>
      <c r="R267" s="52"/>
      <c r="S267" s="1"/>
      <c r="T267" s="52"/>
      <c r="U267" s="1"/>
      <c r="V267" s="70"/>
      <c r="W267" s="52"/>
      <c r="X267" s="1"/>
      <c r="Y267" s="52"/>
      <c r="Z267" s="1"/>
      <c r="AA267" s="1"/>
      <c r="AB267" s="1"/>
      <c r="AC267" s="1"/>
      <c r="AD267" s="1"/>
      <c r="AE267" s="52"/>
      <c r="AF267" s="1"/>
      <c r="AG267" s="52"/>
      <c r="AH267" s="1"/>
      <c r="AI267" s="1"/>
      <c r="AJ267" s="52"/>
      <c r="AK267" s="1"/>
      <c r="AL267" s="52"/>
      <c r="AM267" s="1"/>
      <c r="AN267" s="52"/>
      <c r="AO267" s="71"/>
      <c r="AP267" s="52"/>
      <c r="AQ267" s="1"/>
      <c r="AR267" s="71"/>
      <c r="AS267" s="71"/>
      <c r="AT267" s="52"/>
    </row>
    <row r="268" spans="1:46" ht="14.25" customHeight="1">
      <c r="A268" s="52"/>
      <c r="B268" s="52"/>
      <c r="C268" s="52"/>
      <c r="D268" s="1"/>
      <c r="E268" s="52"/>
      <c r="F268" s="1"/>
      <c r="G268" s="52"/>
      <c r="H268" s="1"/>
      <c r="I268" s="52"/>
      <c r="J268" s="1"/>
      <c r="K268" s="52"/>
      <c r="L268" s="69"/>
      <c r="M268" s="52"/>
      <c r="N268" s="1"/>
      <c r="O268" s="52"/>
      <c r="P268" s="1"/>
      <c r="Q268" s="1"/>
      <c r="R268" s="52"/>
      <c r="S268" s="1"/>
      <c r="T268" s="52"/>
      <c r="U268" s="1"/>
      <c r="V268" s="70"/>
      <c r="W268" s="52"/>
      <c r="X268" s="1"/>
      <c r="Y268" s="52"/>
      <c r="Z268" s="1"/>
      <c r="AA268" s="1"/>
      <c r="AB268" s="1"/>
      <c r="AC268" s="1"/>
      <c r="AD268" s="1"/>
      <c r="AE268" s="52"/>
      <c r="AF268" s="1"/>
      <c r="AG268" s="52"/>
      <c r="AH268" s="1"/>
      <c r="AI268" s="1"/>
      <c r="AJ268" s="52"/>
      <c r="AK268" s="1"/>
      <c r="AL268" s="52"/>
      <c r="AM268" s="1"/>
      <c r="AN268" s="52"/>
      <c r="AO268" s="71"/>
      <c r="AP268" s="52"/>
      <c r="AQ268" s="1"/>
      <c r="AR268" s="71"/>
      <c r="AS268" s="71"/>
      <c r="AT268" s="52"/>
    </row>
    <row r="269" spans="1:46" ht="14.25" customHeight="1">
      <c r="A269" s="52"/>
      <c r="B269" s="52"/>
      <c r="C269" s="52"/>
      <c r="D269" s="1"/>
      <c r="E269" s="52"/>
      <c r="F269" s="1"/>
      <c r="G269" s="52"/>
      <c r="H269" s="1"/>
      <c r="I269" s="52"/>
      <c r="J269" s="1"/>
      <c r="K269" s="52"/>
      <c r="L269" s="69"/>
      <c r="M269" s="52"/>
      <c r="N269" s="1"/>
      <c r="O269" s="52"/>
      <c r="P269" s="1"/>
      <c r="Q269" s="1"/>
      <c r="R269" s="52"/>
      <c r="S269" s="1"/>
      <c r="T269" s="52"/>
      <c r="U269" s="1"/>
      <c r="V269" s="70"/>
      <c r="W269" s="52"/>
      <c r="X269" s="1"/>
      <c r="Y269" s="52"/>
      <c r="Z269" s="1"/>
      <c r="AA269" s="1"/>
      <c r="AB269" s="1"/>
      <c r="AC269" s="1"/>
      <c r="AD269" s="1"/>
      <c r="AE269" s="52"/>
      <c r="AF269" s="1"/>
      <c r="AG269" s="52"/>
      <c r="AH269" s="1"/>
      <c r="AI269" s="1"/>
      <c r="AJ269" s="52"/>
      <c r="AK269" s="1"/>
      <c r="AL269" s="52"/>
      <c r="AM269" s="1"/>
      <c r="AN269" s="52"/>
      <c r="AO269" s="71"/>
      <c r="AP269" s="52"/>
      <c r="AQ269" s="1"/>
      <c r="AR269" s="71"/>
      <c r="AS269" s="71"/>
      <c r="AT269" s="52"/>
    </row>
    <row r="270" spans="1:46" ht="14.25" customHeight="1">
      <c r="A270" s="52"/>
      <c r="B270" s="52"/>
      <c r="C270" s="52"/>
      <c r="D270" s="1"/>
      <c r="E270" s="52"/>
      <c r="F270" s="1"/>
      <c r="G270" s="52"/>
      <c r="H270" s="1"/>
      <c r="I270" s="52"/>
      <c r="J270" s="1"/>
      <c r="K270" s="52"/>
      <c r="L270" s="69"/>
      <c r="M270" s="52"/>
      <c r="N270" s="1"/>
      <c r="O270" s="52"/>
      <c r="P270" s="1"/>
      <c r="Q270" s="1"/>
      <c r="R270" s="52"/>
      <c r="S270" s="1"/>
      <c r="T270" s="52"/>
      <c r="U270" s="1"/>
      <c r="V270" s="70"/>
      <c r="W270" s="52"/>
      <c r="X270" s="1"/>
      <c r="Y270" s="52"/>
      <c r="Z270" s="1"/>
      <c r="AA270" s="1"/>
      <c r="AB270" s="1"/>
      <c r="AC270" s="1"/>
      <c r="AD270" s="1"/>
      <c r="AE270" s="52"/>
      <c r="AF270" s="1"/>
      <c r="AG270" s="52"/>
      <c r="AH270" s="1"/>
      <c r="AI270" s="1"/>
      <c r="AJ270" s="52"/>
      <c r="AK270" s="1"/>
      <c r="AL270" s="52"/>
      <c r="AM270" s="1"/>
      <c r="AN270" s="52"/>
      <c r="AO270" s="71"/>
      <c r="AP270" s="52"/>
      <c r="AQ270" s="1"/>
      <c r="AR270" s="71"/>
      <c r="AS270" s="71"/>
      <c r="AT270" s="52"/>
    </row>
    <row r="271" spans="1:46" ht="14.25" customHeight="1">
      <c r="A271" s="52"/>
      <c r="B271" s="52"/>
      <c r="C271" s="52"/>
      <c r="D271" s="1"/>
      <c r="E271" s="52"/>
      <c r="F271" s="1"/>
      <c r="G271" s="52"/>
      <c r="H271" s="1"/>
      <c r="I271" s="52"/>
      <c r="J271" s="1"/>
      <c r="K271" s="52"/>
      <c r="L271" s="69"/>
      <c r="M271" s="52"/>
      <c r="N271" s="1"/>
      <c r="O271" s="52"/>
      <c r="P271" s="1"/>
      <c r="Q271" s="1"/>
      <c r="R271" s="52"/>
      <c r="S271" s="1"/>
      <c r="T271" s="52"/>
      <c r="U271" s="1"/>
      <c r="V271" s="70"/>
      <c r="W271" s="52"/>
      <c r="X271" s="1"/>
      <c r="Y271" s="52"/>
      <c r="Z271" s="1"/>
      <c r="AA271" s="1"/>
      <c r="AB271" s="1"/>
      <c r="AC271" s="1"/>
      <c r="AD271" s="1"/>
      <c r="AE271" s="52"/>
      <c r="AF271" s="1"/>
      <c r="AG271" s="52"/>
      <c r="AH271" s="1"/>
      <c r="AI271" s="1"/>
      <c r="AJ271" s="52"/>
      <c r="AK271" s="1"/>
      <c r="AL271" s="52"/>
      <c r="AM271" s="1"/>
      <c r="AN271" s="52"/>
      <c r="AO271" s="71"/>
      <c r="AP271" s="52"/>
      <c r="AQ271" s="1"/>
      <c r="AR271" s="71"/>
      <c r="AS271" s="71"/>
      <c r="AT271" s="52"/>
    </row>
    <row r="272" spans="1:46" ht="14.25" customHeight="1">
      <c r="A272" s="52"/>
      <c r="B272" s="52"/>
      <c r="C272" s="52"/>
      <c r="D272" s="1"/>
      <c r="E272" s="52"/>
      <c r="F272" s="1"/>
      <c r="G272" s="52"/>
      <c r="H272" s="1"/>
      <c r="I272" s="52"/>
      <c r="J272" s="1"/>
      <c r="K272" s="52"/>
      <c r="L272" s="69"/>
      <c r="M272" s="52"/>
      <c r="N272" s="1"/>
      <c r="O272" s="52"/>
      <c r="P272" s="1"/>
      <c r="Q272" s="1"/>
      <c r="R272" s="52"/>
      <c r="S272" s="1"/>
      <c r="T272" s="52"/>
      <c r="U272" s="1"/>
      <c r="V272" s="70"/>
      <c r="W272" s="52"/>
      <c r="X272" s="1"/>
      <c r="Y272" s="52"/>
      <c r="Z272" s="1"/>
      <c r="AA272" s="1"/>
      <c r="AB272" s="1"/>
      <c r="AC272" s="1"/>
      <c r="AD272" s="1"/>
      <c r="AE272" s="52"/>
      <c r="AF272" s="1"/>
      <c r="AG272" s="52"/>
      <c r="AH272" s="1"/>
      <c r="AI272" s="1"/>
      <c r="AJ272" s="52"/>
      <c r="AK272" s="1"/>
      <c r="AL272" s="52"/>
      <c r="AM272" s="1"/>
      <c r="AN272" s="52"/>
      <c r="AO272" s="71"/>
      <c r="AP272" s="52"/>
      <c r="AQ272" s="1"/>
      <c r="AR272" s="71"/>
      <c r="AS272" s="71"/>
      <c r="AT272" s="52"/>
    </row>
    <row r="273" spans="1:46" ht="14.25" customHeight="1">
      <c r="A273" s="52"/>
      <c r="B273" s="52"/>
      <c r="C273" s="52"/>
      <c r="D273" s="1"/>
      <c r="E273" s="52"/>
      <c r="F273" s="1"/>
      <c r="G273" s="52"/>
      <c r="H273" s="1"/>
      <c r="I273" s="52"/>
      <c r="J273" s="1"/>
      <c r="K273" s="52"/>
      <c r="L273" s="69"/>
      <c r="M273" s="52"/>
      <c r="N273" s="1"/>
      <c r="O273" s="52"/>
      <c r="P273" s="1"/>
      <c r="Q273" s="1"/>
      <c r="R273" s="52"/>
      <c r="S273" s="1"/>
      <c r="T273" s="52"/>
      <c r="U273" s="1"/>
      <c r="V273" s="70"/>
      <c r="W273" s="52"/>
      <c r="X273" s="1"/>
      <c r="Y273" s="52"/>
      <c r="Z273" s="1"/>
      <c r="AA273" s="1"/>
      <c r="AB273" s="1"/>
      <c r="AC273" s="1"/>
      <c r="AD273" s="1"/>
      <c r="AE273" s="52"/>
      <c r="AF273" s="1"/>
      <c r="AG273" s="52"/>
      <c r="AH273" s="1"/>
      <c r="AI273" s="1"/>
      <c r="AJ273" s="52"/>
      <c r="AK273" s="1"/>
      <c r="AL273" s="52"/>
      <c r="AM273" s="1"/>
      <c r="AN273" s="52"/>
      <c r="AO273" s="71"/>
      <c r="AP273" s="52"/>
      <c r="AQ273" s="1"/>
      <c r="AR273" s="71"/>
      <c r="AS273" s="71"/>
      <c r="AT273" s="52"/>
    </row>
    <row r="274" spans="1:46" ht="14.25" customHeight="1">
      <c r="A274" s="52"/>
      <c r="B274" s="52"/>
      <c r="C274" s="52"/>
      <c r="D274" s="1"/>
      <c r="E274" s="52"/>
      <c r="F274" s="1"/>
      <c r="G274" s="52"/>
      <c r="H274" s="1"/>
      <c r="I274" s="52"/>
      <c r="J274" s="1"/>
      <c r="K274" s="52"/>
      <c r="L274" s="69"/>
      <c r="M274" s="52"/>
      <c r="N274" s="1"/>
      <c r="O274" s="52"/>
      <c r="P274" s="1"/>
      <c r="Q274" s="1"/>
      <c r="R274" s="52"/>
      <c r="S274" s="1"/>
      <c r="T274" s="52"/>
      <c r="U274" s="1"/>
      <c r="V274" s="70"/>
      <c r="W274" s="52"/>
      <c r="X274" s="1"/>
      <c r="Y274" s="52"/>
      <c r="Z274" s="1"/>
      <c r="AA274" s="1"/>
      <c r="AB274" s="1"/>
      <c r="AC274" s="1"/>
      <c r="AD274" s="1"/>
      <c r="AE274" s="52"/>
      <c r="AF274" s="1"/>
      <c r="AG274" s="52"/>
      <c r="AH274" s="1"/>
      <c r="AI274" s="1"/>
      <c r="AJ274" s="52"/>
      <c r="AK274" s="1"/>
      <c r="AL274" s="52"/>
      <c r="AM274" s="1"/>
      <c r="AN274" s="52"/>
      <c r="AO274" s="71"/>
      <c r="AP274" s="52"/>
      <c r="AQ274" s="1"/>
      <c r="AR274" s="71"/>
      <c r="AS274" s="71"/>
      <c r="AT274" s="52"/>
    </row>
    <row r="275" spans="1:46" ht="14.25" customHeight="1">
      <c r="A275" s="52"/>
      <c r="B275" s="52"/>
      <c r="C275" s="52"/>
      <c r="D275" s="1"/>
      <c r="E275" s="52"/>
      <c r="F275" s="1"/>
      <c r="G275" s="52"/>
      <c r="H275" s="1"/>
      <c r="I275" s="52"/>
      <c r="J275" s="1"/>
      <c r="K275" s="52"/>
      <c r="L275" s="69"/>
      <c r="M275" s="52"/>
      <c r="N275" s="1"/>
      <c r="O275" s="52"/>
      <c r="P275" s="1"/>
      <c r="Q275" s="1"/>
      <c r="R275" s="52"/>
      <c r="S275" s="1"/>
      <c r="T275" s="52"/>
      <c r="U275" s="1"/>
      <c r="V275" s="70"/>
      <c r="W275" s="52"/>
      <c r="X275" s="1"/>
      <c r="Y275" s="52"/>
      <c r="Z275" s="1"/>
      <c r="AA275" s="1"/>
      <c r="AB275" s="1"/>
      <c r="AC275" s="1"/>
      <c r="AD275" s="1"/>
      <c r="AE275" s="52"/>
      <c r="AF275" s="1"/>
      <c r="AG275" s="52"/>
      <c r="AH275" s="1"/>
      <c r="AI275" s="1"/>
      <c r="AJ275" s="52"/>
      <c r="AK275" s="1"/>
      <c r="AL275" s="52"/>
      <c r="AM275" s="1"/>
      <c r="AN275" s="52"/>
      <c r="AO275" s="71"/>
      <c r="AP275" s="52"/>
      <c r="AQ275" s="1"/>
      <c r="AR275" s="71"/>
      <c r="AS275" s="71"/>
      <c r="AT275" s="52"/>
    </row>
    <row r="276" spans="1:46" ht="14.25" customHeight="1">
      <c r="A276" s="52"/>
      <c r="B276" s="52"/>
      <c r="C276" s="52"/>
      <c r="D276" s="1"/>
      <c r="E276" s="52"/>
      <c r="F276" s="1"/>
      <c r="G276" s="52"/>
      <c r="H276" s="1"/>
      <c r="I276" s="52"/>
      <c r="J276" s="1"/>
      <c r="K276" s="52"/>
      <c r="L276" s="69"/>
      <c r="M276" s="52"/>
      <c r="N276" s="1"/>
      <c r="O276" s="52"/>
      <c r="P276" s="1"/>
      <c r="Q276" s="1"/>
      <c r="R276" s="52"/>
      <c r="S276" s="1"/>
      <c r="T276" s="52"/>
      <c r="U276" s="1"/>
      <c r="V276" s="70"/>
      <c r="W276" s="52"/>
      <c r="X276" s="1"/>
      <c r="Y276" s="52"/>
      <c r="Z276" s="1"/>
      <c r="AA276" s="1"/>
      <c r="AB276" s="1"/>
      <c r="AC276" s="1"/>
      <c r="AD276" s="1"/>
      <c r="AE276" s="52"/>
      <c r="AF276" s="1"/>
      <c r="AG276" s="52"/>
      <c r="AH276" s="1"/>
      <c r="AI276" s="1"/>
      <c r="AJ276" s="52"/>
      <c r="AK276" s="1"/>
      <c r="AL276" s="52"/>
      <c r="AM276" s="1"/>
      <c r="AN276" s="52"/>
      <c r="AO276" s="71"/>
      <c r="AP276" s="52"/>
      <c r="AQ276" s="1"/>
      <c r="AR276" s="71"/>
      <c r="AS276" s="71"/>
      <c r="AT276" s="52"/>
    </row>
    <row r="277" spans="1:46" ht="14.25" customHeight="1">
      <c r="A277" s="52"/>
      <c r="B277" s="52"/>
      <c r="C277" s="52"/>
      <c r="D277" s="1"/>
      <c r="E277" s="52"/>
      <c r="F277" s="1"/>
      <c r="G277" s="52"/>
      <c r="H277" s="1"/>
      <c r="I277" s="52"/>
      <c r="J277" s="1"/>
      <c r="K277" s="52"/>
      <c r="L277" s="69"/>
      <c r="M277" s="52"/>
      <c r="N277" s="1"/>
      <c r="O277" s="52"/>
      <c r="P277" s="1"/>
      <c r="Q277" s="1"/>
      <c r="R277" s="52"/>
      <c r="S277" s="1"/>
      <c r="T277" s="52"/>
      <c r="U277" s="1"/>
      <c r="V277" s="70"/>
      <c r="W277" s="52"/>
      <c r="X277" s="1"/>
      <c r="Y277" s="52"/>
      <c r="Z277" s="1"/>
      <c r="AA277" s="1"/>
      <c r="AB277" s="1"/>
      <c r="AC277" s="1"/>
      <c r="AD277" s="1"/>
      <c r="AE277" s="52"/>
      <c r="AF277" s="1"/>
      <c r="AG277" s="52"/>
      <c r="AH277" s="1"/>
      <c r="AI277" s="1"/>
      <c r="AJ277" s="52"/>
      <c r="AK277" s="1"/>
      <c r="AL277" s="52"/>
      <c r="AM277" s="1"/>
      <c r="AN277" s="52"/>
      <c r="AO277" s="71"/>
      <c r="AP277" s="52"/>
      <c r="AQ277" s="1"/>
      <c r="AR277" s="71"/>
      <c r="AS277" s="71"/>
      <c r="AT277" s="52"/>
    </row>
    <row r="278" spans="1:46" ht="14.25" customHeight="1">
      <c r="A278" s="52"/>
      <c r="B278" s="52"/>
      <c r="C278" s="52"/>
      <c r="D278" s="1"/>
      <c r="E278" s="52"/>
      <c r="F278" s="1"/>
      <c r="G278" s="52"/>
      <c r="H278" s="1"/>
      <c r="I278" s="52"/>
      <c r="J278" s="1"/>
      <c r="K278" s="52"/>
      <c r="L278" s="69"/>
      <c r="M278" s="52"/>
      <c r="N278" s="1"/>
      <c r="O278" s="52"/>
      <c r="P278" s="1"/>
      <c r="Q278" s="1"/>
      <c r="R278" s="52"/>
      <c r="S278" s="1"/>
      <c r="T278" s="52"/>
      <c r="U278" s="1"/>
      <c r="V278" s="70"/>
      <c r="W278" s="52"/>
      <c r="X278" s="1"/>
      <c r="Y278" s="52"/>
      <c r="Z278" s="1"/>
      <c r="AA278" s="1"/>
      <c r="AB278" s="1"/>
      <c r="AC278" s="1"/>
      <c r="AD278" s="1"/>
      <c r="AE278" s="52"/>
      <c r="AF278" s="1"/>
      <c r="AG278" s="52"/>
      <c r="AH278" s="1"/>
      <c r="AI278" s="1"/>
      <c r="AJ278" s="52"/>
      <c r="AK278" s="1"/>
      <c r="AL278" s="52"/>
      <c r="AM278" s="1"/>
      <c r="AN278" s="52"/>
      <c r="AO278" s="71"/>
      <c r="AP278" s="52"/>
      <c r="AQ278" s="1"/>
      <c r="AR278" s="71"/>
      <c r="AS278" s="71"/>
      <c r="AT278" s="52"/>
    </row>
    <row r="279" spans="1:46" ht="14.25" customHeight="1">
      <c r="A279" s="52"/>
      <c r="B279" s="52"/>
      <c r="C279" s="52"/>
      <c r="D279" s="1"/>
      <c r="E279" s="52"/>
      <c r="F279" s="1"/>
      <c r="G279" s="52"/>
      <c r="H279" s="1"/>
      <c r="I279" s="52"/>
      <c r="J279" s="1"/>
      <c r="K279" s="52"/>
      <c r="L279" s="69"/>
      <c r="M279" s="52"/>
      <c r="N279" s="1"/>
      <c r="O279" s="52"/>
      <c r="P279" s="1"/>
      <c r="Q279" s="1"/>
      <c r="R279" s="52"/>
      <c r="S279" s="1"/>
      <c r="T279" s="52"/>
      <c r="U279" s="1"/>
      <c r="V279" s="70"/>
      <c r="W279" s="52"/>
      <c r="X279" s="1"/>
      <c r="Y279" s="52"/>
      <c r="Z279" s="1"/>
      <c r="AA279" s="1"/>
      <c r="AB279" s="1"/>
      <c r="AC279" s="1"/>
      <c r="AD279" s="1"/>
      <c r="AE279" s="52"/>
      <c r="AF279" s="1"/>
      <c r="AG279" s="52"/>
      <c r="AH279" s="1"/>
      <c r="AI279" s="1"/>
      <c r="AJ279" s="52"/>
      <c r="AK279" s="1"/>
      <c r="AL279" s="52"/>
      <c r="AM279" s="1"/>
      <c r="AN279" s="52"/>
      <c r="AO279" s="71"/>
      <c r="AP279" s="52"/>
      <c r="AQ279" s="1"/>
      <c r="AR279" s="71"/>
      <c r="AS279" s="71"/>
      <c r="AT279" s="52"/>
    </row>
    <row r="280" spans="1:46" ht="14.25" customHeight="1">
      <c r="A280" s="52"/>
      <c r="B280" s="52"/>
      <c r="C280" s="52"/>
      <c r="D280" s="1"/>
      <c r="E280" s="52"/>
      <c r="F280" s="1"/>
      <c r="G280" s="52"/>
      <c r="H280" s="1"/>
      <c r="I280" s="52"/>
      <c r="J280" s="1"/>
      <c r="K280" s="52"/>
      <c r="L280" s="69"/>
      <c r="M280" s="52"/>
      <c r="N280" s="1"/>
      <c r="O280" s="52"/>
      <c r="P280" s="1"/>
      <c r="Q280" s="1"/>
      <c r="R280" s="52"/>
      <c r="S280" s="1"/>
      <c r="T280" s="52"/>
      <c r="U280" s="1"/>
      <c r="V280" s="70"/>
      <c r="W280" s="52"/>
      <c r="X280" s="1"/>
      <c r="Y280" s="52"/>
      <c r="Z280" s="1"/>
      <c r="AA280" s="1"/>
      <c r="AB280" s="1"/>
      <c r="AC280" s="1"/>
      <c r="AD280" s="1"/>
      <c r="AE280" s="52"/>
      <c r="AF280" s="1"/>
      <c r="AG280" s="52"/>
      <c r="AH280" s="1"/>
      <c r="AI280" s="1"/>
      <c r="AJ280" s="52"/>
      <c r="AK280" s="1"/>
      <c r="AL280" s="52"/>
      <c r="AM280" s="1"/>
      <c r="AN280" s="52"/>
      <c r="AO280" s="71"/>
      <c r="AP280" s="52"/>
      <c r="AQ280" s="1"/>
      <c r="AR280" s="71"/>
      <c r="AS280" s="71"/>
      <c r="AT280" s="52"/>
    </row>
    <row r="281" spans="1:46" ht="14.25" customHeight="1">
      <c r="A281" s="52"/>
      <c r="B281" s="52"/>
      <c r="C281" s="52"/>
      <c r="D281" s="1"/>
      <c r="E281" s="52"/>
      <c r="F281" s="1"/>
      <c r="G281" s="52"/>
      <c r="H281" s="1"/>
      <c r="I281" s="52"/>
      <c r="J281" s="1"/>
      <c r="K281" s="52"/>
      <c r="L281" s="69"/>
      <c r="M281" s="52"/>
      <c r="N281" s="1"/>
      <c r="O281" s="52"/>
      <c r="P281" s="1"/>
      <c r="Q281" s="1"/>
      <c r="R281" s="52"/>
      <c r="S281" s="1"/>
      <c r="T281" s="52"/>
      <c r="U281" s="1"/>
      <c r="V281" s="70"/>
      <c r="W281" s="52"/>
      <c r="X281" s="1"/>
      <c r="Y281" s="52"/>
      <c r="Z281" s="1"/>
      <c r="AA281" s="1"/>
      <c r="AB281" s="1"/>
      <c r="AC281" s="1"/>
      <c r="AD281" s="1"/>
      <c r="AE281" s="52"/>
      <c r="AF281" s="1"/>
      <c r="AG281" s="52"/>
      <c r="AH281" s="1"/>
      <c r="AI281" s="1"/>
      <c r="AJ281" s="52"/>
      <c r="AK281" s="1"/>
      <c r="AL281" s="52"/>
      <c r="AM281" s="1"/>
      <c r="AN281" s="52"/>
      <c r="AO281" s="71"/>
      <c r="AP281" s="52"/>
      <c r="AQ281" s="1"/>
      <c r="AR281" s="71"/>
      <c r="AS281" s="71"/>
      <c r="AT281" s="52"/>
    </row>
    <row r="282" spans="1:46" ht="14.25" customHeight="1">
      <c r="A282" s="52"/>
      <c r="B282" s="52"/>
      <c r="C282" s="52"/>
      <c r="D282" s="1"/>
      <c r="E282" s="52"/>
      <c r="F282" s="1"/>
      <c r="G282" s="52"/>
      <c r="H282" s="1"/>
      <c r="I282" s="52"/>
      <c r="J282" s="1"/>
      <c r="K282" s="52"/>
      <c r="L282" s="69"/>
      <c r="M282" s="52"/>
      <c r="N282" s="1"/>
      <c r="O282" s="52"/>
      <c r="P282" s="1"/>
      <c r="Q282" s="1"/>
      <c r="R282" s="52"/>
      <c r="S282" s="1"/>
      <c r="T282" s="52"/>
      <c r="U282" s="1"/>
      <c r="V282" s="70"/>
      <c r="W282" s="52"/>
      <c r="X282" s="1"/>
      <c r="Y282" s="52"/>
      <c r="Z282" s="1"/>
      <c r="AA282" s="1"/>
      <c r="AB282" s="1"/>
      <c r="AC282" s="1"/>
      <c r="AD282" s="1"/>
      <c r="AE282" s="52"/>
      <c r="AF282" s="1"/>
      <c r="AG282" s="52"/>
      <c r="AH282" s="1"/>
      <c r="AI282" s="1"/>
      <c r="AJ282" s="52"/>
      <c r="AK282" s="1"/>
      <c r="AL282" s="52"/>
      <c r="AM282" s="1"/>
      <c r="AN282" s="52"/>
      <c r="AO282" s="71"/>
      <c r="AP282" s="52"/>
      <c r="AQ282" s="1"/>
      <c r="AR282" s="71"/>
      <c r="AS282" s="71"/>
      <c r="AT282" s="52"/>
    </row>
    <row r="283" spans="1:46" ht="14.25" customHeight="1">
      <c r="A283" s="52"/>
      <c r="B283" s="52"/>
      <c r="C283" s="52"/>
      <c r="D283" s="1"/>
      <c r="E283" s="52"/>
      <c r="F283" s="1"/>
      <c r="G283" s="52"/>
      <c r="H283" s="1"/>
      <c r="I283" s="52"/>
      <c r="J283" s="1"/>
      <c r="K283" s="52"/>
      <c r="L283" s="69"/>
      <c r="M283" s="52"/>
      <c r="N283" s="1"/>
      <c r="O283" s="52"/>
      <c r="P283" s="1"/>
      <c r="Q283" s="1"/>
      <c r="R283" s="52"/>
      <c r="S283" s="1"/>
      <c r="T283" s="52"/>
      <c r="U283" s="1"/>
      <c r="V283" s="70"/>
      <c r="W283" s="52"/>
      <c r="X283" s="1"/>
      <c r="Y283" s="52"/>
      <c r="Z283" s="1"/>
      <c r="AA283" s="1"/>
      <c r="AB283" s="1"/>
      <c r="AC283" s="1"/>
      <c r="AD283" s="1"/>
      <c r="AE283" s="52"/>
      <c r="AF283" s="1"/>
      <c r="AG283" s="52"/>
      <c r="AH283" s="1"/>
      <c r="AI283" s="1"/>
      <c r="AJ283" s="52"/>
      <c r="AK283" s="1"/>
      <c r="AL283" s="52"/>
      <c r="AM283" s="1"/>
      <c r="AN283" s="52"/>
      <c r="AO283" s="71"/>
      <c r="AP283" s="52"/>
      <c r="AQ283" s="1"/>
      <c r="AR283" s="71"/>
      <c r="AS283" s="71"/>
      <c r="AT283" s="52"/>
    </row>
    <row r="284" spans="1:46" ht="14.25" customHeight="1">
      <c r="A284" s="52"/>
      <c r="B284" s="52"/>
      <c r="C284" s="52"/>
      <c r="D284" s="1"/>
      <c r="E284" s="52"/>
      <c r="F284" s="1"/>
      <c r="G284" s="52"/>
      <c r="H284" s="1"/>
      <c r="I284" s="52"/>
      <c r="J284" s="1"/>
      <c r="K284" s="52"/>
      <c r="L284" s="69"/>
      <c r="M284" s="52"/>
      <c r="N284" s="1"/>
      <c r="O284" s="52"/>
      <c r="P284" s="1"/>
      <c r="Q284" s="1"/>
      <c r="R284" s="52"/>
      <c r="S284" s="1"/>
      <c r="T284" s="52"/>
      <c r="U284" s="1"/>
      <c r="V284" s="70"/>
      <c r="W284" s="52"/>
      <c r="X284" s="1"/>
      <c r="Y284" s="52"/>
      <c r="Z284" s="1"/>
      <c r="AA284" s="1"/>
      <c r="AB284" s="1"/>
      <c r="AC284" s="1"/>
      <c r="AD284" s="1"/>
      <c r="AE284" s="52"/>
      <c r="AF284" s="1"/>
      <c r="AG284" s="52"/>
      <c r="AH284" s="1"/>
      <c r="AI284" s="1"/>
      <c r="AJ284" s="52"/>
      <c r="AK284" s="1"/>
      <c r="AL284" s="52"/>
      <c r="AM284" s="1"/>
      <c r="AN284" s="52"/>
      <c r="AO284" s="71"/>
      <c r="AP284" s="52"/>
      <c r="AQ284" s="1"/>
      <c r="AR284" s="71"/>
      <c r="AS284" s="71"/>
      <c r="AT284" s="52"/>
    </row>
    <row r="285" spans="1:46" ht="14.25" customHeight="1">
      <c r="A285" s="52"/>
      <c r="B285" s="52"/>
      <c r="C285" s="52"/>
      <c r="D285" s="1"/>
      <c r="E285" s="52"/>
      <c r="F285" s="1"/>
      <c r="G285" s="52"/>
      <c r="H285" s="1"/>
      <c r="I285" s="52"/>
      <c r="J285" s="1"/>
      <c r="K285" s="52"/>
      <c r="L285" s="69"/>
      <c r="M285" s="52"/>
      <c r="N285" s="1"/>
      <c r="O285" s="52"/>
      <c r="P285" s="1"/>
      <c r="Q285" s="1"/>
      <c r="R285" s="52"/>
      <c r="S285" s="1"/>
      <c r="T285" s="52"/>
      <c r="U285" s="1"/>
      <c r="V285" s="70"/>
      <c r="W285" s="52"/>
      <c r="X285" s="1"/>
      <c r="Y285" s="52"/>
      <c r="Z285" s="1"/>
      <c r="AA285" s="1"/>
      <c r="AB285" s="1"/>
      <c r="AC285" s="1"/>
      <c r="AD285" s="1"/>
      <c r="AE285" s="52"/>
      <c r="AF285" s="1"/>
      <c r="AG285" s="52"/>
      <c r="AH285" s="1"/>
      <c r="AI285" s="1"/>
      <c r="AJ285" s="52"/>
      <c r="AK285" s="1"/>
      <c r="AL285" s="52"/>
      <c r="AM285" s="1"/>
      <c r="AN285" s="52"/>
      <c r="AO285" s="71"/>
      <c r="AP285" s="52"/>
      <c r="AQ285" s="1"/>
      <c r="AR285" s="71"/>
      <c r="AS285" s="71"/>
      <c r="AT285" s="52"/>
    </row>
    <row r="286" spans="1:46" ht="14.25" customHeight="1">
      <c r="A286" s="52"/>
      <c r="B286" s="52"/>
      <c r="C286" s="52"/>
      <c r="D286" s="1"/>
      <c r="E286" s="52"/>
      <c r="F286" s="1"/>
      <c r="G286" s="52"/>
      <c r="H286" s="1"/>
      <c r="I286" s="52"/>
      <c r="J286" s="1"/>
      <c r="K286" s="52"/>
      <c r="L286" s="69"/>
      <c r="M286" s="52"/>
      <c r="N286" s="1"/>
      <c r="O286" s="52"/>
      <c r="P286" s="1"/>
      <c r="Q286" s="1"/>
      <c r="R286" s="52"/>
      <c r="S286" s="1"/>
      <c r="T286" s="52"/>
      <c r="U286" s="1"/>
      <c r="V286" s="70"/>
      <c r="W286" s="52"/>
      <c r="X286" s="1"/>
      <c r="Y286" s="52"/>
      <c r="Z286" s="1"/>
      <c r="AA286" s="1"/>
      <c r="AB286" s="1"/>
      <c r="AC286" s="1"/>
      <c r="AD286" s="1"/>
      <c r="AE286" s="52"/>
      <c r="AF286" s="1"/>
      <c r="AG286" s="52"/>
      <c r="AH286" s="1"/>
      <c r="AI286" s="1"/>
      <c r="AJ286" s="52"/>
      <c r="AK286" s="1"/>
      <c r="AL286" s="52"/>
      <c r="AM286" s="1"/>
      <c r="AN286" s="52"/>
      <c r="AO286" s="71"/>
      <c r="AP286" s="52"/>
      <c r="AQ286" s="1"/>
      <c r="AR286" s="71"/>
      <c r="AS286" s="71"/>
      <c r="AT286" s="52"/>
    </row>
    <row r="287" spans="1:46" ht="14.25" customHeight="1">
      <c r="A287" s="52"/>
      <c r="B287" s="52"/>
      <c r="C287" s="52"/>
      <c r="D287" s="1"/>
      <c r="E287" s="52"/>
      <c r="F287" s="1"/>
      <c r="G287" s="52"/>
      <c r="H287" s="1"/>
      <c r="I287" s="52"/>
      <c r="J287" s="1"/>
      <c r="K287" s="52"/>
      <c r="L287" s="69"/>
      <c r="M287" s="52"/>
      <c r="N287" s="1"/>
      <c r="O287" s="52"/>
      <c r="P287" s="1"/>
      <c r="Q287" s="1"/>
      <c r="R287" s="52"/>
      <c r="S287" s="1"/>
      <c r="T287" s="52"/>
      <c r="U287" s="1"/>
      <c r="V287" s="70"/>
      <c r="W287" s="52"/>
      <c r="X287" s="1"/>
      <c r="Y287" s="52"/>
      <c r="Z287" s="1"/>
      <c r="AA287" s="1"/>
      <c r="AB287" s="1"/>
      <c r="AC287" s="1"/>
      <c r="AD287" s="1"/>
      <c r="AE287" s="52"/>
      <c r="AF287" s="1"/>
      <c r="AG287" s="52"/>
      <c r="AH287" s="1"/>
      <c r="AI287" s="1"/>
      <c r="AJ287" s="52"/>
      <c r="AK287" s="1"/>
      <c r="AL287" s="52"/>
      <c r="AM287" s="1"/>
      <c r="AN287" s="52"/>
      <c r="AO287" s="71"/>
      <c r="AP287" s="52"/>
      <c r="AQ287" s="1"/>
      <c r="AR287" s="71"/>
      <c r="AS287" s="71"/>
      <c r="AT287" s="52"/>
    </row>
    <row r="288" spans="1:46" ht="14.25" customHeight="1">
      <c r="A288" s="52"/>
      <c r="B288" s="52"/>
      <c r="C288" s="52"/>
      <c r="D288" s="1"/>
      <c r="E288" s="52"/>
      <c r="F288" s="1"/>
      <c r="G288" s="52"/>
      <c r="H288" s="1"/>
      <c r="I288" s="52"/>
      <c r="J288" s="1"/>
      <c r="K288" s="52"/>
      <c r="L288" s="69"/>
      <c r="M288" s="52"/>
      <c r="N288" s="1"/>
      <c r="O288" s="52"/>
      <c r="P288" s="1"/>
      <c r="Q288" s="1"/>
      <c r="R288" s="52"/>
      <c r="S288" s="1"/>
      <c r="T288" s="52"/>
      <c r="U288" s="1"/>
      <c r="V288" s="70"/>
      <c r="W288" s="52"/>
      <c r="X288" s="1"/>
      <c r="Y288" s="52"/>
      <c r="Z288" s="1"/>
      <c r="AA288" s="1"/>
      <c r="AB288" s="1"/>
      <c r="AC288" s="1"/>
      <c r="AD288" s="1"/>
      <c r="AE288" s="52"/>
      <c r="AF288" s="1"/>
      <c r="AG288" s="52"/>
      <c r="AH288" s="1"/>
      <c r="AI288" s="1"/>
      <c r="AJ288" s="52"/>
      <c r="AK288" s="1"/>
      <c r="AL288" s="52"/>
      <c r="AM288" s="1"/>
      <c r="AN288" s="52"/>
      <c r="AO288" s="71"/>
      <c r="AP288" s="52"/>
      <c r="AQ288" s="1"/>
      <c r="AR288" s="71"/>
      <c r="AS288" s="71"/>
      <c r="AT288" s="52"/>
    </row>
    <row r="289" spans="1:46" ht="14.25" customHeight="1">
      <c r="A289" s="52"/>
      <c r="B289" s="52"/>
      <c r="C289" s="52"/>
      <c r="D289" s="1"/>
      <c r="E289" s="52"/>
      <c r="F289" s="1"/>
      <c r="G289" s="52"/>
      <c r="H289" s="1"/>
      <c r="I289" s="52"/>
      <c r="J289" s="1"/>
      <c r="K289" s="52"/>
      <c r="L289" s="69"/>
      <c r="M289" s="52"/>
      <c r="N289" s="1"/>
      <c r="O289" s="52"/>
      <c r="P289" s="1"/>
      <c r="Q289" s="1"/>
      <c r="R289" s="52"/>
      <c r="S289" s="1"/>
      <c r="T289" s="52"/>
      <c r="U289" s="1"/>
      <c r="V289" s="70"/>
      <c r="W289" s="52"/>
      <c r="X289" s="1"/>
      <c r="Y289" s="52"/>
      <c r="Z289" s="1"/>
      <c r="AA289" s="1"/>
      <c r="AB289" s="1"/>
      <c r="AC289" s="1"/>
      <c r="AD289" s="1"/>
      <c r="AE289" s="52"/>
      <c r="AF289" s="1"/>
      <c r="AG289" s="52"/>
      <c r="AH289" s="1"/>
      <c r="AI289" s="1"/>
      <c r="AJ289" s="52"/>
      <c r="AK289" s="1"/>
      <c r="AL289" s="52"/>
      <c r="AM289" s="1"/>
      <c r="AN289" s="52"/>
      <c r="AO289" s="71"/>
      <c r="AP289" s="52"/>
      <c r="AQ289" s="1"/>
      <c r="AR289" s="71"/>
      <c r="AS289" s="71"/>
      <c r="AT289" s="52"/>
    </row>
    <row r="290" spans="1:46" ht="14.25" customHeight="1">
      <c r="A290" s="52"/>
      <c r="B290" s="52"/>
      <c r="C290" s="52"/>
      <c r="D290" s="1"/>
      <c r="E290" s="52"/>
      <c r="F290" s="1"/>
      <c r="G290" s="52"/>
      <c r="H290" s="1"/>
      <c r="I290" s="52"/>
      <c r="J290" s="1"/>
      <c r="K290" s="52"/>
      <c r="L290" s="69"/>
      <c r="M290" s="52"/>
      <c r="N290" s="1"/>
      <c r="O290" s="52"/>
      <c r="P290" s="1"/>
      <c r="Q290" s="1"/>
      <c r="R290" s="52"/>
      <c r="S290" s="1"/>
      <c r="T290" s="52"/>
      <c r="U290" s="1"/>
      <c r="V290" s="70"/>
      <c r="W290" s="52"/>
      <c r="X290" s="1"/>
      <c r="Y290" s="52"/>
      <c r="Z290" s="1"/>
      <c r="AA290" s="1"/>
      <c r="AB290" s="1"/>
      <c r="AC290" s="1"/>
      <c r="AD290" s="1"/>
      <c r="AE290" s="52"/>
      <c r="AF290" s="1"/>
      <c r="AG290" s="52"/>
      <c r="AH290" s="1"/>
      <c r="AI290" s="1"/>
      <c r="AJ290" s="52"/>
      <c r="AK290" s="1"/>
      <c r="AL290" s="52"/>
      <c r="AM290" s="1"/>
      <c r="AN290" s="52"/>
      <c r="AO290" s="71"/>
      <c r="AP290" s="52"/>
      <c r="AQ290" s="1"/>
      <c r="AR290" s="71"/>
      <c r="AS290" s="71"/>
      <c r="AT290" s="52"/>
    </row>
    <row r="291" spans="1:46" ht="14.25" customHeight="1">
      <c r="A291" s="52"/>
      <c r="B291" s="52"/>
      <c r="C291" s="52"/>
      <c r="D291" s="1"/>
      <c r="E291" s="52"/>
      <c r="F291" s="1"/>
      <c r="G291" s="52"/>
      <c r="H291" s="1"/>
      <c r="I291" s="52"/>
      <c r="J291" s="1"/>
      <c r="K291" s="52"/>
      <c r="L291" s="69"/>
      <c r="M291" s="52"/>
      <c r="N291" s="1"/>
      <c r="O291" s="52"/>
      <c r="P291" s="1"/>
      <c r="Q291" s="1"/>
      <c r="R291" s="52"/>
      <c r="S291" s="1"/>
      <c r="T291" s="52"/>
      <c r="U291" s="1"/>
      <c r="V291" s="70"/>
      <c r="W291" s="52"/>
      <c r="X291" s="1"/>
      <c r="Y291" s="52"/>
      <c r="Z291" s="1"/>
      <c r="AA291" s="1"/>
      <c r="AB291" s="1"/>
      <c r="AC291" s="1"/>
      <c r="AD291" s="1"/>
      <c r="AE291" s="52"/>
      <c r="AF291" s="1"/>
      <c r="AG291" s="52"/>
      <c r="AH291" s="1"/>
      <c r="AI291" s="1"/>
      <c r="AJ291" s="52"/>
      <c r="AK291" s="1"/>
      <c r="AL291" s="52"/>
      <c r="AM291" s="1"/>
      <c r="AN291" s="52"/>
      <c r="AO291" s="71"/>
      <c r="AP291" s="52"/>
      <c r="AQ291" s="1"/>
      <c r="AR291" s="71"/>
      <c r="AS291" s="71"/>
      <c r="AT291" s="52"/>
    </row>
    <row r="292" spans="1:46" ht="14.25" customHeight="1">
      <c r="A292" s="52"/>
      <c r="B292" s="52"/>
      <c r="C292" s="52"/>
      <c r="D292" s="1"/>
      <c r="E292" s="52"/>
      <c r="F292" s="1"/>
      <c r="G292" s="52"/>
      <c r="H292" s="1"/>
      <c r="I292" s="52"/>
      <c r="J292" s="1"/>
      <c r="K292" s="52"/>
      <c r="L292" s="69"/>
      <c r="M292" s="52"/>
      <c r="N292" s="1"/>
      <c r="O292" s="52"/>
      <c r="P292" s="1"/>
      <c r="Q292" s="1"/>
      <c r="R292" s="52"/>
      <c r="S292" s="1"/>
      <c r="T292" s="52"/>
      <c r="U292" s="1"/>
      <c r="V292" s="70"/>
      <c r="W292" s="52"/>
      <c r="X292" s="1"/>
      <c r="Y292" s="52"/>
      <c r="Z292" s="1"/>
      <c r="AA292" s="1"/>
      <c r="AB292" s="1"/>
      <c r="AC292" s="1"/>
      <c r="AD292" s="1"/>
      <c r="AE292" s="52"/>
      <c r="AF292" s="1"/>
      <c r="AG292" s="52"/>
      <c r="AH292" s="1"/>
      <c r="AI292" s="1"/>
      <c r="AJ292" s="52"/>
      <c r="AK292" s="1"/>
      <c r="AL292" s="52"/>
      <c r="AM292" s="1"/>
      <c r="AN292" s="52"/>
      <c r="AO292" s="71"/>
      <c r="AP292" s="52"/>
      <c r="AQ292" s="1"/>
      <c r="AR292" s="71"/>
      <c r="AS292" s="71"/>
      <c r="AT292" s="52"/>
    </row>
    <row r="293" spans="1:46" ht="14.25" customHeight="1">
      <c r="A293" s="52"/>
      <c r="B293" s="52"/>
      <c r="C293" s="52"/>
      <c r="D293" s="1"/>
      <c r="E293" s="52"/>
      <c r="F293" s="1"/>
      <c r="G293" s="52"/>
      <c r="H293" s="1"/>
      <c r="I293" s="52"/>
      <c r="J293" s="1"/>
      <c r="K293" s="52"/>
      <c r="L293" s="69"/>
      <c r="M293" s="52"/>
      <c r="N293" s="1"/>
      <c r="O293" s="52"/>
      <c r="P293" s="1"/>
      <c r="Q293" s="1"/>
      <c r="R293" s="52"/>
      <c r="S293" s="1"/>
      <c r="T293" s="52"/>
      <c r="U293" s="1"/>
      <c r="V293" s="70"/>
      <c r="W293" s="52"/>
      <c r="X293" s="1"/>
      <c r="Y293" s="52"/>
      <c r="Z293" s="1"/>
      <c r="AA293" s="1"/>
      <c r="AB293" s="1"/>
      <c r="AC293" s="1"/>
      <c r="AD293" s="1"/>
      <c r="AE293" s="52"/>
      <c r="AF293" s="1"/>
      <c r="AG293" s="52"/>
      <c r="AH293" s="1"/>
      <c r="AI293" s="1"/>
      <c r="AJ293" s="52"/>
      <c r="AK293" s="1"/>
      <c r="AL293" s="52"/>
      <c r="AM293" s="1"/>
      <c r="AN293" s="52"/>
      <c r="AO293" s="71"/>
      <c r="AP293" s="52"/>
      <c r="AQ293" s="1"/>
      <c r="AR293" s="71"/>
      <c r="AS293" s="71"/>
      <c r="AT293" s="52"/>
    </row>
    <row r="294" spans="1:46" ht="14.25" customHeight="1">
      <c r="A294" s="52"/>
      <c r="B294" s="52"/>
      <c r="C294" s="52"/>
      <c r="D294" s="1"/>
      <c r="E294" s="52"/>
      <c r="F294" s="1"/>
      <c r="G294" s="52"/>
      <c r="H294" s="1"/>
      <c r="I294" s="52"/>
      <c r="J294" s="1"/>
      <c r="K294" s="52"/>
      <c r="L294" s="69"/>
      <c r="M294" s="52"/>
      <c r="N294" s="1"/>
      <c r="O294" s="52"/>
      <c r="P294" s="1"/>
      <c r="Q294" s="1"/>
      <c r="R294" s="52"/>
      <c r="S294" s="1"/>
      <c r="T294" s="52"/>
      <c r="U294" s="1"/>
      <c r="V294" s="70"/>
      <c r="W294" s="52"/>
      <c r="X294" s="1"/>
      <c r="Y294" s="52"/>
      <c r="Z294" s="1"/>
      <c r="AA294" s="1"/>
      <c r="AB294" s="1"/>
      <c r="AC294" s="1"/>
      <c r="AD294" s="1"/>
      <c r="AE294" s="52"/>
      <c r="AF294" s="1"/>
      <c r="AG294" s="52"/>
      <c r="AH294" s="1"/>
      <c r="AI294" s="1"/>
      <c r="AJ294" s="52"/>
      <c r="AK294" s="1"/>
      <c r="AL294" s="52"/>
      <c r="AM294" s="1"/>
      <c r="AN294" s="52"/>
      <c r="AO294" s="71"/>
      <c r="AP294" s="52"/>
      <c r="AQ294" s="1"/>
      <c r="AR294" s="71"/>
      <c r="AS294" s="71"/>
      <c r="AT294" s="52"/>
    </row>
    <row r="295" spans="1:46" ht="14.25" customHeight="1">
      <c r="A295" s="52"/>
      <c r="B295" s="52"/>
      <c r="C295" s="52"/>
      <c r="D295" s="1"/>
      <c r="E295" s="52"/>
      <c r="F295" s="1"/>
      <c r="G295" s="52"/>
      <c r="H295" s="1"/>
      <c r="I295" s="52"/>
      <c r="J295" s="1"/>
      <c r="K295" s="52"/>
      <c r="L295" s="69"/>
      <c r="M295" s="52"/>
      <c r="N295" s="1"/>
      <c r="O295" s="52"/>
      <c r="P295" s="1"/>
      <c r="Q295" s="1"/>
      <c r="R295" s="52"/>
      <c r="S295" s="1"/>
      <c r="T295" s="52"/>
      <c r="U295" s="1"/>
      <c r="V295" s="70"/>
      <c r="W295" s="52"/>
      <c r="X295" s="1"/>
      <c r="Y295" s="52"/>
      <c r="Z295" s="1"/>
      <c r="AA295" s="1"/>
      <c r="AB295" s="1"/>
      <c r="AC295" s="1"/>
      <c r="AD295" s="1"/>
      <c r="AE295" s="52"/>
      <c r="AF295" s="1"/>
      <c r="AG295" s="52"/>
      <c r="AH295" s="1"/>
      <c r="AI295" s="1"/>
      <c r="AJ295" s="52"/>
      <c r="AK295" s="1"/>
      <c r="AL295" s="52"/>
      <c r="AM295" s="1"/>
      <c r="AN295" s="52"/>
      <c r="AO295" s="71"/>
      <c r="AP295" s="52"/>
      <c r="AQ295" s="1"/>
      <c r="AR295" s="71"/>
      <c r="AS295" s="71"/>
      <c r="AT295" s="52"/>
    </row>
    <row r="296" spans="1:46" ht="14.25" customHeight="1">
      <c r="A296" s="52"/>
      <c r="B296" s="52"/>
      <c r="C296" s="52"/>
      <c r="D296" s="1"/>
      <c r="E296" s="52"/>
      <c r="F296" s="1"/>
      <c r="G296" s="52"/>
      <c r="H296" s="1"/>
      <c r="I296" s="52"/>
      <c r="J296" s="1"/>
      <c r="K296" s="52"/>
      <c r="L296" s="69"/>
      <c r="M296" s="52"/>
      <c r="N296" s="1"/>
      <c r="O296" s="52"/>
      <c r="P296" s="1"/>
      <c r="Q296" s="1"/>
      <c r="R296" s="52"/>
      <c r="S296" s="1"/>
      <c r="T296" s="52"/>
      <c r="U296" s="1"/>
      <c r="V296" s="70"/>
      <c r="W296" s="52"/>
      <c r="X296" s="1"/>
      <c r="Y296" s="52"/>
      <c r="Z296" s="1"/>
      <c r="AA296" s="1"/>
      <c r="AB296" s="1"/>
      <c r="AC296" s="1"/>
      <c r="AD296" s="1"/>
      <c r="AE296" s="52"/>
      <c r="AF296" s="1"/>
      <c r="AG296" s="52"/>
      <c r="AH296" s="1"/>
      <c r="AI296" s="1"/>
      <c r="AJ296" s="52"/>
      <c r="AK296" s="1"/>
      <c r="AL296" s="52"/>
      <c r="AM296" s="1"/>
      <c r="AN296" s="52"/>
      <c r="AO296" s="71"/>
      <c r="AP296" s="52"/>
      <c r="AQ296" s="1"/>
      <c r="AR296" s="71"/>
      <c r="AS296" s="71"/>
      <c r="AT296" s="52"/>
    </row>
    <row r="297" spans="1:46" ht="14.25" customHeight="1">
      <c r="A297" s="52"/>
      <c r="B297" s="52"/>
      <c r="C297" s="52"/>
      <c r="D297" s="1"/>
      <c r="E297" s="52"/>
      <c r="F297" s="1"/>
      <c r="G297" s="52"/>
      <c r="H297" s="1"/>
      <c r="I297" s="52"/>
      <c r="J297" s="1"/>
      <c r="K297" s="52"/>
      <c r="L297" s="69"/>
      <c r="M297" s="52"/>
      <c r="N297" s="1"/>
      <c r="O297" s="52"/>
      <c r="P297" s="1"/>
      <c r="Q297" s="1"/>
      <c r="R297" s="52"/>
      <c r="S297" s="1"/>
      <c r="T297" s="52"/>
      <c r="U297" s="1"/>
      <c r="V297" s="70"/>
      <c r="W297" s="52"/>
      <c r="X297" s="1"/>
      <c r="Y297" s="52"/>
      <c r="Z297" s="1"/>
      <c r="AA297" s="1"/>
      <c r="AB297" s="1"/>
      <c r="AC297" s="1"/>
      <c r="AD297" s="1"/>
      <c r="AE297" s="52"/>
      <c r="AF297" s="1"/>
      <c r="AG297" s="52"/>
      <c r="AH297" s="1"/>
      <c r="AI297" s="1"/>
      <c r="AJ297" s="52"/>
      <c r="AK297" s="1"/>
      <c r="AL297" s="52"/>
      <c r="AM297" s="1"/>
      <c r="AN297" s="52"/>
      <c r="AO297" s="71"/>
      <c r="AP297" s="52"/>
      <c r="AQ297" s="1"/>
      <c r="AR297" s="71"/>
      <c r="AS297" s="71"/>
      <c r="AT297" s="52"/>
    </row>
    <row r="298" spans="1:46" ht="14.25" customHeight="1">
      <c r="A298" s="52"/>
      <c r="B298" s="52"/>
      <c r="C298" s="52"/>
      <c r="D298" s="1"/>
      <c r="E298" s="52"/>
      <c r="F298" s="1"/>
      <c r="G298" s="52"/>
      <c r="H298" s="1"/>
      <c r="I298" s="52"/>
      <c r="J298" s="1"/>
      <c r="K298" s="52"/>
      <c r="L298" s="69"/>
      <c r="M298" s="52"/>
      <c r="N298" s="1"/>
      <c r="O298" s="52"/>
      <c r="P298" s="1"/>
      <c r="Q298" s="1"/>
      <c r="R298" s="52"/>
      <c r="S298" s="1"/>
      <c r="T298" s="52"/>
      <c r="U298" s="1"/>
      <c r="V298" s="70"/>
      <c r="W298" s="52"/>
      <c r="X298" s="1"/>
      <c r="Y298" s="52"/>
      <c r="Z298" s="1"/>
      <c r="AA298" s="1"/>
      <c r="AB298" s="1"/>
      <c r="AC298" s="1"/>
      <c r="AD298" s="1"/>
      <c r="AE298" s="52"/>
      <c r="AF298" s="1"/>
      <c r="AG298" s="52"/>
      <c r="AH298" s="1"/>
      <c r="AI298" s="1"/>
      <c r="AJ298" s="52"/>
      <c r="AK298" s="1"/>
      <c r="AL298" s="52"/>
      <c r="AM298" s="1"/>
      <c r="AN298" s="52"/>
      <c r="AO298" s="71"/>
      <c r="AP298" s="52"/>
      <c r="AQ298" s="1"/>
      <c r="AR298" s="71"/>
      <c r="AS298" s="71"/>
      <c r="AT298" s="52"/>
    </row>
    <row r="299" spans="1:46" ht="14.25" customHeight="1">
      <c r="A299" s="52"/>
      <c r="B299" s="52"/>
      <c r="C299" s="52"/>
      <c r="D299" s="1"/>
      <c r="E299" s="52"/>
      <c r="F299" s="1"/>
      <c r="G299" s="52"/>
      <c r="H299" s="1"/>
      <c r="I299" s="52"/>
      <c r="J299" s="1"/>
      <c r="K299" s="52"/>
      <c r="L299" s="69"/>
      <c r="M299" s="52"/>
      <c r="N299" s="1"/>
      <c r="O299" s="52"/>
      <c r="P299" s="1"/>
      <c r="Q299" s="1"/>
      <c r="R299" s="52"/>
      <c r="S299" s="1"/>
      <c r="T299" s="52"/>
      <c r="U299" s="1"/>
      <c r="V299" s="70"/>
      <c r="W299" s="52"/>
      <c r="X299" s="1"/>
      <c r="Y299" s="52"/>
      <c r="Z299" s="1"/>
      <c r="AA299" s="1"/>
      <c r="AB299" s="1"/>
      <c r="AC299" s="1"/>
      <c r="AD299" s="1"/>
      <c r="AE299" s="52"/>
      <c r="AF299" s="1"/>
      <c r="AG299" s="52"/>
      <c r="AH299" s="1"/>
      <c r="AI299" s="1"/>
      <c r="AJ299" s="52"/>
      <c r="AK299" s="1"/>
      <c r="AL299" s="52"/>
      <c r="AM299" s="1"/>
      <c r="AN299" s="52"/>
      <c r="AO299" s="71"/>
      <c r="AP299" s="52"/>
      <c r="AQ299" s="1"/>
      <c r="AR299" s="71"/>
      <c r="AS299" s="71"/>
      <c r="AT299" s="52"/>
    </row>
    <row r="300" spans="1:46" ht="14.25" customHeight="1">
      <c r="A300" s="52"/>
      <c r="B300" s="52"/>
      <c r="C300" s="52"/>
      <c r="D300" s="1"/>
      <c r="E300" s="52"/>
      <c r="F300" s="1"/>
      <c r="G300" s="52"/>
      <c r="H300" s="1"/>
      <c r="I300" s="52"/>
      <c r="J300" s="1"/>
      <c r="K300" s="52"/>
      <c r="L300" s="69"/>
      <c r="M300" s="52"/>
      <c r="N300" s="1"/>
      <c r="O300" s="52"/>
      <c r="P300" s="1"/>
      <c r="Q300" s="1"/>
      <c r="R300" s="52"/>
      <c r="S300" s="1"/>
      <c r="T300" s="52"/>
      <c r="U300" s="1"/>
      <c r="V300" s="70"/>
      <c r="W300" s="52"/>
      <c r="X300" s="1"/>
      <c r="Y300" s="52"/>
      <c r="Z300" s="1"/>
      <c r="AA300" s="1"/>
      <c r="AB300" s="1"/>
      <c r="AC300" s="1"/>
      <c r="AD300" s="1"/>
      <c r="AE300" s="52"/>
      <c r="AF300" s="1"/>
      <c r="AG300" s="52"/>
      <c r="AH300" s="1"/>
      <c r="AI300" s="1"/>
      <c r="AJ300" s="52"/>
      <c r="AK300" s="1"/>
      <c r="AL300" s="52"/>
      <c r="AM300" s="1"/>
      <c r="AN300" s="52"/>
      <c r="AO300" s="71"/>
      <c r="AP300" s="52"/>
      <c r="AQ300" s="1"/>
      <c r="AR300" s="71"/>
      <c r="AS300" s="71"/>
      <c r="AT300" s="52"/>
    </row>
    <row r="301" spans="1:46" ht="14.25" customHeight="1">
      <c r="A301" s="52"/>
      <c r="B301" s="52"/>
      <c r="C301" s="52"/>
      <c r="D301" s="1"/>
      <c r="E301" s="52"/>
      <c r="F301" s="1"/>
      <c r="G301" s="52"/>
      <c r="H301" s="1"/>
      <c r="I301" s="52"/>
      <c r="J301" s="1"/>
      <c r="K301" s="52"/>
      <c r="L301" s="69"/>
      <c r="M301" s="52"/>
      <c r="N301" s="1"/>
      <c r="O301" s="52"/>
      <c r="P301" s="1"/>
      <c r="Q301" s="1"/>
      <c r="R301" s="52"/>
      <c r="S301" s="1"/>
      <c r="T301" s="52"/>
      <c r="U301" s="1"/>
      <c r="V301" s="70"/>
      <c r="W301" s="52"/>
      <c r="X301" s="1"/>
      <c r="Y301" s="52"/>
      <c r="Z301" s="1"/>
      <c r="AA301" s="1"/>
      <c r="AB301" s="1"/>
      <c r="AC301" s="1"/>
      <c r="AD301" s="1"/>
      <c r="AE301" s="52"/>
      <c r="AF301" s="1"/>
      <c r="AG301" s="52"/>
      <c r="AH301" s="1"/>
      <c r="AI301" s="1"/>
      <c r="AJ301" s="52"/>
      <c r="AK301" s="1"/>
      <c r="AL301" s="52"/>
      <c r="AM301" s="1"/>
      <c r="AN301" s="52"/>
      <c r="AO301" s="71"/>
      <c r="AP301" s="52"/>
      <c r="AQ301" s="1"/>
      <c r="AR301" s="71"/>
      <c r="AS301" s="71"/>
      <c r="AT301" s="52"/>
    </row>
    <row r="302" spans="1:46" ht="14.25" customHeight="1">
      <c r="A302" s="52"/>
      <c r="B302" s="52"/>
      <c r="C302" s="52"/>
      <c r="D302" s="1"/>
      <c r="E302" s="52"/>
      <c r="F302" s="1"/>
      <c r="G302" s="52"/>
      <c r="H302" s="1"/>
      <c r="I302" s="52"/>
      <c r="J302" s="1"/>
      <c r="K302" s="52"/>
      <c r="L302" s="69"/>
      <c r="M302" s="52"/>
      <c r="N302" s="1"/>
      <c r="O302" s="52"/>
      <c r="P302" s="1"/>
      <c r="Q302" s="1"/>
      <c r="R302" s="52"/>
      <c r="S302" s="1"/>
      <c r="T302" s="52"/>
      <c r="U302" s="1"/>
      <c r="V302" s="70"/>
      <c r="W302" s="52"/>
      <c r="X302" s="1"/>
      <c r="Y302" s="52"/>
      <c r="Z302" s="1"/>
      <c r="AA302" s="1"/>
      <c r="AB302" s="1"/>
      <c r="AC302" s="1"/>
      <c r="AD302" s="1"/>
      <c r="AE302" s="52"/>
      <c r="AF302" s="1"/>
      <c r="AG302" s="52"/>
      <c r="AH302" s="1"/>
      <c r="AI302" s="1"/>
      <c r="AJ302" s="52"/>
      <c r="AK302" s="1"/>
      <c r="AL302" s="52"/>
      <c r="AM302" s="1"/>
      <c r="AN302" s="52"/>
      <c r="AO302" s="71"/>
      <c r="AP302" s="52"/>
      <c r="AQ302" s="1"/>
      <c r="AR302" s="71"/>
      <c r="AS302" s="71"/>
      <c r="AT302" s="52"/>
    </row>
    <row r="303" spans="1:46" ht="14.25" customHeight="1">
      <c r="A303" s="52"/>
      <c r="B303" s="52"/>
      <c r="C303" s="52"/>
      <c r="D303" s="1"/>
      <c r="E303" s="52"/>
      <c r="F303" s="1"/>
      <c r="G303" s="52"/>
      <c r="H303" s="1"/>
      <c r="I303" s="52"/>
      <c r="J303" s="1"/>
      <c r="K303" s="52"/>
      <c r="L303" s="69"/>
      <c r="M303" s="52"/>
      <c r="N303" s="1"/>
      <c r="O303" s="52"/>
      <c r="P303" s="1"/>
      <c r="Q303" s="1"/>
      <c r="R303" s="52"/>
      <c r="S303" s="1"/>
      <c r="T303" s="52"/>
      <c r="U303" s="1"/>
      <c r="V303" s="70"/>
      <c r="W303" s="52"/>
      <c r="X303" s="1"/>
      <c r="Y303" s="52"/>
      <c r="Z303" s="1"/>
      <c r="AA303" s="1"/>
      <c r="AB303" s="1"/>
      <c r="AC303" s="1"/>
      <c r="AD303" s="1"/>
      <c r="AE303" s="52"/>
      <c r="AF303" s="1"/>
      <c r="AG303" s="52"/>
      <c r="AH303" s="1"/>
      <c r="AI303" s="1"/>
      <c r="AJ303" s="52"/>
      <c r="AK303" s="1"/>
      <c r="AL303" s="52"/>
      <c r="AM303" s="1"/>
      <c r="AN303" s="52"/>
      <c r="AO303" s="71"/>
      <c r="AP303" s="52"/>
      <c r="AQ303" s="1"/>
      <c r="AR303" s="71"/>
      <c r="AS303" s="71"/>
      <c r="AT303" s="52"/>
    </row>
    <row r="304" spans="1:46" ht="14.25" customHeight="1">
      <c r="A304" s="52"/>
      <c r="B304" s="52"/>
      <c r="C304" s="52"/>
      <c r="D304" s="1"/>
      <c r="E304" s="52"/>
      <c r="F304" s="1"/>
      <c r="G304" s="52"/>
      <c r="H304" s="1"/>
      <c r="I304" s="52"/>
      <c r="J304" s="1"/>
      <c r="K304" s="52"/>
      <c r="L304" s="69"/>
      <c r="M304" s="52"/>
      <c r="N304" s="1"/>
      <c r="O304" s="52"/>
      <c r="P304" s="1"/>
      <c r="Q304" s="1"/>
      <c r="R304" s="52"/>
      <c r="S304" s="1"/>
      <c r="T304" s="52"/>
      <c r="U304" s="1"/>
      <c r="V304" s="70"/>
      <c r="W304" s="52"/>
      <c r="X304" s="1"/>
      <c r="Y304" s="52"/>
      <c r="Z304" s="1"/>
      <c r="AA304" s="1"/>
      <c r="AB304" s="1"/>
      <c r="AC304" s="1"/>
      <c r="AD304" s="1"/>
      <c r="AE304" s="52"/>
      <c r="AF304" s="1"/>
      <c r="AG304" s="52"/>
      <c r="AH304" s="1"/>
      <c r="AI304" s="1"/>
      <c r="AJ304" s="52"/>
      <c r="AK304" s="1"/>
      <c r="AL304" s="52"/>
      <c r="AM304" s="1"/>
      <c r="AN304" s="52"/>
      <c r="AO304" s="71"/>
      <c r="AP304" s="52"/>
      <c r="AQ304" s="1"/>
      <c r="AR304" s="71"/>
      <c r="AS304" s="71"/>
      <c r="AT304" s="52"/>
    </row>
    <row r="305" spans="1:46" ht="14.25" customHeight="1">
      <c r="A305" s="52"/>
      <c r="B305" s="52"/>
      <c r="C305" s="52"/>
      <c r="D305" s="1"/>
      <c r="E305" s="52"/>
      <c r="F305" s="1"/>
      <c r="G305" s="52"/>
      <c r="H305" s="1"/>
      <c r="I305" s="52"/>
      <c r="J305" s="1"/>
      <c r="K305" s="52"/>
      <c r="L305" s="69"/>
      <c r="M305" s="52"/>
      <c r="N305" s="1"/>
      <c r="O305" s="52"/>
      <c r="P305" s="1"/>
      <c r="Q305" s="1"/>
      <c r="R305" s="52"/>
      <c r="S305" s="1"/>
      <c r="T305" s="52"/>
      <c r="U305" s="1"/>
      <c r="V305" s="70"/>
      <c r="W305" s="52"/>
      <c r="X305" s="1"/>
      <c r="Y305" s="52"/>
      <c r="Z305" s="1"/>
      <c r="AA305" s="1"/>
      <c r="AB305" s="1"/>
      <c r="AC305" s="1"/>
      <c r="AD305" s="1"/>
      <c r="AE305" s="52"/>
      <c r="AF305" s="1"/>
      <c r="AG305" s="52"/>
      <c r="AH305" s="1"/>
      <c r="AI305" s="1"/>
      <c r="AJ305" s="52"/>
      <c r="AK305" s="1"/>
      <c r="AL305" s="52"/>
      <c r="AM305" s="1"/>
      <c r="AN305" s="52"/>
      <c r="AO305" s="71"/>
      <c r="AP305" s="52"/>
      <c r="AQ305" s="1"/>
      <c r="AR305" s="71"/>
      <c r="AS305" s="71"/>
      <c r="AT305" s="52"/>
    </row>
    <row r="306" spans="1:46" ht="14.25" customHeight="1">
      <c r="A306" s="52"/>
      <c r="B306" s="52"/>
      <c r="C306" s="52"/>
      <c r="D306" s="1"/>
      <c r="E306" s="52"/>
      <c r="F306" s="1"/>
      <c r="G306" s="52"/>
      <c r="H306" s="1"/>
      <c r="I306" s="52"/>
      <c r="J306" s="1"/>
      <c r="K306" s="52"/>
      <c r="L306" s="69"/>
      <c r="M306" s="52"/>
      <c r="N306" s="1"/>
      <c r="O306" s="52"/>
      <c r="P306" s="1"/>
      <c r="Q306" s="1"/>
      <c r="R306" s="52"/>
      <c r="S306" s="1"/>
      <c r="T306" s="52"/>
      <c r="U306" s="1"/>
      <c r="V306" s="70"/>
      <c r="W306" s="52"/>
      <c r="X306" s="1"/>
      <c r="Y306" s="52"/>
      <c r="Z306" s="1"/>
      <c r="AA306" s="1"/>
      <c r="AB306" s="1"/>
      <c r="AC306" s="1"/>
      <c r="AD306" s="1"/>
      <c r="AE306" s="52"/>
      <c r="AF306" s="1"/>
      <c r="AG306" s="52"/>
      <c r="AH306" s="1"/>
      <c r="AI306" s="1"/>
      <c r="AJ306" s="52"/>
      <c r="AK306" s="1"/>
      <c r="AL306" s="52"/>
      <c r="AM306" s="1"/>
      <c r="AN306" s="52"/>
      <c r="AO306" s="71"/>
      <c r="AP306" s="52"/>
      <c r="AQ306" s="1"/>
      <c r="AR306" s="71"/>
      <c r="AS306" s="71"/>
      <c r="AT306" s="52"/>
    </row>
    <row r="307" spans="1:46" ht="14.25" customHeight="1">
      <c r="A307" s="52"/>
      <c r="B307" s="52"/>
      <c r="C307" s="52"/>
      <c r="D307" s="1"/>
      <c r="E307" s="52"/>
      <c r="F307" s="1"/>
      <c r="G307" s="52"/>
      <c r="H307" s="1"/>
      <c r="I307" s="52"/>
      <c r="J307" s="1"/>
      <c r="K307" s="52"/>
      <c r="L307" s="69"/>
      <c r="M307" s="52"/>
      <c r="N307" s="1"/>
      <c r="O307" s="52"/>
      <c r="P307" s="1"/>
      <c r="Q307" s="1"/>
      <c r="R307" s="52"/>
      <c r="S307" s="1"/>
      <c r="T307" s="52"/>
      <c r="U307" s="1"/>
      <c r="V307" s="70"/>
      <c r="W307" s="52"/>
      <c r="X307" s="1"/>
      <c r="Y307" s="52"/>
      <c r="Z307" s="1"/>
      <c r="AA307" s="1"/>
      <c r="AB307" s="1"/>
      <c r="AC307" s="1"/>
      <c r="AD307" s="1"/>
      <c r="AE307" s="52"/>
      <c r="AF307" s="1"/>
      <c r="AG307" s="52"/>
      <c r="AH307" s="1"/>
      <c r="AI307" s="1"/>
      <c r="AJ307" s="52"/>
      <c r="AK307" s="1"/>
      <c r="AL307" s="52"/>
      <c r="AM307" s="1"/>
      <c r="AN307" s="52"/>
      <c r="AO307" s="71"/>
      <c r="AP307" s="52"/>
      <c r="AQ307" s="1"/>
      <c r="AR307" s="71"/>
      <c r="AS307" s="71"/>
      <c r="AT307" s="52"/>
    </row>
    <row r="308" spans="1:46" ht="14.25" customHeight="1">
      <c r="A308" s="52"/>
      <c r="B308" s="52"/>
      <c r="C308" s="52"/>
      <c r="D308" s="1"/>
      <c r="E308" s="52"/>
      <c r="F308" s="1"/>
      <c r="G308" s="52"/>
      <c r="H308" s="1"/>
      <c r="I308" s="52"/>
      <c r="J308" s="1"/>
      <c r="K308" s="52"/>
      <c r="L308" s="69"/>
      <c r="M308" s="52"/>
      <c r="N308" s="1"/>
      <c r="O308" s="52"/>
      <c r="P308" s="1"/>
      <c r="Q308" s="1"/>
      <c r="R308" s="52"/>
      <c r="S308" s="1"/>
      <c r="T308" s="52"/>
      <c r="U308" s="1"/>
      <c r="V308" s="70"/>
      <c r="W308" s="52"/>
      <c r="X308" s="1"/>
      <c r="Y308" s="52"/>
      <c r="Z308" s="1"/>
      <c r="AA308" s="1"/>
      <c r="AB308" s="1"/>
      <c r="AC308" s="1"/>
      <c r="AD308" s="1"/>
      <c r="AE308" s="52"/>
      <c r="AF308" s="1"/>
      <c r="AG308" s="52"/>
      <c r="AH308" s="1"/>
      <c r="AI308" s="1"/>
      <c r="AJ308" s="52"/>
      <c r="AK308" s="1"/>
      <c r="AL308" s="52"/>
      <c r="AM308" s="1"/>
      <c r="AN308" s="52"/>
      <c r="AO308" s="71"/>
      <c r="AP308" s="52"/>
      <c r="AQ308" s="1"/>
      <c r="AR308" s="71"/>
      <c r="AS308" s="71"/>
      <c r="AT308" s="52"/>
    </row>
    <row r="309" spans="1:46" ht="14.25" customHeight="1">
      <c r="A309" s="52"/>
      <c r="B309" s="52"/>
      <c r="C309" s="52"/>
      <c r="D309" s="1"/>
      <c r="E309" s="52"/>
      <c r="F309" s="1"/>
      <c r="G309" s="52"/>
      <c r="H309" s="1"/>
      <c r="I309" s="52"/>
      <c r="J309" s="1"/>
      <c r="K309" s="52"/>
      <c r="L309" s="69"/>
      <c r="M309" s="52"/>
      <c r="N309" s="1"/>
      <c r="O309" s="52"/>
      <c r="P309" s="1"/>
      <c r="Q309" s="1"/>
      <c r="R309" s="52"/>
      <c r="S309" s="1"/>
      <c r="T309" s="52"/>
      <c r="U309" s="1"/>
      <c r="V309" s="70"/>
      <c r="W309" s="52"/>
      <c r="X309" s="1"/>
      <c r="Y309" s="52"/>
      <c r="Z309" s="1"/>
      <c r="AA309" s="1"/>
      <c r="AB309" s="1"/>
      <c r="AC309" s="1"/>
      <c r="AD309" s="1"/>
      <c r="AE309" s="52"/>
      <c r="AF309" s="1"/>
      <c r="AG309" s="52"/>
      <c r="AH309" s="1"/>
      <c r="AI309" s="1"/>
      <c r="AJ309" s="52"/>
      <c r="AK309" s="1"/>
      <c r="AL309" s="52"/>
      <c r="AM309" s="1"/>
      <c r="AN309" s="52"/>
      <c r="AO309" s="71"/>
      <c r="AP309" s="52"/>
      <c r="AQ309" s="1"/>
      <c r="AR309" s="71"/>
      <c r="AS309" s="71"/>
      <c r="AT309" s="52"/>
    </row>
    <row r="310" spans="1:46" ht="14.25" customHeight="1">
      <c r="A310" s="52"/>
      <c r="B310" s="52"/>
      <c r="C310" s="52"/>
      <c r="D310" s="1"/>
      <c r="E310" s="52"/>
      <c r="F310" s="1"/>
      <c r="G310" s="52"/>
      <c r="H310" s="1"/>
      <c r="I310" s="52"/>
      <c r="J310" s="1"/>
      <c r="K310" s="52"/>
      <c r="L310" s="69"/>
      <c r="M310" s="52"/>
      <c r="N310" s="1"/>
      <c r="O310" s="52"/>
      <c r="P310" s="1"/>
      <c r="Q310" s="1"/>
      <c r="R310" s="52"/>
      <c r="S310" s="1"/>
      <c r="T310" s="52"/>
      <c r="U310" s="1"/>
      <c r="V310" s="70"/>
      <c r="W310" s="52"/>
      <c r="X310" s="1"/>
      <c r="Y310" s="52"/>
      <c r="Z310" s="1"/>
      <c r="AA310" s="1"/>
      <c r="AB310" s="1"/>
      <c r="AC310" s="1"/>
      <c r="AD310" s="1"/>
      <c r="AE310" s="52"/>
      <c r="AF310" s="1"/>
      <c r="AG310" s="52"/>
      <c r="AH310" s="1"/>
      <c r="AI310" s="1"/>
      <c r="AJ310" s="52"/>
      <c r="AK310" s="1"/>
      <c r="AL310" s="52"/>
      <c r="AM310" s="1"/>
      <c r="AN310" s="52"/>
      <c r="AO310" s="71"/>
      <c r="AP310" s="52"/>
      <c r="AQ310" s="1"/>
      <c r="AR310" s="71"/>
      <c r="AS310" s="71"/>
      <c r="AT310" s="52"/>
    </row>
    <row r="311" spans="1:46" ht="14.25" customHeight="1">
      <c r="A311" s="52"/>
      <c r="B311" s="52"/>
      <c r="C311" s="52"/>
      <c r="D311" s="1"/>
      <c r="E311" s="52"/>
      <c r="F311" s="1"/>
      <c r="G311" s="52"/>
      <c r="H311" s="1"/>
      <c r="I311" s="52"/>
      <c r="J311" s="1"/>
      <c r="K311" s="52"/>
      <c r="L311" s="69"/>
      <c r="M311" s="52"/>
      <c r="N311" s="1"/>
      <c r="O311" s="52"/>
      <c r="P311" s="1"/>
      <c r="Q311" s="1"/>
      <c r="R311" s="52"/>
      <c r="S311" s="1"/>
      <c r="T311" s="52"/>
      <c r="U311" s="1"/>
      <c r="V311" s="70"/>
      <c r="W311" s="52"/>
      <c r="X311" s="1"/>
      <c r="Y311" s="52"/>
      <c r="Z311" s="1"/>
      <c r="AA311" s="1"/>
      <c r="AB311" s="1"/>
      <c r="AC311" s="1"/>
      <c r="AD311" s="1"/>
      <c r="AE311" s="52"/>
      <c r="AF311" s="1"/>
      <c r="AG311" s="52"/>
      <c r="AH311" s="1"/>
      <c r="AI311" s="1"/>
      <c r="AJ311" s="52"/>
      <c r="AK311" s="1"/>
      <c r="AL311" s="52"/>
      <c r="AM311" s="1"/>
      <c r="AN311" s="52"/>
      <c r="AO311" s="71"/>
      <c r="AP311" s="52"/>
      <c r="AQ311" s="1"/>
      <c r="AR311" s="71"/>
      <c r="AS311" s="71"/>
      <c r="AT311" s="52"/>
    </row>
    <row r="312" spans="1:46" ht="14.25" customHeight="1">
      <c r="A312" s="52"/>
      <c r="B312" s="52"/>
      <c r="C312" s="52"/>
      <c r="D312" s="1"/>
      <c r="E312" s="52"/>
      <c r="F312" s="1"/>
      <c r="G312" s="52"/>
      <c r="H312" s="1"/>
      <c r="I312" s="52"/>
      <c r="J312" s="1"/>
      <c r="K312" s="52"/>
      <c r="L312" s="69"/>
      <c r="M312" s="52"/>
      <c r="N312" s="1"/>
      <c r="O312" s="52"/>
      <c r="P312" s="1"/>
      <c r="Q312" s="1"/>
      <c r="R312" s="52"/>
      <c r="S312" s="1"/>
      <c r="T312" s="52"/>
      <c r="U312" s="1"/>
      <c r="V312" s="70"/>
      <c r="W312" s="52"/>
      <c r="X312" s="1"/>
      <c r="Y312" s="52"/>
      <c r="Z312" s="1"/>
      <c r="AA312" s="1"/>
      <c r="AB312" s="1"/>
      <c r="AC312" s="1"/>
      <c r="AD312" s="1"/>
      <c r="AE312" s="52"/>
      <c r="AF312" s="1"/>
      <c r="AG312" s="52"/>
      <c r="AH312" s="1"/>
      <c r="AI312" s="1"/>
      <c r="AJ312" s="52"/>
      <c r="AK312" s="1"/>
      <c r="AL312" s="52"/>
      <c r="AM312" s="1"/>
      <c r="AN312" s="52"/>
      <c r="AO312" s="71"/>
      <c r="AP312" s="52"/>
      <c r="AQ312" s="1"/>
      <c r="AR312" s="71"/>
      <c r="AS312" s="71"/>
      <c r="AT312" s="52"/>
    </row>
    <row r="313" spans="1:46" ht="14.25" customHeight="1">
      <c r="A313" s="52"/>
      <c r="B313" s="52"/>
      <c r="C313" s="52"/>
      <c r="D313" s="1"/>
      <c r="E313" s="52"/>
      <c r="F313" s="1"/>
      <c r="G313" s="52"/>
      <c r="H313" s="1"/>
      <c r="I313" s="52"/>
      <c r="J313" s="1"/>
      <c r="K313" s="52"/>
      <c r="L313" s="69"/>
      <c r="M313" s="52"/>
      <c r="N313" s="1"/>
      <c r="O313" s="52"/>
      <c r="P313" s="1"/>
      <c r="Q313" s="1"/>
      <c r="R313" s="52"/>
      <c r="S313" s="1"/>
      <c r="T313" s="52"/>
      <c r="U313" s="1"/>
      <c r="V313" s="70"/>
      <c r="W313" s="52"/>
      <c r="X313" s="1"/>
      <c r="Y313" s="52"/>
      <c r="Z313" s="1"/>
      <c r="AA313" s="1"/>
      <c r="AB313" s="1"/>
      <c r="AC313" s="1"/>
      <c r="AD313" s="1"/>
      <c r="AE313" s="52"/>
      <c r="AF313" s="1"/>
      <c r="AG313" s="52"/>
      <c r="AH313" s="1"/>
      <c r="AI313" s="1"/>
      <c r="AJ313" s="52"/>
      <c r="AK313" s="1"/>
      <c r="AL313" s="52"/>
      <c r="AM313" s="1"/>
      <c r="AN313" s="52"/>
      <c r="AO313" s="71"/>
      <c r="AP313" s="52"/>
      <c r="AQ313" s="1"/>
      <c r="AR313" s="71"/>
      <c r="AS313" s="71"/>
      <c r="AT313" s="52"/>
    </row>
    <row r="314" spans="1:46" ht="14.25" customHeight="1">
      <c r="A314" s="52"/>
      <c r="B314" s="52"/>
      <c r="C314" s="52"/>
      <c r="D314" s="1"/>
      <c r="E314" s="52"/>
      <c r="F314" s="1"/>
      <c r="G314" s="52"/>
      <c r="H314" s="1"/>
      <c r="I314" s="52"/>
      <c r="J314" s="1"/>
      <c r="K314" s="52"/>
      <c r="L314" s="69"/>
      <c r="M314" s="52"/>
      <c r="N314" s="1"/>
      <c r="O314" s="52"/>
      <c r="P314" s="1"/>
      <c r="Q314" s="1"/>
      <c r="R314" s="52"/>
      <c r="S314" s="1"/>
      <c r="T314" s="52"/>
      <c r="U314" s="1"/>
      <c r="V314" s="70"/>
      <c r="W314" s="52"/>
      <c r="X314" s="1"/>
      <c r="Y314" s="52"/>
      <c r="Z314" s="1"/>
      <c r="AA314" s="1"/>
      <c r="AB314" s="1"/>
      <c r="AC314" s="1"/>
      <c r="AD314" s="1"/>
      <c r="AE314" s="52"/>
      <c r="AF314" s="1"/>
      <c r="AG314" s="52"/>
      <c r="AH314" s="1"/>
      <c r="AI314" s="1"/>
      <c r="AJ314" s="52"/>
      <c r="AK314" s="1"/>
      <c r="AL314" s="52"/>
      <c r="AM314" s="1"/>
      <c r="AN314" s="52"/>
      <c r="AO314" s="71"/>
      <c r="AP314" s="52"/>
      <c r="AQ314" s="1"/>
      <c r="AR314" s="71"/>
      <c r="AS314" s="71"/>
      <c r="AT314" s="52"/>
    </row>
    <row r="315" spans="1:46" ht="14.25" customHeight="1">
      <c r="A315" s="52"/>
      <c r="B315" s="52"/>
      <c r="C315" s="52"/>
      <c r="D315" s="1"/>
      <c r="E315" s="52"/>
      <c r="F315" s="1"/>
      <c r="G315" s="52"/>
      <c r="H315" s="1"/>
      <c r="I315" s="52"/>
      <c r="J315" s="1"/>
      <c r="K315" s="52"/>
      <c r="L315" s="69"/>
      <c r="M315" s="52"/>
      <c r="N315" s="1"/>
      <c r="O315" s="52"/>
      <c r="P315" s="1"/>
      <c r="Q315" s="1"/>
      <c r="R315" s="52"/>
      <c r="S315" s="1"/>
      <c r="T315" s="52"/>
      <c r="U315" s="1"/>
      <c r="V315" s="70"/>
      <c r="W315" s="52"/>
      <c r="X315" s="1"/>
      <c r="Y315" s="52"/>
      <c r="Z315" s="1"/>
      <c r="AA315" s="1"/>
      <c r="AB315" s="1"/>
      <c r="AC315" s="1"/>
      <c r="AD315" s="1"/>
      <c r="AE315" s="52"/>
      <c r="AF315" s="1"/>
      <c r="AG315" s="52"/>
      <c r="AH315" s="1"/>
      <c r="AI315" s="1"/>
      <c r="AJ315" s="52"/>
      <c r="AK315" s="1"/>
      <c r="AL315" s="52"/>
      <c r="AM315" s="1"/>
      <c r="AN315" s="52"/>
      <c r="AO315" s="71"/>
      <c r="AP315" s="52"/>
      <c r="AQ315" s="1"/>
      <c r="AR315" s="71"/>
      <c r="AS315" s="71"/>
      <c r="AT315" s="52"/>
    </row>
    <row r="316" spans="1:46" ht="14.25" customHeight="1">
      <c r="A316" s="52"/>
      <c r="B316" s="52"/>
      <c r="C316" s="52"/>
      <c r="D316" s="1"/>
      <c r="E316" s="52"/>
      <c r="F316" s="1"/>
      <c r="G316" s="52"/>
      <c r="H316" s="1"/>
      <c r="I316" s="52"/>
      <c r="J316" s="1"/>
      <c r="K316" s="52"/>
      <c r="L316" s="69"/>
      <c r="M316" s="52"/>
      <c r="N316" s="1"/>
      <c r="O316" s="52"/>
      <c r="P316" s="1"/>
      <c r="Q316" s="1"/>
      <c r="R316" s="52"/>
      <c r="S316" s="1"/>
      <c r="T316" s="52"/>
      <c r="U316" s="1"/>
      <c r="V316" s="70"/>
      <c r="W316" s="52"/>
      <c r="X316" s="1"/>
      <c r="Y316" s="52"/>
      <c r="Z316" s="1"/>
      <c r="AA316" s="1"/>
      <c r="AB316" s="1"/>
      <c r="AC316" s="1"/>
      <c r="AD316" s="1"/>
      <c r="AE316" s="52"/>
      <c r="AF316" s="1"/>
      <c r="AG316" s="52"/>
      <c r="AH316" s="1"/>
      <c r="AI316" s="1"/>
      <c r="AJ316" s="52"/>
      <c r="AK316" s="1"/>
      <c r="AL316" s="52"/>
      <c r="AM316" s="1"/>
      <c r="AN316" s="52"/>
      <c r="AO316" s="71"/>
      <c r="AP316" s="52"/>
      <c r="AQ316" s="1"/>
      <c r="AR316" s="71"/>
      <c r="AS316" s="71"/>
      <c r="AT316" s="52"/>
    </row>
    <row r="317" spans="1:46" ht="14.25" customHeight="1">
      <c r="A317" s="52"/>
      <c r="B317" s="52"/>
      <c r="C317" s="52"/>
      <c r="D317" s="1"/>
      <c r="E317" s="52"/>
      <c r="F317" s="1"/>
      <c r="G317" s="52"/>
      <c r="H317" s="1"/>
      <c r="I317" s="52"/>
      <c r="J317" s="1"/>
      <c r="K317" s="52"/>
      <c r="L317" s="69"/>
      <c r="M317" s="52"/>
      <c r="N317" s="1"/>
      <c r="O317" s="52"/>
      <c r="P317" s="1"/>
      <c r="Q317" s="1"/>
      <c r="R317" s="52"/>
      <c r="S317" s="1"/>
      <c r="T317" s="52"/>
      <c r="U317" s="1"/>
      <c r="V317" s="70"/>
      <c r="W317" s="52"/>
      <c r="X317" s="1"/>
      <c r="Y317" s="52"/>
      <c r="Z317" s="1"/>
      <c r="AA317" s="1"/>
      <c r="AB317" s="1"/>
      <c r="AC317" s="1"/>
      <c r="AD317" s="1"/>
      <c r="AE317" s="52"/>
      <c r="AF317" s="1"/>
      <c r="AG317" s="52"/>
      <c r="AH317" s="1"/>
      <c r="AI317" s="1"/>
      <c r="AJ317" s="52"/>
      <c r="AK317" s="1"/>
      <c r="AL317" s="52"/>
      <c r="AM317" s="1"/>
      <c r="AN317" s="52"/>
      <c r="AO317" s="71"/>
      <c r="AP317" s="52"/>
      <c r="AQ317" s="1"/>
      <c r="AR317" s="71"/>
      <c r="AS317" s="71"/>
      <c r="AT317" s="52"/>
    </row>
    <row r="318" spans="1:46" ht="14.25" customHeight="1">
      <c r="A318" s="52"/>
      <c r="B318" s="52"/>
      <c r="C318" s="52"/>
      <c r="D318" s="1"/>
      <c r="E318" s="52"/>
      <c r="F318" s="1"/>
      <c r="G318" s="52"/>
      <c r="H318" s="1"/>
      <c r="I318" s="52"/>
      <c r="J318" s="1"/>
      <c r="K318" s="52"/>
      <c r="L318" s="69"/>
      <c r="M318" s="52"/>
      <c r="N318" s="1"/>
      <c r="O318" s="52"/>
      <c r="P318" s="1"/>
      <c r="Q318" s="1"/>
      <c r="R318" s="52"/>
      <c r="S318" s="1"/>
      <c r="T318" s="52"/>
      <c r="U318" s="1"/>
      <c r="V318" s="70"/>
      <c r="W318" s="52"/>
      <c r="X318" s="1"/>
      <c r="Y318" s="52"/>
      <c r="Z318" s="1"/>
      <c r="AA318" s="1"/>
      <c r="AB318" s="1"/>
      <c r="AC318" s="1"/>
      <c r="AD318" s="1"/>
      <c r="AE318" s="52"/>
      <c r="AF318" s="1"/>
      <c r="AG318" s="52"/>
      <c r="AH318" s="1"/>
      <c r="AI318" s="1"/>
      <c r="AJ318" s="52"/>
      <c r="AK318" s="1"/>
      <c r="AL318" s="52"/>
      <c r="AM318" s="1"/>
      <c r="AN318" s="52"/>
      <c r="AO318" s="71"/>
      <c r="AP318" s="52"/>
      <c r="AQ318" s="1"/>
      <c r="AR318" s="71"/>
      <c r="AS318" s="71"/>
      <c r="AT318" s="52"/>
    </row>
    <row r="319" spans="1:46" ht="14.25" customHeight="1">
      <c r="A319" s="52"/>
      <c r="B319" s="52"/>
      <c r="C319" s="52"/>
      <c r="D319" s="1"/>
      <c r="E319" s="52"/>
      <c r="F319" s="1"/>
      <c r="G319" s="52"/>
      <c r="H319" s="1"/>
      <c r="I319" s="52"/>
      <c r="J319" s="1"/>
      <c r="K319" s="52"/>
      <c r="L319" s="69"/>
      <c r="M319" s="52"/>
      <c r="N319" s="1"/>
      <c r="O319" s="52"/>
      <c r="P319" s="1"/>
      <c r="Q319" s="1"/>
      <c r="R319" s="52"/>
      <c r="S319" s="1"/>
      <c r="T319" s="52"/>
      <c r="U319" s="1"/>
      <c r="V319" s="70"/>
      <c r="W319" s="52"/>
      <c r="X319" s="1"/>
      <c r="Y319" s="52"/>
      <c r="Z319" s="1"/>
      <c r="AA319" s="1"/>
      <c r="AB319" s="1"/>
      <c r="AC319" s="1"/>
      <c r="AD319" s="1"/>
      <c r="AE319" s="52"/>
      <c r="AF319" s="1"/>
      <c r="AG319" s="52"/>
      <c r="AH319" s="1"/>
      <c r="AI319" s="1"/>
      <c r="AJ319" s="52"/>
      <c r="AK319" s="1"/>
      <c r="AL319" s="52"/>
      <c r="AM319" s="1"/>
      <c r="AN319" s="52"/>
      <c r="AO319" s="71"/>
      <c r="AP319" s="52"/>
      <c r="AQ319" s="1"/>
      <c r="AR319" s="71"/>
      <c r="AS319" s="71"/>
      <c r="AT319" s="52"/>
    </row>
    <row r="320" spans="1:46" ht="14.25" customHeight="1">
      <c r="A320" s="52"/>
      <c r="B320" s="52"/>
      <c r="C320" s="52"/>
      <c r="D320" s="1"/>
      <c r="E320" s="52"/>
      <c r="F320" s="1"/>
      <c r="G320" s="52"/>
      <c r="H320" s="1"/>
      <c r="I320" s="52"/>
      <c r="J320" s="1"/>
      <c r="K320" s="52"/>
      <c r="L320" s="69"/>
      <c r="M320" s="52"/>
      <c r="N320" s="1"/>
      <c r="O320" s="52"/>
      <c r="P320" s="1"/>
      <c r="Q320" s="1"/>
      <c r="R320" s="52"/>
      <c r="S320" s="1"/>
      <c r="T320" s="52"/>
      <c r="U320" s="1"/>
      <c r="V320" s="70"/>
      <c r="W320" s="52"/>
      <c r="X320" s="1"/>
      <c r="Y320" s="52"/>
      <c r="Z320" s="1"/>
      <c r="AA320" s="1"/>
      <c r="AB320" s="1"/>
      <c r="AC320" s="1"/>
      <c r="AD320" s="1"/>
      <c r="AE320" s="52"/>
      <c r="AF320" s="1"/>
      <c r="AG320" s="52"/>
      <c r="AH320" s="1"/>
      <c r="AI320" s="1"/>
      <c r="AJ320" s="52"/>
      <c r="AK320" s="1"/>
      <c r="AL320" s="52"/>
      <c r="AM320" s="1"/>
      <c r="AN320" s="52"/>
      <c r="AO320" s="71"/>
      <c r="AP320" s="52"/>
      <c r="AQ320" s="1"/>
      <c r="AR320" s="71"/>
      <c r="AS320" s="71"/>
      <c r="AT320" s="52"/>
    </row>
    <row r="321" spans="1:46" ht="14.25" customHeight="1">
      <c r="A321" s="52"/>
      <c r="B321" s="52"/>
      <c r="C321" s="52"/>
      <c r="D321" s="1"/>
      <c r="E321" s="52"/>
      <c r="F321" s="1"/>
      <c r="G321" s="52"/>
      <c r="H321" s="1"/>
      <c r="I321" s="52"/>
      <c r="J321" s="1"/>
      <c r="K321" s="52"/>
      <c r="L321" s="69"/>
      <c r="M321" s="52"/>
      <c r="N321" s="1"/>
      <c r="O321" s="52"/>
      <c r="P321" s="1"/>
      <c r="Q321" s="1"/>
      <c r="R321" s="52"/>
      <c r="S321" s="1"/>
      <c r="T321" s="52"/>
      <c r="U321" s="1"/>
      <c r="V321" s="70"/>
      <c r="W321" s="52"/>
      <c r="X321" s="1"/>
      <c r="Y321" s="52"/>
      <c r="Z321" s="1"/>
      <c r="AA321" s="1"/>
      <c r="AB321" s="1"/>
      <c r="AC321" s="1"/>
      <c r="AD321" s="1"/>
      <c r="AE321" s="52"/>
      <c r="AF321" s="1"/>
      <c r="AG321" s="52"/>
      <c r="AH321" s="1"/>
      <c r="AI321" s="1"/>
      <c r="AJ321" s="52"/>
      <c r="AK321" s="1"/>
      <c r="AL321" s="52"/>
      <c r="AM321" s="1"/>
      <c r="AN321" s="52"/>
      <c r="AO321" s="71"/>
      <c r="AP321" s="52"/>
      <c r="AQ321" s="1"/>
      <c r="AR321" s="71"/>
      <c r="AS321" s="71"/>
      <c r="AT321" s="52"/>
    </row>
    <row r="322" spans="1:46" ht="14.25" customHeight="1">
      <c r="A322" s="52"/>
      <c r="B322" s="52"/>
      <c r="C322" s="52"/>
      <c r="D322" s="1"/>
      <c r="E322" s="52"/>
      <c r="F322" s="1"/>
      <c r="G322" s="52"/>
      <c r="H322" s="1"/>
      <c r="I322" s="52"/>
      <c r="J322" s="1"/>
      <c r="K322" s="52"/>
      <c r="L322" s="69"/>
      <c r="M322" s="52"/>
      <c r="N322" s="1"/>
      <c r="O322" s="52"/>
      <c r="P322" s="1"/>
      <c r="Q322" s="1"/>
      <c r="R322" s="52"/>
      <c r="S322" s="1"/>
      <c r="T322" s="52"/>
      <c r="U322" s="1"/>
      <c r="V322" s="70"/>
      <c r="W322" s="52"/>
      <c r="X322" s="1"/>
      <c r="Y322" s="52"/>
      <c r="Z322" s="1"/>
      <c r="AA322" s="1"/>
      <c r="AB322" s="1"/>
      <c r="AC322" s="1"/>
      <c r="AD322" s="1"/>
      <c r="AE322" s="52"/>
      <c r="AF322" s="1"/>
      <c r="AG322" s="52"/>
      <c r="AH322" s="1"/>
      <c r="AI322" s="1"/>
      <c r="AJ322" s="52"/>
      <c r="AK322" s="1"/>
      <c r="AL322" s="52"/>
      <c r="AM322" s="1"/>
      <c r="AN322" s="52"/>
      <c r="AO322" s="71"/>
      <c r="AP322" s="52"/>
      <c r="AQ322" s="1"/>
      <c r="AR322" s="71"/>
      <c r="AS322" s="71"/>
      <c r="AT322" s="52"/>
    </row>
    <row r="323" spans="1:46" ht="14.25" customHeight="1">
      <c r="A323" s="52"/>
      <c r="B323" s="52"/>
      <c r="C323" s="52"/>
      <c r="D323" s="1"/>
      <c r="E323" s="52"/>
      <c r="F323" s="1"/>
      <c r="G323" s="52"/>
      <c r="H323" s="1"/>
      <c r="I323" s="52"/>
      <c r="J323" s="1"/>
      <c r="K323" s="52"/>
      <c r="L323" s="69"/>
      <c r="M323" s="52"/>
      <c r="N323" s="1"/>
      <c r="O323" s="52"/>
      <c r="P323" s="1"/>
      <c r="Q323" s="1"/>
      <c r="R323" s="52"/>
      <c r="S323" s="1"/>
      <c r="T323" s="52"/>
      <c r="U323" s="1"/>
      <c r="V323" s="70"/>
      <c r="W323" s="52"/>
      <c r="X323" s="1"/>
      <c r="Y323" s="52"/>
      <c r="Z323" s="1"/>
      <c r="AA323" s="1"/>
      <c r="AB323" s="1"/>
      <c r="AC323" s="1"/>
      <c r="AD323" s="1"/>
      <c r="AE323" s="52"/>
      <c r="AF323" s="1"/>
      <c r="AG323" s="52"/>
      <c r="AH323" s="1"/>
      <c r="AI323" s="1"/>
      <c r="AJ323" s="52"/>
      <c r="AK323" s="1"/>
      <c r="AL323" s="52"/>
      <c r="AM323" s="1"/>
      <c r="AN323" s="52"/>
      <c r="AO323" s="71"/>
      <c r="AP323" s="52"/>
      <c r="AQ323" s="1"/>
      <c r="AR323" s="71"/>
      <c r="AS323" s="71"/>
      <c r="AT323" s="52"/>
    </row>
    <row r="324" spans="1:46" ht="14.25" customHeight="1">
      <c r="A324" s="52"/>
      <c r="B324" s="52"/>
      <c r="C324" s="52"/>
      <c r="D324" s="1"/>
      <c r="E324" s="52"/>
      <c r="F324" s="1"/>
      <c r="G324" s="52"/>
      <c r="H324" s="1"/>
      <c r="I324" s="52"/>
      <c r="J324" s="1"/>
      <c r="K324" s="52"/>
      <c r="L324" s="69"/>
      <c r="M324" s="52"/>
      <c r="N324" s="1"/>
      <c r="O324" s="52"/>
      <c r="P324" s="1"/>
      <c r="Q324" s="1"/>
      <c r="R324" s="52"/>
      <c r="S324" s="1"/>
      <c r="T324" s="52"/>
      <c r="U324" s="1"/>
      <c r="V324" s="70"/>
      <c r="W324" s="52"/>
      <c r="X324" s="1"/>
      <c r="Y324" s="52"/>
      <c r="Z324" s="1"/>
      <c r="AA324" s="1"/>
      <c r="AB324" s="1"/>
      <c r="AC324" s="1"/>
      <c r="AD324" s="1"/>
      <c r="AE324" s="52"/>
      <c r="AF324" s="1"/>
      <c r="AG324" s="52"/>
      <c r="AH324" s="1"/>
      <c r="AI324" s="1"/>
      <c r="AJ324" s="52"/>
      <c r="AK324" s="1"/>
      <c r="AL324" s="52"/>
      <c r="AM324" s="1"/>
      <c r="AN324" s="52"/>
      <c r="AO324" s="71"/>
      <c r="AP324" s="52"/>
      <c r="AQ324" s="1"/>
      <c r="AR324" s="71"/>
      <c r="AS324" s="71"/>
      <c r="AT324" s="52"/>
    </row>
    <row r="325" spans="1:46" ht="14.25" customHeight="1">
      <c r="A325" s="52"/>
      <c r="B325" s="52"/>
      <c r="C325" s="52"/>
      <c r="D325" s="1"/>
      <c r="E325" s="52"/>
      <c r="F325" s="1"/>
      <c r="G325" s="52"/>
      <c r="H325" s="1"/>
      <c r="I325" s="52"/>
      <c r="J325" s="1"/>
      <c r="K325" s="52"/>
      <c r="L325" s="69"/>
      <c r="M325" s="52"/>
      <c r="N325" s="1"/>
      <c r="O325" s="52"/>
      <c r="P325" s="1"/>
      <c r="Q325" s="1"/>
      <c r="R325" s="52"/>
      <c r="S325" s="1"/>
      <c r="T325" s="52"/>
      <c r="U325" s="1"/>
      <c r="V325" s="70"/>
      <c r="W325" s="52"/>
      <c r="X325" s="1"/>
      <c r="Y325" s="52"/>
      <c r="Z325" s="1"/>
      <c r="AA325" s="1"/>
      <c r="AB325" s="1"/>
      <c r="AC325" s="1"/>
      <c r="AD325" s="1"/>
      <c r="AE325" s="52"/>
      <c r="AF325" s="1"/>
      <c r="AG325" s="52"/>
      <c r="AH325" s="1"/>
      <c r="AI325" s="1"/>
      <c r="AJ325" s="52"/>
      <c r="AK325" s="1"/>
      <c r="AL325" s="52"/>
      <c r="AM325" s="1"/>
      <c r="AN325" s="52"/>
      <c r="AO325" s="71"/>
      <c r="AP325" s="52"/>
      <c r="AQ325" s="1"/>
      <c r="AR325" s="71"/>
      <c r="AS325" s="71"/>
      <c r="AT325" s="52"/>
    </row>
    <row r="326" spans="1:46" ht="14.25" customHeight="1">
      <c r="A326" s="52"/>
      <c r="B326" s="52"/>
      <c r="C326" s="52"/>
      <c r="D326" s="1"/>
      <c r="E326" s="52"/>
      <c r="F326" s="1"/>
      <c r="G326" s="52"/>
      <c r="H326" s="1"/>
      <c r="I326" s="52"/>
      <c r="J326" s="1"/>
      <c r="K326" s="52"/>
      <c r="L326" s="69"/>
      <c r="M326" s="52"/>
      <c r="N326" s="1"/>
      <c r="O326" s="52"/>
      <c r="P326" s="1"/>
      <c r="Q326" s="1"/>
      <c r="R326" s="52"/>
      <c r="S326" s="1"/>
      <c r="T326" s="52"/>
      <c r="U326" s="1"/>
      <c r="V326" s="70"/>
      <c r="W326" s="52"/>
      <c r="X326" s="1"/>
      <c r="Y326" s="52"/>
      <c r="Z326" s="1"/>
      <c r="AA326" s="1"/>
      <c r="AB326" s="1"/>
      <c r="AC326" s="1"/>
      <c r="AD326" s="1"/>
      <c r="AE326" s="52"/>
      <c r="AF326" s="1"/>
      <c r="AG326" s="52"/>
      <c r="AH326" s="1"/>
      <c r="AI326" s="1"/>
      <c r="AJ326" s="52"/>
      <c r="AK326" s="1"/>
      <c r="AL326" s="52"/>
      <c r="AM326" s="1"/>
      <c r="AN326" s="52"/>
      <c r="AO326" s="71"/>
      <c r="AP326" s="52"/>
      <c r="AQ326" s="1"/>
      <c r="AR326" s="71"/>
      <c r="AS326" s="71"/>
      <c r="AT326" s="52"/>
    </row>
    <row r="327" spans="1:46" ht="14.25" customHeight="1">
      <c r="A327" s="52"/>
      <c r="B327" s="52"/>
      <c r="C327" s="52"/>
      <c r="D327" s="1"/>
      <c r="E327" s="52"/>
      <c r="F327" s="1"/>
      <c r="G327" s="52"/>
      <c r="H327" s="1"/>
      <c r="I327" s="52"/>
      <c r="J327" s="1"/>
      <c r="K327" s="52"/>
      <c r="L327" s="69"/>
      <c r="M327" s="52"/>
      <c r="N327" s="1"/>
      <c r="O327" s="52"/>
      <c r="P327" s="1"/>
      <c r="Q327" s="1"/>
      <c r="R327" s="52"/>
      <c r="S327" s="1"/>
      <c r="T327" s="52"/>
      <c r="U327" s="1"/>
      <c r="V327" s="70"/>
      <c r="W327" s="52"/>
      <c r="X327" s="1"/>
      <c r="Y327" s="52"/>
      <c r="Z327" s="1"/>
      <c r="AA327" s="1"/>
      <c r="AB327" s="1"/>
      <c r="AC327" s="1"/>
      <c r="AD327" s="1"/>
      <c r="AE327" s="52"/>
      <c r="AF327" s="1"/>
      <c r="AG327" s="52"/>
      <c r="AH327" s="1"/>
      <c r="AI327" s="1"/>
      <c r="AJ327" s="52"/>
      <c r="AK327" s="1"/>
      <c r="AL327" s="52"/>
      <c r="AM327" s="1"/>
      <c r="AN327" s="52"/>
      <c r="AO327" s="71"/>
      <c r="AP327" s="52"/>
      <c r="AQ327" s="1"/>
      <c r="AR327" s="71"/>
      <c r="AS327" s="71"/>
      <c r="AT327" s="52"/>
    </row>
    <row r="328" spans="1:46" ht="14.25" customHeight="1">
      <c r="A328" s="52"/>
      <c r="B328" s="52"/>
      <c r="C328" s="52"/>
      <c r="D328" s="1"/>
      <c r="E328" s="52"/>
      <c r="F328" s="1"/>
      <c r="G328" s="52"/>
      <c r="H328" s="1"/>
      <c r="I328" s="52"/>
      <c r="J328" s="1"/>
      <c r="K328" s="52"/>
      <c r="L328" s="69"/>
      <c r="M328" s="52"/>
      <c r="N328" s="1"/>
      <c r="O328" s="52"/>
      <c r="P328" s="1"/>
      <c r="Q328" s="1"/>
      <c r="R328" s="52"/>
      <c r="S328" s="1"/>
      <c r="T328" s="52"/>
      <c r="U328" s="1"/>
      <c r="V328" s="70"/>
      <c r="W328" s="52"/>
      <c r="X328" s="1"/>
      <c r="Y328" s="52"/>
      <c r="Z328" s="1"/>
      <c r="AA328" s="1"/>
      <c r="AB328" s="1"/>
      <c r="AC328" s="1"/>
      <c r="AD328" s="1"/>
      <c r="AE328" s="52"/>
      <c r="AF328" s="1"/>
      <c r="AG328" s="52"/>
      <c r="AH328" s="1"/>
      <c r="AI328" s="1"/>
      <c r="AJ328" s="52"/>
      <c r="AK328" s="1"/>
      <c r="AL328" s="52"/>
      <c r="AM328" s="1"/>
      <c r="AN328" s="52"/>
      <c r="AO328" s="71"/>
      <c r="AP328" s="52"/>
      <c r="AQ328" s="1"/>
      <c r="AR328" s="71"/>
      <c r="AS328" s="71"/>
      <c r="AT328" s="52"/>
    </row>
    <row r="329" spans="1:46" ht="14.25" customHeight="1">
      <c r="A329" s="52"/>
      <c r="B329" s="52"/>
      <c r="C329" s="52"/>
      <c r="D329" s="1"/>
      <c r="E329" s="52"/>
      <c r="F329" s="1"/>
      <c r="G329" s="52"/>
      <c r="H329" s="1"/>
      <c r="I329" s="52"/>
      <c r="J329" s="1"/>
      <c r="K329" s="52"/>
      <c r="L329" s="69"/>
      <c r="M329" s="52"/>
      <c r="N329" s="1"/>
      <c r="O329" s="52"/>
      <c r="P329" s="1"/>
      <c r="Q329" s="1"/>
      <c r="R329" s="52"/>
      <c r="S329" s="1"/>
      <c r="T329" s="52"/>
      <c r="U329" s="1"/>
      <c r="V329" s="70"/>
      <c r="W329" s="52"/>
      <c r="X329" s="1"/>
      <c r="Y329" s="52"/>
      <c r="Z329" s="1"/>
      <c r="AA329" s="1"/>
      <c r="AB329" s="1"/>
      <c r="AC329" s="1"/>
      <c r="AD329" s="1"/>
      <c r="AE329" s="52"/>
      <c r="AF329" s="1"/>
      <c r="AG329" s="52"/>
      <c r="AH329" s="1"/>
      <c r="AI329" s="1"/>
      <c r="AJ329" s="52"/>
      <c r="AK329" s="1"/>
      <c r="AL329" s="52"/>
      <c r="AM329" s="1"/>
      <c r="AN329" s="52"/>
      <c r="AO329" s="71"/>
      <c r="AP329" s="52"/>
      <c r="AQ329" s="1"/>
      <c r="AR329" s="71"/>
      <c r="AS329" s="71"/>
      <c r="AT329" s="52"/>
    </row>
    <row r="330" spans="1:46" ht="14.25" customHeight="1">
      <c r="A330" s="52"/>
      <c r="B330" s="52"/>
      <c r="C330" s="52"/>
      <c r="D330" s="1"/>
      <c r="E330" s="52"/>
      <c r="F330" s="1"/>
      <c r="G330" s="52"/>
      <c r="H330" s="1"/>
      <c r="I330" s="52"/>
      <c r="J330" s="1"/>
      <c r="K330" s="52"/>
      <c r="L330" s="69"/>
      <c r="M330" s="52"/>
      <c r="N330" s="1"/>
      <c r="O330" s="52"/>
      <c r="P330" s="1"/>
      <c r="Q330" s="1"/>
      <c r="R330" s="52"/>
      <c r="S330" s="1"/>
      <c r="T330" s="52"/>
      <c r="U330" s="1"/>
      <c r="V330" s="70"/>
      <c r="W330" s="52"/>
      <c r="X330" s="1"/>
      <c r="Y330" s="52"/>
      <c r="Z330" s="1"/>
      <c r="AA330" s="1"/>
      <c r="AB330" s="1"/>
      <c r="AC330" s="1"/>
      <c r="AD330" s="1"/>
      <c r="AE330" s="52"/>
      <c r="AF330" s="1"/>
      <c r="AG330" s="52"/>
      <c r="AH330" s="1"/>
      <c r="AI330" s="1"/>
      <c r="AJ330" s="52"/>
      <c r="AK330" s="1"/>
      <c r="AL330" s="52"/>
      <c r="AM330" s="1"/>
      <c r="AN330" s="52"/>
      <c r="AO330" s="71"/>
      <c r="AP330" s="52"/>
      <c r="AQ330" s="1"/>
      <c r="AR330" s="71"/>
      <c r="AS330" s="71"/>
      <c r="AT330" s="52"/>
    </row>
    <row r="331" spans="1:46" ht="14.25" customHeight="1">
      <c r="A331" s="52"/>
      <c r="B331" s="52"/>
      <c r="C331" s="52"/>
      <c r="D331" s="1"/>
      <c r="E331" s="52"/>
      <c r="F331" s="1"/>
      <c r="G331" s="52"/>
      <c r="H331" s="1"/>
      <c r="I331" s="52"/>
      <c r="J331" s="1"/>
      <c r="K331" s="52"/>
      <c r="L331" s="69"/>
      <c r="M331" s="52"/>
      <c r="N331" s="1"/>
      <c r="O331" s="52"/>
      <c r="P331" s="1"/>
      <c r="Q331" s="1"/>
      <c r="R331" s="52"/>
      <c r="S331" s="1"/>
      <c r="T331" s="52"/>
      <c r="U331" s="1"/>
      <c r="V331" s="70"/>
      <c r="W331" s="52"/>
      <c r="X331" s="1"/>
      <c r="Y331" s="52"/>
      <c r="Z331" s="1"/>
      <c r="AA331" s="1"/>
      <c r="AB331" s="1"/>
      <c r="AC331" s="1"/>
      <c r="AD331" s="1"/>
      <c r="AE331" s="52"/>
      <c r="AF331" s="1"/>
      <c r="AG331" s="52"/>
      <c r="AH331" s="1"/>
      <c r="AI331" s="1"/>
      <c r="AJ331" s="52"/>
      <c r="AK331" s="1"/>
      <c r="AL331" s="52"/>
      <c r="AM331" s="1"/>
      <c r="AN331" s="52"/>
      <c r="AO331" s="71"/>
      <c r="AP331" s="52"/>
      <c r="AQ331" s="1"/>
      <c r="AR331" s="71"/>
      <c r="AS331" s="71"/>
      <c r="AT331" s="52"/>
    </row>
    <row r="332" spans="1:46" ht="14.25" customHeight="1">
      <c r="A332" s="52"/>
      <c r="B332" s="52"/>
      <c r="C332" s="52"/>
      <c r="D332" s="1"/>
      <c r="E332" s="52"/>
      <c r="F332" s="1"/>
      <c r="G332" s="52"/>
      <c r="H332" s="1"/>
      <c r="I332" s="52"/>
      <c r="J332" s="1"/>
      <c r="K332" s="52"/>
      <c r="L332" s="69"/>
      <c r="M332" s="52"/>
      <c r="N332" s="1"/>
      <c r="O332" s="52"/>
      <c r="P332" s="1"/>
      <c r="Q332" s="1"/>
      <c r="R332" s="52"/>
      <c r="S332" s="1"/>
      <c r="T332" s="52"/>
      <c r="U332" s="1"/>
      <c r="V332" s="70"/>
      <c r="W332" s="52"/>
      <c r="X332" s="1"/>
      <c r="Y332" s="52"/>
      <c r="Z332" s="1"/>
      <c r="AA332" s="1"/>
      <c r="AB332" s="1"/>
      <c r="AC332" s="1"/>
      <c r="AD332" s="1"/>
      <c r="AE332" s="52"/>
      <c r="AF332" s="1"/>
      <c r="AG332" s="52"/>
      <c r="AH332" s="1"/>
      <c r="AI332" s="1"/>
      <c r="AJ332" s="52"/>
      <c r="AK332" s="1"/>
      <c r="AL332" s="52"/>
      <c r="AM332" s="1"/>
      <c r="AN332" s="52"/>
      <c r="AO332" s="71"/>
      <c r="AP332" s="52"/>
      <c r="AQ332" s="1"/>
      <c r="AR332" s="71"/>
      <c r="AS332" s="71"/>
      <c r="AT332" s="52"/>
    </row>
    <row r="333" spans="1:46" ht="14.25" customHeight="1">
      <c r="A333" s="52"/>
      <c r="B333" s="52"/>
      <c r="C333" s="52"/>
      <c r="D333" s="1"/>
      <c r="E333" s="52"/>
      <c r="F333" s="1"/>
      <c r="G333" s="52"/>
      <c r="H333" s="1"/>
      <c r="I333" s="52"/>
      <c r="J333" s="1"/>
      <c r="K333" s="52"/>
      <c r="L333" s="69"/>
      <c r="M333" s="52"/>
      <c r="N333" s="1"/>
      <c r="O333" s="52"/>
      <c r="P333" s="1"/>
      <c r="Q333" s="1"/>
      <c r="R333" s="52"/>
      <c r="S333" s="1"/>
      <c r="T333" s="52"/>
      <c r="U333" s="1"/>
      <c r="V333" s="70"/>
      <c r="W333" s="52"/>
      <c r="X333" s="1"/>
      <c r="Y333" s="52"/>
      <c r="Z333" s="1"/>
      <c r="AA333" s="1"/>
      <c r="AB333" s="1"/>
      <c r="AC333" s="1"/>
      <c r="AD333" s="1"/>
      <c r="AE333" s="52"/>
      <c r="AF333" s="1"/>
      <c r="AG333" s="52"/>
      <c r="AH333" s="1"/>
      <c r="AI333" s="1"/>
      <c r="AJ333" s="52"/>
      <c r="AK333" s="1"/>
      <c r="AL333" s="52"/>
      <c r="AM333" s="1"/>
      <c r="AN333" s="52"/>
      <c r="AO333" s="71"/>
      <c r="AP333" s="52"/>
      <c r="AQ333" s="1"/>
      <c r="AR333" s="71"/>
      <c r="AS333" s="71"/>
      <c r="AT333" s="52"/>
    </row>
    <row r="334" spans="1:46" ht="14.25" customHeight="1">
      <c r="A334" s="52"/>
      <c r="B334" s="52"/>
      <c r="C334" s="52"/>
      <c r="D334" s="1"/>
      <c r="E334" s="52"/>
      <c r="F334" s="1"/>
      <c r="G334" s="52"/>
      <c r="H334" s="1"/>
      <c r="I334" s="52"/>
      <c r="J334" s="1"/>
      <c r="K334" s="52"/>
      <c r="L334" s="69"/>
      <c r="M334" s="52"/>
      <c r="N334" s="1"/>
      <c r="O334" s="52"/>
      <c r="P334" s="1"/>
      <c r="Q334" s="1"/>
      <c r="R334" s="52"/>
      <c r="S334" s="1"/>
      <c r="T334" s="52"/>
      <c r="U334" s="1"/>
      <c r="V334" s="70"/>
      <c r="W334" s="52"/>
      <c r="X334" s="1"/>
      <c r="Y334" s="52"/>
      <c r="Z334" s="1"/>
      <c r="AA334" s="1"/>
      <c r="AB334" s="1"/>
      <c r="AC334" s="1"/>
      <c r="AD334" s="1"/>
      <c r="AE334" s="52"/>
      <c r="AF334" s="1"/>
      <c r="AG334" s="52"/>
      <c r="AH334" s="1"/>
      <c r="AI334" s="1"/>
      <c r="AJ334" s="52"/>
      <c r="AK334" s="1"/>
      <c r="AL334" s="52"/>
      <c r="AM334" s="1"/>
      <c r="AN334" s="52"/>
      <c r="AO334" s="71"/>
      <c r="AP334" s="52"/>
      <c r="AQ334" s="1"/>
      <c r="AR334" s="71"/>
      <c r="AS334" s="71"/>
      <c r="AT334" s="52"/>
    </row>
    <row r="335" spans="1:46" ht="14.25" customHeight="1">
      <c r="A335" s="52"/>
      <c r="B335" s="52"/>
      <c r="C335" s="52"/>
      <c r="D335" s="1"/>
      <c r="E335" s="52"/>
      <c r="F335" s="1"/>
      <c r="G335" s="52"/>
      <c r="H335" s="1"/>
      <c r="I335" s="52"/>
      <c r="J335" s="1"/>
      <c r="K335" s="52"/>
      <c r="L335" s="69"/>
      <c r="M335" s="52"/>
      <c r="N335" s="1"/>
      <c r="O335" s="52"/>
      <c r="P335" s="1"/>
      <c r="Q335" s="1"/>
      <c r="R335" s="52"/>
      <c r="S335" s="1"/>
      <c r="T335" s="52"/>
      <c r="U335" s="1"/>
      <c r="V335" s="70"/>
      <c r="W335" s="52"/>
      <c r="X335" s="1"/>
      <c r="Y335" s="52"/>
      <c r="Z335" s="1"/>
      <c r="AA335" s="1"/>
      <c r="AB335" s="1"/>
      <c r="AC335" s="1"/>
      <c r="AD335" s="1"/>
      <c r="AE335" s="52"/>
      <c r="AF335" s="1"/>
      <c r="AG335" s="52"/>
      <c r="AH335" s="1"/>
      <c r="AI335" s="1"/>
      <c r="AJ335" s="52"/>
      <c r="AK335" s="1"/>
      <c r="AL335" s="52"/>
      <c r="AM335" s="1"/>
      <c r="AN335" s="52"/>
      <c r="AO335" s="71"/>
      <c r="AP335" s="52"/>
      <c r="AQ335" s="1"/>
      <c r="AR335" s="71"/>
      <c r="AS335" s="71"/>
      <c r="AT335" s="52"/>
    </row>
    <row r="336" spans="1:46" ht="14.25" customHeight="1">
      <c r="A336" s="52"/>
      <c r="B336" s="52"/>
      <c r="C336" s="52"/>
      <c r="D336" s="1"/>
      <c r="E336" s="52"/>
      <c r="F336" s="1"/>
      <c r="G336" s="52"/>
      <c r="H336" s="1"/>
      <c r="I336" s="52"/>
      <c r="J336" s="1"/>
      <c r="K336" s="52"/>
      <c r="L336" s="69"/>
      <c r="M336" s="52"/>
      <c r="N336" s="1"/>
      <c r="O336" s="52"/>
      <c r="P336" s="1"/>
      <c r="Q336" s="1"/>
      <c r="R336" s="52"/>
      <c r="S336" s="1"/>
      <c r="T336" s="52"/>
      <c r="U336" s="1"/>
      <c r="V336" s="70"/>
      <c r="W336" s="52"/>
      <c r="X336" s="1"/>
      <c r="Y336" s="52"/>
      <c r="Z336" s="1"/>
      <c r="AA336" s="1"/>
      <c r="AB336" s="1"/>
      <c r="AC336" s="1"/>
      <c r="AD336" s="1"/>
      <c r="AE336" s="52"/>
      <c r="AF336" s="1"/>
      <c r="AG336" s="52"/>
      <c r="AH336" s="1"/>
      <c r="AI336" s="1"/>
      <c r="AJ336" s="52"/>
      <c r="AK336" s="1"/>
      <c r="AL336" s="52"/>
      <c r="AM336" s="1"/>
      <c r="AN336" s="52"/>
      <c r="AO336" s="71"/>
      <c r="AP336" s="52"/>
      <c r="AQ336" s="1"/>
      <c r="AR336" s="71"/>
      <c r="AS336" s="71"/>
      <c r="AT336" s="52"/>
    </row>
    <row r="337" spans="1:46" ht="14.25" customHeight="1">
      <c r="A337" s="52"/>
      <c r="B337" s="52"/>
      <c r="C337" s="52"/>
      <c r="D337" s="1"/>
      <c r="E337" s="52"/>
      <c r="F337" s="1"/>
      <c r="G337" s="52"/>
      <c r="H337" s="1"/>
      <c r="I337" s="52"/>
      <c r="J337" s="1"/>
      <c r="K337" s="52"/>
      <c r="L337" s="69"/>
      <c r="M337" s="52"/>
      <c r="N337" s="1"/>
      <c r="O337" s="52"/>
      <c r="P337" s="1"/>
      <c r="Q337" s="1"/>
      <c r="R337" s="52"/>
      <c r="S337" s="1"/>
      <c r="T337" s="52"/>
      <c r="U337" s="1"/>
      <c r="V337" s="70"/>
      <c r="W337" s="52"/>
      <c r="X337" s="1"/>
      <c r="Y337" s="52"/>
      <c r="Z337" s="1"/>
      <c r="AA337" s="1"/>
      <c r="AB337" s="1"/>
      <c r="AC337" s="1"/>
      <c r="AD337" s="1"/>
      <c r="AE337" s="52"/>
      <c r="AF337" s="1"/>
      <c r="AG337" s="52"/>
      <c r="AH337" s="1"/>
      <c r="AI337" s="1"/>
      <c r="AJ337" s="52"/>
      <c r="AK337" s="1"/>
      <c r="AL337" s="52"/>
      <c r="AM337" s="1"/>
      <c r="AN337" s="52"/>
      <c r="AO337" s="71"/>
      <c r="AP337" s="52"/>
      <c r="AQ337" s="1"/>
      <c r="AR337" s="71"/>
      <c r="AS337" s="71"/>
      <c r="AT337" s="52"/>
    </row>
    <row r="338" spans="1:46" ht="14.25" customHeight="1">
      <c r="A338" s="52"/>
      <c r="B338" s="52"/>
      <c r="C338" s="52"/>
      <c r="D338" s="1"/>
      <c r="E338" s="52"/>
      <c r="F338" s="1"/>
      <c r="G338" s="52"/>
      <c r="H338" s="1"/>
      <c r="I338" s="52"/>
      <c r="J338" s="1"/>
      <c r="K338" s="52"/>
      <c r="L338" s="69"/>
      <c r="M338" s="52"/>
      <c r="N338" s="1"/>
      <c r="O338" s="52"/>
      <c r="P338" s="1"/>
      <c r="Q338" s="1"/>
      <c r="R338" s="52"/>
      <c r="S338" s="1"/>
      <c r="T338" s="52"/>
      <c r="U338" s="1"/>
      <c r="V338" s="70"/>
      <c r="W338" s="52"/>
      <c r="X338" s="1"/>
      <c r="Y338" s="52"/>
      <c r="Z338" s="1"/>
      <c r="AA338" s="1"/>
      <c r="AB338" s="1"/>
      <c r="AC338" s="1"/>
      <c r="AD338" s="1"/>
      <c r="AE338" s="52"/>
      <c r="AF338" s="1"/>
      <c r="AG338" s="52"/>
      <c r="AH338" s="1"/>
      <c r="AI338" s="1"/>
      <c r="AJ338" s="52"/>
      <c r="AK338" s="1"/>
      <c r="AL338" s="52"/>
      <c r="AM338" s="1"/>
      <c r="AN338" s="52"/>
      <c r="AO338" s="71"/>
      <c r="AP338" s="52"/>
      <c r="AQ338" s="1"/>
      <c r="AR338" s="71"/>
      <c r="AS338" s="71"/>
      <c r="AT338" s="52"/>
    </row>
    <row r="339" spans="1:46" ht="14.25" customHeight="1">
      <c r="A339" s="52"/>
      <c r="B339" s="52"/>
      <c r="C339" s="52"/>
      <c r="D339" s="1"/>
      <c r="E339" s="52"/>
      <c r="F339" s="1"/>
      <c r="G339" s="52"/>
      <c r="H339" s="1"/>
      <c r="I339" s="52"/>
      <c r="J339" s="1"/>
      <c r="K339" s="52"/>
      <c r="L339" s="69"/>
      <c r="M339" s="52"/>
      <c r="N339" s="1"/>
      <c r="O339" s="52"/>
      <c r="P339" s="1"/>
      <c r="Q339" s="1"/>
      <c r="R339" s="52"/>
      <c r="S339" s="1"/>
      <c r="T339" s="52"/>
      <c r="U339" s="1"/>
      <c r="V339" s="70"/>
      <c r="W339" s="52"/>
      <c r="X339" s="1"/>
      <c r="Y339" s="52"/>
      <c r="Z339" s="1"/>
      <c r="AA339" s="1"/>
      <c r="AB339" s="1"/>
      <c r="AC339" s="1"/>
      <c r="AD339" s="1"/>
      <c r="AE339" s="52"/>
      <c r="AF339" s="1"/>
      <c r="AG339" s="52"/>
      <c r="AH339" s="1"/>
      <c r="AI339" s="1"/>
      <c r="AJ339" s="52"/>
      <c r="AK339" s="1"/>
      <c r="AL339" s="52"/>
      <c r="AM339" s="1"/>
      <c r="AN339" s="52"/>
      <c r="AO339" s="71"/>
      <c r="AP339" s="52"/>
      <c r="AQ339" s="1"/>
      <c r="AR339" s="71"/>
      <c r="AS339" s="71"/>
      <c r="AT339" s="52"/>
    </row>
    <row r="340" spans="1:46" ht="14.25" customHeight="1">
      <c r="A340" s="52"/>
      <c r="B340" s="52"/>
      <c r="C340" s="52"/>
      <c r="D340" s="1"/>
      <c r="E340" s="52"/>
      <c r="F340" s="1"/>
      <c r="G340" s="52"/>
      <c r="H340" s="1"/>
      <c r="I340" s="52"/>
      <c r="J340" s="1"/>
      <c r="K340" s="52"/>
      <c r="L340" s="69"/>
      <c r="M340" s="52"/>
      <c r="N340" s="1"/>
      <c r="O340" s="52"/>
      <c r="P340" s="1"/>
      <c r="Q340" s="1"/>
      <c r="R340" s="52"/>
      <c r="S340" s="1"/>
      <c r="T340" s="52"/>
      <c r="U340" s="1"/>
      <c r="V340" s="70"/>
      <c r="W340" s="52"/>
      <c r="X340" s="1"/>
      <c r="Y340" s="52"/>
      <c r="Z340" s="1"/>
      <c r="AA340" s="1"/>
      <c r="AB340" s="1"/>
      <c r="AC340" s="1"/>
      <c r="AD340" s="1"/>
      <c r="AE340" s="52"/>
      <c r="AF340" s="1"/>
      <c r="AG340" s="52"/>
      <c r="AH340" s="1"/>
      <c r="AI340" s="1"/>
      <c r="AJ340" s="52"/>
      <c r="AK340" s="1"/>
      <c r="AL340" s="52"/>
      <c r="AM340" s="1"/>
      <c r="AN340" s="52"/>
      <c r="AO340" s="71"/>
      <c r="AP340" s="52"/>
      <c r="AQ340" s="1"/>
      <c r="AR340" s="71"/>
      <c r="AS340" s="71"/>
      <c r="AT340" s="52"/>
    </row>
    <row r="341" spans="1:46" ht="14.25" customHeight="1">
      <c r="A341" s="52"/>
      <c r="B341" s="52"/>
      <c r="C341" s="52"/>
      <c r="D341" s="1"/>
      <c r="E341" s="52"/>
      <c r="F341" s="1"/>
      <c r="G341" s="52"/>
      <c r="H341" s="1"/>
      <c r="I341" s="52"/>
      <c r="J341" s="1"/>
      <c r="K341" s="52"/>
      <c r="L341" s="69"/>
      <c r="M341" s="52"/>
      <c r="N341" s="1"/>
      <c r="O341" s="52"/>
      <c r="P341" s="1"/>
      <c r="Q341" s="1"/>
      <c r="R341" s="52"/>
      <c r="S341" s="1"/>
      <c r="T341" s="52"/>
      <c r="U341" s="1"/>
      <c r="V341" s="70"/>
      <c r="W341" s="52"/>
      <c r="X341" s="1"/>
      <c r="Y341" s="52"/>
      <c r="Z341" s="1"/>
      <c r="AA341" s="1"/>
      <c r="AB341" s="1"/>
      <c r="AC341" s="1"/>
      <c r="AD341" s="1"/>
      <c r="AE341" s="52"/>
      <c r="AF341" s="1"/>
      <c r="AG341" s="52"/>
      <c r="AH341" s="1"/>
      <c r="AI341" s="1"/>
      <c r="AJ341" s="52"/>
      <c r="AK341" s="1"/>
      <c r="AL341" s="52"/>
      <c r="AM341" s="1"/>
      <c r="AN341" s="52"/>
      <c r="AO341" s="71"/>
      <c r="AP341" s="52"/>
      <c r="AQ341" s="1"/>
      <c r="AR341" s="71"/>
      <c r="AS341" s="71"/>
      <c r="AT341" s="52"/>
    </row>
    <row r="342" spans="1:46" ht="14.25" customHeight="1">
      <c r="A342" s="52"/>
      <c r="B342" s="52"/>
      <c r="C342" s="52"/>
      <c r="D342" s="1"/>
      <c r="E342" s="52"/>
      <c r="F342" s="1"/>
      <c r="G342" s="52"/>
      <c r="H342" s="1"/>
      <c r="I342" s="52"/>
      <c r="J342" s="1"/>
      <c r="K342" s="52"/>
      <c r="L342" s="69"/>
      <c r="M342" s="52"/>
      <c r="N342" s="1"/>
      <c r="O342" s="52"/>
      <c r="P342" s="1"/>
      <c r="Q342" s="1"/>
      <c r="R342" s="52"/>
      <c r="S342" s="1"/>
      <c r="T342" s="52"/>
      <c r="U342" s="1"/>
      <c r="V342" s="70"/>
      <c r="W342" s="52"/>
      <c r="X342" s="1"/>
      <c r="Y342" s="52"/>
      <c r="Z342" s="1"/>
      <c r="AA342" s="1"/>
      <c r="AB342" s="1"/>
      <c r="AC342" s="1"/>
      <c r="AD342" s="1"/>
      <c r="AE342" s="52"/>
      <c r="AF342" s="1"/>
      <c r="AG342" s="52"/>
      <c r="AH342" s="1"/>
      <c r="AI342" s="1"/>
      <c r="AJ342" s="52"/>
      <c r="AK342" s="1"/>
      <c r="AL342" s="52"/>
      <c r="AM342" s="1"/>
      <c r="AN342" s="52"/>
      <c r="AO342" s="71"/>
      <c r="AP342" s="52"/>
      <c r="AQ342" s="1"/>
      <c r="AR342" s="71"/>
      <c r="AS342" s="71"/>
      <c r="AT342" s="52"/>
    </row>
    <row r="343" spans="1:46" ht="14.25" customHeight="1">
      <c r="A343" s="52"/>
      <c r="B343" s="52"/>
      <c r="C343" s="52"/>
      <c r="D343" s="1"/>
      <c r="E343" s="52"/>
      <c r="F343" s="1"/>
      <c r="G343" s="52"/>
      <c r="H343" s="1"/>
      <c r="I343" s="52"/>
      <c r="J343" s="1"/>
      <c r="K343" s="52"/>
      <c r="L343" s="69"/>
      <c r="M343" s="52"/>
      <c r="N343" s="1"/>
      <c r="O343" s="52"/>
      <c r="P343" s="1"/>
      <c r="Q343" s="1"/>
      <c r="R343" s="52"/>
      <c r="S343" s="1"/>
      <c r="T343" s="52"/>
      <c r="U343" s="1"/>
      <c r="V343" s="70"/>
      <c r="W343" s="52"/>
      <c r="X343" s="1"/>
      <c r="Y343" s="52"/>
      <c r="Z343" s="1"/>
      <c r="AA343" s="1"/>
      <c r="AB343" s="1"/>
      <c r="AC343" s="1"/>
      <c r="AD343" s="1"/>
      <c r="AE343" s="52"/>
      <c r="AF343" s="1"/>
      <c r="AG343" s="52"/>
      <c r="AH343" s="1"/>
      <c r="AI343" s="1"/>
      <c r="AJ343" s="52"/>
      <c r="AK343" s="1"/>
      <c r="AL343" s="52"/>
      <c r="AM343" s="1"/>
      <c r="AN343" s="52"/>
      <c r="AO343" s="71"/>
      <c r="AP343" s="52"/>
      <c r="AQ343" s="1"/>
      <c r="AR343" s="71"/>
      <c r="AS343" s="71"/>
      <c r="AT343" s="52"/>
    </row>
    <row r="344" spans="1:46" ht="14.25" customHeight="1">
      <c r="A344" s="52"/>
      <c r="B344" s="52"/>
      <c r="C344" s="52"/>
      <c r="D344" s="1"/>
      <c r="E344" s="52"/>
      <c r="F344" s="1"/>
      <c r="G344" s="52"/>
      <c r="H344" s="1"/>
      <c r="I344" s="52"/>
      <c r="J344" s="1"/>
      <c r="K344" s="52"/>
      <c r="L344" s="69"/>
      <c r="M344" s="52"/>
      <c r="N344" s="1"/>
      <c r="O344" s="52"/>
      <c r="P344" s="1"/>
      <c r="Q344" s="1"/>
      <c r="R344" s="52"/>
      <c r="S344" s="1"/>
      <c r="T344" s="52"/>
      <c r="U344" s="1"/>
      <c r="V344" s="70"/>
      <c r="W344" s="52"/>
      <c r="X344" s="1"/>
      <c r="Y344" s="52"/>
      <c r="Z344" s="1"/>
      <c r="AA344" s="1"/>
      <c r="AB344" s="1"/>
      <c r="AC344" s="1"/>
      <c r="AD344" s="1"/>
      <c r="AE344" s="52"/>
      <c r="AF344" s="1"/>
      <c r="AG344" s="52"/>
      <c r="AH344" s="1"/>
      <c r="AI344" s="1"/>
      <c r="AJ344" s="52"/>
      <c r="AK344" s="1"/>
      <c r="AL344" s="52"/>
      <c r="AM344" s="1"/>
      <c r="AN344" s="52"/>
      <c r="AO344" s="71"/>
      <c r="AP344" s="52"/>
      <c r="AQ344" s="1"/>
      <c r="AR344" s="71"/>
      <c r="AS344" s="71"/>
      <c r="AT344" s="52"/>
    </row>
    <row r="345" spans="1:46" ht="14.25" customHeight="1">
      <c r="A345" s="52"/>
      <c r="B345" s="52"/>
      <c r="C345" s="52"/>
      <c r="D345" s="1"/>
      <c r="E345" s="52"/>
      <c r="F345" s="1"/>
      <c r="G345" s="52"/>
      <c r="H345" s="1"/>
      <c r="I345" s="52"/>
      <c r="J345" s="1"/>
      <c r="K345" s="52"/>
      <c r="L345" s="69"/>
      <c r="M345" s="52"/>
      <c r="N345" s="1"/>
      <c r="O345" s="52"/>
      <c r="P345" s="1"/>
      <c r="Q345" s="1"/>
      <c r="R345" s="52"/>
      <c r="S345" s="1"/>
      <c r="T345" s="52"/>
      <c r="U345" s="1"/>
      <c r="V345" s="70"/>
      <c r="W345" s="52"/>
      <c r="X345" s="1"/>
      <c r="Y345" s="52"/>
      <c r="Z345" s="1"/>
      <c r="AA345" s="1"/>
      <c r="AB345" s="1"/>
      <c r="AC345" s="1"/>
      <c r="AD345" s="1"/>
      <c r="AE345" s="52"/>
      <c r="AF345" s="1"/>
      <c r="AG345" s="52"/>
      <c r="AH345" s="1"/>
      <c r="AI345" s="1"/>
      <c r="AJ345" s="52"/>
      <c r="AK345" s="1"/>
      <c r="AL345" s="52"/>
      <c r="AM345" s="1"/>
      <c r="AN345" s="52"/>
      <c r="AO345" s="71"/>
      <c r="AP345" s="52"/>
      <c r="AQ345" s="1"/>
      <c r="AR345" s="71"/>
      <c r="AS345" s="71"/>
      <c r="AT345" s="52"/>
    </row>
    <row r="346" spans="1:46" ht="14.25" customHeight="1">
      <c r="A346" s="52"/>
      <c r="B346" s="52"/>
      <c r="C346" s="52"/>
      <c r="D346" s="1"/>
      <c r="E346" s="52"/>
      <c r="F346" s="1"/>
      <c r="G346" s="52"/>
      <c r="H346" s="1"/>
      <c r="I346" s="52"/>
      <c r="J346" s="1"/>
      <c r="K346" s="52"/>
      <c r="L346" s="69"/>
      <c r="M346" s="52"/>
      <c r="N346" s="1"/>
      <c r="O346" s="52"/>
      <c r="P346" s="1"/>
      <c r="Q346" s="1"/>
      <c r="R346" s="52"/>
      <c r="S346" s="1"/>
      <c r="T346" s="52"/>
      <c r="U346" s="1"/>
      <c r="V346" s="70"/>
      <c r="W346" s="52"/>
      <c r="X346" s="1"/>
      <c r="Y346" s="52"/>
      <c r="Z346" s="1"/>
      <c r="AA346" s="1"/>
      <c r="AB346" s="1"/>
      <c r="AC346" s="1"/>
      <c r="AD346" s="1"/>
      <c r="AE346" s="52"/>
      <c r="AF346" s="1"/>
      <c r="AG346" s="52"/>
      <c r="AH346" s="1"/>
      <c r="AI346" s="1"/>
      <c r="AJ346" s="52"/>
      <c r="AK346" s="1"/>
      <c r="AL346" s="52"/>
      <c r="AM346" s="1"/>
      <c r="AN346" s="52"/>
      <c r="AO346" s="71"/>
      <c r="AP346" s="52"/>
      <c r="AQ346" s="1"/>
      <c r="AR346" s="71"/>
      <c r="AS346" s="71"/>
      <c r="AT346" s="52"/>
    </row>
    <row r="347" spans="1:46" ht="14.25" customHeight="1">
      <c r="A347" s="52"/>
      <c r="B347" s="52"/>
      <c r="C347" s="52"/>
      <c r="D347" s="1"/>
      <c r="E347" s="52"/>
      <c r="F347" s="1"/>
      <c r="G347" s="52"/>
      <c r="H347" s="1"/>
      <c r="I347" s="52"/>
      <c r="J347" s="1"/>
      <c r="K347" s="52"/>
      <c r="L347" s="69"/>
      <c r="M347" s="52"/>
      <c r="N347" s="1"/>
      <c r="O347" s="52"/>
      <c r="P347" s="1"/>
      <c r="Q347" s="1"/>
      <c r="R347" s="52"/>
      <c r="S347" s="1"/>
      <c r="T347" s="52"/>
      <c r="U347" s="1"/>
      <c r="V347" s="70"/>
      <c r="W347" s="52"/>
      <c r="X347" s="1"/>
      <c r="Y347" s="52"/>
      <c r="Z347" s="1"/>
      <c r="AA347" s="1"/>
      <c r="AB347" s="1"/>
      <c r="AC347" s="1"/>
      <c r="AD347" s="1"/>
      <c r="AE347" s="52"/>
      <c r="AF347" s="1"/>
      <c r="AG347" s="52"/>
      <c r="AH347" s="1"/>
      <c r="AI347" s="1"/>
      <c r="AJ347" s="52"/>
      <c r="AK347" s="1"/>
      <c r="AL347" s="52"/>
      <c r="AM347" s="1"/>
      <c r="AN347" s="52"/>
      <c r="AO347" s="71"/>
      <c r="AP347" s="52"/>
      <c r="AQ347" s="1"/>
      <c r="AR347" s="71"/>
      <c r="AS347" s="71"/>
      <c r="AT347" s="52"/>
    </row>
    <row r="348" spans="1:46" ht="14.25" customHeight="1">
      <c r="A348" s="52"/>
      <c r="B348" s="52"/>
      <c r="C348" s="52"/>
      <c r="D348" s="1"/>
      <c r="E348" s="52"/>
      <c r="F348" s="1"/>
      <c r="G348" s="52"/>
      <c r="H348" s="1"/>
      <c r="I348" s="52"/>
      <c r="J348" s="1"/>
      <c r="K348" s="52"/>
      <c r="L348" s="69"/>
      <c r="M348" s="52"/>
      <c r="N348" s="1"/>
      <c r="O348" s="52"/>
      <c r="P348" s="1"/>
      <c r="Q348" s="1"/>
      <c r="R348" s="52"/>
      <c r="S348" s="1"/>
      <c r="T348" s="52"/>
      <c r="U348" s="1"/>
      <c r="V348" s="70"/>
      <c r="W348" s="52"/>
      <c r="X348" s="1"/>
      <c r="Y348" s="52"/>
      <c r="Z348" s="1"/>
      <c r="AA348" s="1"/>
      <c r="AB348" s="1"/>
      <c r="AC348" s="1"/>
      <c r="AD348" s="1"/>
      <c r="AE348" s="52"/>
      <c r="AF348" s="1"/>
      <c r="AG348" s="52"/>
      <c r="AH348" s="1"/>
      <c r="AI348" s="1"/>
      <c r="AJ348" s="52"/>
      <c r="AK348" s="1"/>
      <c r="AL348" s="52"/>
      <c r="AM348" s="1"/>
      <c r="AN348" s="52"/>
      <c r="AO348" s="71"/>
      <c r="AP348" s="52"/>
      <c r="AQ348" s="1"/>
      <c r="AR348" s="71"/>
      <c r="AS348" s="71"/>
      <c r="AT348" s="52"/>
    </row>
    <row r="349" spans="1:46" ht="14.25" customHeight="1">
      <c r="A349" s="52"/>
      <c r="B349" s="52"/>
      <c r="C349" s="52"/>
      <c r="D349" s="1"/>
      <c r="E349" s="52"/>
      <c r="F349" s="1"/>
      <c r="G349" s="52"/>
      <c r="H349" s="1"/>
      <c r="I349" s="52"/>
      <c r="J349" s="1"/>
      <c r="K349" s="52"/>
      <c r="L349" s="69"/>
      <c r="M349" s="52"/>
      <c r="N349" s="1"/>
      <c r="O349" s="52"/>
      <c r="P349" s="1"/>
      <c r="Q349" s="1"/>
      <c r="R349" s="52"/>
      <c r="S349" s="1"/>
      <c r="T349" s="52"/>
      <c r="U349" s="1"/>
      <c r="V349" s="70"/>
      <c r="W349" s="52"/>
      <c r="X349" s="1"/>
      <c r="Y349" s="52"/>
      <c r="Z349" s="1"/>
      <c r="AA349" s="1"/>
      <c r="AB349" s="1"/>
      <c r="AC349" s="1"/>
      <c r="AD349" s="1"/>
      <c r="AE349" s="52"/>
      <c r="AF349" s="1"/>
      <c r="AG349" s="52"/>
      <c r="AH349" s="1"/>
      <c r="AI349" s="1"/>
      <c r="AJ349" s="52"/>
      <c r="AK349" s="1"/>
      <c r="AL349" s="52"/>
      <c r="AM349" s="1"/>
      <c r="AN349" s="52"/>
      <c r="AO349" s="71"/>
      <c r="AP349" s="52"/>
      <c r="AQ349" s="1"/>
      <c r="AR349" s="71"/>
      <c r="AS349" s="71"/>
      <c r="AT349" s="52"/>
    </row>
    <row r="350" spans="1:46" ht="14.25" customHeight="1">
      <c r="A350" s="52"/>
      <c r="B350" s="52"/>
      <c r="C350" s="52"/>
      <c r="D350" s="1"/>
      <c r="E350" s="52"/>
      <c r="F350" s="1"/>
      <c r="G350" s="52"/>
      <c r="H350" s="1"/>
      <c r="I350" s="52"/>
      <c r="J350" s="1"/>
      <c r="K350" s="52"/>
      <c r="L350" s="69"/>
      <c r="M350" s="52"/>
      <c r="N350" s="1"/>
      <c r="O350" s="52"/>
      <c r="P350" s="1"/>
      <c r="Q350" s="1"/>
      <c r="R350" s="52"/>
      <c r="S350" s="1"/>
      <c r="T350" s="52"/>
      <c r="U350" s="1"/>
      <c r="V350" s="70"/>
      <c r="W350" s="52"/>
      <c r="X350" s="1"/>
      <c r="Y350" s="52"/>
      <c r="Z350" s="1"/>
      <c r="AA350" s="1"/>
      <c r="AB350" s="1"/>
      <c r="AC350" s="1"/>
      <c r="AD350" s="1"/>
      <c r="AE350" s="52"/>
      <c r="AF350" s="1"/>
      <c r="AG350" s="52"/>
      <c r="AH350" s="1"/>
      <c r="AI350" s="1"/>
      <c r="AJ350" s="52"/>
      <c r="AK350" s="1"/>
      <c r="AL350" s="52"/>
      <c r="AM350" s="1"/>
      <c r="AN350" s="52"/>
      <c r="AO350" s="71"/>
      <c r="AP350" s="52"/>
      <c r="AQ350" s="1"/>
      <c r="AR350" s="71"/>
      <c r="AS350" s="71"/>
      <c r="AT350" s="52"/>
    </row>
    <row r="351" spans="1:46" ht="14.25" customHeight="1">
      <c r="A351" s="52"/>
      <c r="B351" s="52"/>
      <c r="C351" s="52"/>
      <c r="D351" s="1"/>
      <c r="E351" s="52"/>
      <c r="F351" s="1"/>
      <c r="G351" s="52"/>
      <c r="H351" s="1"/>
      <c r="I351" s="52"/>
      <c r="J351" s="1"/>
      <c r="K351" s="52"/>
      <c r="L351" s="69"/>
      <c r="M351" s="52"/>
      <c r="N351" s="1"/>
      <c r="O351" s="52"/>
      <c r="P351" s="1"/>
      <c r="Q351" s="1"/>
      <c r="R351" s="52"/>
      <c r="S351" s="1"/>
      <c r="T351" s="52"/>
      <c r="U351" s="1"/>
      <c r="V351" s="70"/>
      <c r="W351" s="52"/>
      <c r="X351" s="1"/>
      <c r="Y351" s="52"/>
      <c r="Z351" s="1"/>
      <c r="AA351" s="1"/>
      <c r="AB351" s="1"/>
      <c r="AC351" s="1"/>
      <c r="AD351" s="1"/>
      <c r="AE351" s="52"/>
      <c r="AF351" s="1"/>
      <c r="AG351" s="52"/>
      <c r="AH351" s="1"/>
      <c r="AI351" s="1"/>
      <c r="AJ351" s="52"/>
      <c r="AK351" s="1"/>
      <c r="AL351" s="52"/>
      <c r="AM351" s="1"/>
      <c r="AN351" s="52"/>
      <c r="AO351" s="71"/>
      <c r="AP351" s="52"/>
      <c r="AQ351" s="1"/>
      <c r="AR351" s="71"/>
      <c r="AS351" s="71"/>
      <c r="AT351" s="52"/>
    </row>
    <row r="352" spans="1:46" ht="14.25" customHeight="1">
      <c r="A352" s="52"/>
      <c r="B352" s="52"/>
      <c r="C352" s="52"/>
      <c r="D352" s="1"/>
      <c r="E352" s="52"/>
      <c r="F352" s="1"/>
      <c r="G352" s="52"/>
      <c r="H352" s="1"/>
      <c r="I352" s="52"/>
      <c r="J352" s="1"/>
      <c r="K352" s="52"/>
      <c r="L352" s="69"/>
      <c r="M352" s="52"/>
      <c r="N352" s="1"/>
      <c r="O352" s="52"/>
      <c r="P352" s="1"/>
      <c r="Q352" s="1"/>
      <c r="R352" s="52"/>
      <c r="S352" s="1"/>
      <c r="T352" s="52"/>
      <c r="U352" s="1"/>
      <c r="V352" s="70"/>
      <c r="W352" s="52"/>
      <c r="X352" s="1"/>
      <c r="Y352" s="52"/>
      <c r="Z352" s="1"/>
      <c r="AA352" s="1"/>
      <c r="AB352" s="1"/>
      <c r="AC352" s="1"/>
      <c r="AD352" s="1"/>
      <c r="AE352" s="52"/>
      <c r="AF352" s="1"/>
      <c r="AG352" s="52"/>
      <c r="AH352" s="1"/>
      <c r="AI352" s="1"/>
      <c r="AJ352" s="52"/>
      <c r="AK352" s="1"/>
      <c r="AL352" s="52"/>
      <c r="AM352" s="1"/>
      <c r="AN352" s="52"/>
      <c r="AO352" s="71"/>
      <c r="AP352" s="52"/>
      <c r="AQ352" s="1"/>
      <c r="AR352" s="71"/>
      <c r="AS352" s="71"/>
      <c r="AT352" s="52"/>
    </row>
    <row r="353" spans="1:46" ht="14.25" customHeight="1">
      <c r="A353" s="52"/>
      <c r="B353" s="52"/>
      <c r="C353" s="52"/>
      <c r="D353" s="1"/>
      <c r="E353" s="52"/>
      <c r="F353" s="1"/>
      <c r="G353" s="52"/>
      <c r="H353" s="1"/>
      <c r="I353" s="52"/>
      <c r="J353" s="1"/>
      <c r="K353" s="52"/>
      <c r="L353" s="69"/>
      <c r="M353" s="52"/>
      <c r="N353" s="1"/>
      <c r="O353" s="52"/>
      <c r="P353" s="1"/>
      <c r="Q353" s="1"/>
      <c r="R353" s="52"/>
      <c r="S353" s="1"/>
      <c r="T353" s="52"/>
      <c r="U353" s="1"/>
      <c r="V353" s="70"/>
      <c r="W353" s="52"/>
      <c r="X353" s="1"/>
      <c r="Y353" s="52"/>
      <c r="Z353" s="1"/>
      <c r="AA353" s="1"/>
      <c r="AB353" s="1"/>
      <c r="AC353" s="1"/>
      <c r="AD353" s="1"/>
      <c r="AE353" s="52"/>
      <c r="AF353" s="1"/>
      <c r="AG353" s="52"/>
      <c r="AH353" s="1"/>
      <c r="AI353" s="1"/>
      <c r="AJ353" s="52"/>
      <c r="AK353" s="1"/>
      <c r="AL353" s="52"/>
      <c r="AM353" s="1"/>
      <c r="AN353" s="52"/>
      <c r="AO353" s="71"/>
      <c r="AP353" s="52"/>
      <c r="AQ353" s="1"/>
      <c r="AR353" s="71"/>
      <c r="AS353" s="71"/>
      <c r="AT353" s="52"/>
    </row>
    <row r="354" spans="1:46" ht="14.25" customHeight="1">
      <c r="A354" s="52"/>
      <c r="B354" s="52"/>
      <c r="C354" s="52"/>
      <c r="D354" s="1"/>
      <c r="E354" s="52"/>
      <c r="F354" s="1"/>
      <c r="G354" s="52"/>
      <c r="H354" s="1"/>
      <c r="I354" s="52"/>
      <c r="J354" s="1"/>
      <c r="K354" s="52"/>
      <c r="L354" s="69"/>
      <c r="M354" s="52"/>
      <c r="N354" s="1"/>
      <c r="O354" s="52"/>
      <c r="P354" s="1"/>
      <c r="Q354" s="1"/>
      <c r="R354" s="52"/>
      <c r="S354" s="1"/>
      <c r="T354" s="52"/>
      <c r="U354" s="1"/>
      <c r="V354" s="70"/>
      <c r="W354" s="52"/>
      <c r="X354" s="1"/>
      <c r="Y354" s="52"/>
      <c r="Z354" s="1"/>
      <c r="AA354" s="1"/>
      <c r="AB354" s="1"/>
      <c r="AC354" s="1"/>
      <c r="AD354" s="1"/>
      <c r="AE354" s="52"/>
      <c r="AF354" s="1"/>
      <c r="AG354" s="52"/>
      <c r="AH354" s="1"/>
      <c r="AI354" s="1"/>
      <c r="AJ354" s="52"/>
      <c r="AK354" s="1"/>
      <c r="AL354" s="52"/>
      <c r="AM354" s="1"/>
      <c r="AN354" s="52"/>
      <c r="AO354" s="71"/>
      <c r="AP354" s="52"/>
      <c r="AQ354" s="1"/>
      <c r="AR354" s="71"/>
      <c r="AS354" s="71"/>
      <c r="AT354" s="52"/>
    </row>
    <row r="355" spans="1:46" ht="14.25" customHeight="1">
      <c r="A355" s="52"/>
      <c r="B355" s="52"/>
      <c r="C355" s="52"/>
      <c r="D355" s="1"/>
      <c r="E355" s="52"/>
      <c r="F355" s="1"/>
      <c r="G355" s="52"/>
      <c r="H355" s="1"/>
      <c r="I355" s="52"/>
      <c r="J355" s="1"/>
      <c r="K355" s="52"/>
      <c r="L355" s="69"/>
      <c r="M355" s="52"/>
      <c r="N355" s="1"/>
      <c r="O355" s="52"/>
      <c r="P355" s="1"/>
      <c r="Q355" s="1"/>
      <c r="R355" s="52"/>
      <c r="S355" s="1"/>
      <c r="T355" s="52"/>
      <c r="U355" s="1"/>
      <c r="V355" s="70"/>
      <c r="W355" s="52"/>
      <c r="X355" s="1"/>
      <c r="Y355" s="52"/>
      <c r="Z355" s="1"/>
      <c r="AA355" s="1"/>
      <c r="AB355" s="1"/>
      <c r="AC355" s="1"/>
      <c r="AD355" s="1"/>
      <c r="AE355" s="52"/>
      <c r="AF355" s="1"/>
      <c r="AG355" s="52"/>
      <c r="AH355" s="1"/>
      <c r="AI355" s="1"/>
      <c r="AJ355" s="52"/>
      <c r="AK355" s="1"/>
      <c r="AL355" s="52"/>
      <c r="AM355" s="1"/>
      <c r="AN355" s="52"/>
      <c r="AO355" s="71"/>
      <c r="AP355" s="52"/>
      <c r="AQ355" s="1"/>
      <c r="AR355" s="71"/>
      <c r="AS355" s="71"/>
      <c r="AT355" s="52"/>
    </row>
    <row r="356" spans="1:46" ht="14.25" customHeight="1">
      <c r="A356" s="52"/>
      <c r="B356" s="52"/>
      <c r="C356" s="52"/>
      <c r="D356" s="1"/>
      <c r="E356" s="52"/>
      <c r="F356" s="1"/>
      <c r="G356" s="52"/>
      <c r="H356" s="1"/>
      <c r="I356" s="52"/>
      <c r="J356" s="1"/>
      <c r="K356" s="52"/>
      <c r="L356" s="69"/>
      <c r="M356" s="52"/>
      <c r="N356" s="1"/>
      <c r="O356" s="52"/>
      <c r="P356" s="1"/>
      <c r="Q356" s="1"/>
      <c r="R356" s="52"/>
      <c r="S356" s="1"/>
      <c r="T356" s="52"/>
      <c r="U356" s="1"/>
      <c r="V356" s="70"/>
      <c r="W356" s="52"/>
      <c r="X356" s="1"/>
      <c r="Y356" s="52"/>
      <c r="Z356" s="1"/>
      <c r="AA356" s="1"/>
      <c r="AB356" s="1"/>
      <c r="AC356" s="1"/>
      <c r="AD356" s="1"/>
      <c r="AE356" s="52"/>
      <c r="AF356" s="1"/>
      <c r="AG356" s="52"/>
      <c r="AH356" s="1"/>
      <c r="AI356" s="1"/>
      <c r="AJ356" s="52"/>
      <c r="AK356" s="1"/>
      <c r="AL356" s="52"/>
      <c r="AM356" s="1"/>
      <c r="AN356" s="52"/>
      <c r="AO356" s="71"/>
      <c r="AP356" s="52"/>
      <c r="AQ356" s="1"/>
      <c r="AR356" s="71"/>
      <c r="AS356" s="71"/>
      <c r="AT356" s="52"/>
    </row>
    <row r="357" spans="1:46" ht="14.25" customHeight="1">
      <c r="A357" s="52"/>
      <c r="B357" s="52"/>
      <c r="C357" s="52"/>
      <c r="D357" s="1"/>
      <c r="E357" s="52"/>
      <c r="F357" s="1"/>
      <c r="G357" s="52"/>
      <c r="H357" s="1"/>
      <c r="I357" s="52"/>
      <c r="J357" s="1"/>
      <c r="K357" s="52"/>
      <c r="L357" s="69"/>
      <c r="M357" s="52"/>
      <c r="N357" s="1"/>
      <c r="O357" s="52"/>
      <c r="P357" s="1"/>
      <c r="Q357" s="1"/>
      <c r="R357" s="52"/>
      <c r="S357" s="1"/>
      <c r="T357" s="52"/>
      <c r="U357" s="1"/>
      <c r="V357" s="70"/>
      <c r="W357" s="52"/>
      <c r="X357" s="1"/>
      <c r="Y357" s="52"/>
      <c r="Z357" s="1"/>
      <c r="AA357" s="1"/>
      <c r="AB357" s="1"/>
      <c r="AC357" s="1"/>
      <c r="AD357" s="1"/>
      <c r="AE357" s="52"/>
      <c r="AF357" s="1"/>
      <c r="AG357" s="52"/>
      <c r="AH357" s="1"/>
      <c r="AI357" s="1"/>
      <c r="AJ357" s="52"/>
      <c r="AK357" s="1"/>
      <c r="AL357" s="52"/>
      <c r="AM357" s="1"/>
      <c r="AN357" s="52"/>
      <c r="AO357" s="71"/>
      <c r="AP357" s="52"/>
      <c r="AQ357" s="1"/>
      <c r="AR357" s="71"/>
      <c r="AS357" s="71"/>
      <c r="AT357" s="52"/>
    </row>
    <row r="358" spans="1:46" ht="14.25" customHeight="1">
      <c r="A358" s="52"/>
      <c r="B358" s="52"/>
      <c r="C358" s="52"/>
      <c r="D358" s="1"/>
      <c r="E358" s="52"/>
      <c r="F358" s="1"/>
      <c r="G358" s="52"/>
      <c r="H358" s="1"/>
      <c r="I358" s="52"/>
      <c r="J358" s="1"/>
      <c r="K358" s="52"/>
      <c r="L358" s="69"/>
      <c r="M358" s="52"/>
      <c r="N358" s="1"/>
      <c r="O358" s="52"/>
      <c r="P358" s="1"/>
      <c r="Q358" s="1"/>
      <c r="R358" s="52"/>
      <c r="S358" s="1"/>
      <c r="T358" s="52"/>
      <c r="U358" s="1"/>
      <c r="V358" s="70"/>
      <c r="W358" s="52"/>
      <c r="X358" s="1"/>
      <c r="Y358" s="52"/>
      <c r="Z358" s="1"/>
      <c r="AA358" s="1"/>
      <c r="AB358" s="1"/>
      <c r="AC358" s="1"/>
      <c r="AD358" s="1"/>
      <c r="AE358" s="52"/>
      <c r="AF358" s="1"/>
      <c r="AG358" s="52"/>
      <c r="AH358" s="1"/>
      <c r="AI358" s="1"/>
      <c r="AJ358" s="52"/>
      <c r="AK358" s="1"/>
      <c r="AL358" s="52"/>
      <c r="AM358" s="1"/>
      <c r="AN358" s="52"/>
      <c r="AO358" s="71"/>
      <c r="AP358" s="52"/>
      <c r="AQ358" s="1"/>
      <c r="AR358" s="71"/>
      <c r="AS358" s="71"/>
      <c r="AT358" s="52"/>
    </row>
    <row r="359" spans="1:46" ht="14.25" customHeight="1">
      <c r="A359" s="52"/>
      <c r="B359" s="52"/>
      <c r="C359" s="52"/>
      <c r="D359" s="1"/>
      <c r="E359" s="52"/>
      <c r="F359" s="1"/>
      <c r="G359" s="52"/>
      <c r="H359" s="1"/>
      <c r="I359" s="52"/>
      <c r="J359" s="1"/>
      <c r="K359" s="52"/>
      <c r="L359" s="69"/>
      <c r="M359" s="52"/>
      <c r="N359" s="1"/>
      <c r="O359" s="52"/>
      <c r="P359" s="1"/>
      <c r="Q359" s="1"/>
      <c r="R359" s="52"/>
      <c r="S359" s="1"/>
      <c r="T359" s="52"/>
      <c r="U359" s="1"/>
      <c r="V359" s="70"/>
      <c r="W359" s="52"/>
      <c r="X359" s="1"/>
      <c r="Y359" s="52"/>
      <c r="Z359" s="1"/>
      <c r="AA359" s="1"/>
      <c r="AB359" s="1"/>
      <c r="AC359" s="1"/>
      <c r="AD359" s="1"/>
      <c r="AE359" s="52"/>
      <c r="AF359" s="1"/>
      <c r="AG359" s="52"/>
      <c r="AH359" s="1"/>
      <c r="AI359" s="1"/>
      <c r="AJ359" s="52"/>
      <c r="AK359" s="1"/>
      <c r="AL359" s="52"/>
      <c r="AM359" s="1"/>
      <c r="AN359" s="52"/>
      <c r="AO359" s="71"/>
      <c r="AP359" s="52"/>
      <c r="AQ359" s="1"/>
      <c r="AR359" s="71"/>
      <c r="AS359" s="71"/>
      <c r="AT359" s="52"/>
    </row>
    <row r="360" spans="1:46" ht="14.25" customHeight="1">
      <c r="A360" s="52"/>
      <c r="B360" s="52"/>
      <c r="C360" s="52"/>
      <c r="D360" s="1"/>
      <c r="E360" s="52"/>
      <c r="F360" s="1"/>
      <c r="G360" s="52"/>
      <c r="H360" s="1"/>
      <c r="I360" s="52"/>
      <c r="J360" s="1"/>
      <c r="K360" s="52"/>
      <c r="L360" s="69"/>
      <c r="M360" s="52"/>
      <c r="N360" s="1"/>
      <c r="O360" s="52"/>
      <c r="P360" s="1"/>
      <c r="Q360" s="1"/>
      <c r="R360" s="52"/>
      <c r="S360" s="1"/>
      <c r="T360" s="52"/>
      <c r="U360" s="1"/>
      <c r="V360" s="70"/>
      <c r="W360" s="52"/>
      <c r="X360" s="1"/>
      <c r="Y360" s="52"/>
      <c r="Z360" s="1"/>
      <c r="AA360" s="1"/>
      <c r="AB360" s="1"/>
      <c r="AC360" s="1"/>
      <c r="AD360" s="1"/>
      <c r="AE360" s="52"/>
      <c r="AF360" s="1"/>
      <c r="AG360" s="52"/>
      <c r="AH360" s="1"/>
      <c r="AI360" s="1"/>
      <c r="AJ360" s="52"/>
      <c r="AK360" s="1"/>
      <c r="AL360" s="52"/>
      <c r="AM360" s="1"/>
      <c r="AN360" s="52"/>
      <c r="AO360" s="71"/>
      <c r="AP360" s="52"/>
      <c r="AQ360" s="1"/>
      <c r="AR360" s="71"/>
      <c r="AS360" s="71"/>
      <c r="AT360" s="52"/>
    </row>
    <row r="361" spans="1:46" ht="14.25" customHeight="1">
      <c r="A361" s="52"/>
      <c r="B361" s="52"/>
      <c r="C361" s="52"/>
      <c r="D361" s="1"/>
      <c r="E361" s="52"/>
      <c r="F361" s="1"/>
      <c r="G361" s="52"/>
      <c r="H361" s="1"/>
      <c r="I361" s="52"/>
      <c r="J361" s="1"/>
      <c r="K361" s="52"/>
      <c r="L361" s="69"/>
      <c r="M361" s="52"/>
      <c r="N361" s="1"/>
      <c r="O361" s="52"/>
      <c r="P361" s="1"/>
      <c r="Q361" s="1"/>
      <c r="R361" s="52"/>
      <c r="S361" s="1"/>
      <c r="T361" s="52"/>
      <c r="U361" s="1"/>
      <c r="V361" s="70"/>
      <c r="W361" s="52"/>
      <c r="X361" s="1"/>
      <c r="Y361" s="52"/>
      <c r="Z361" s="1"/>
      <c r="AA361" s="1"/>
      <c r="AB361" s="1"/>
      <c r="AC361" s="1"/>
      <c r="AD361" s="1"/>
      <c r="AE361" s="52"/>
      <c r="AF361" s="1"/>
      <c r="AG361" s="52"/>
      <c r="AH361" s="1"/>
      <c r="AI361" s="1"/>
      <c r="AJ361" s="52"/>
      <c r="AK361" s="1"/>
      <c r="AL361" s="52"/>
      <c r="AM361" s="1"/>
      <c r="AN361" s="52"/>
      <c r="AO361" s="71"/>
      <c r="AP361" s="52"/>
      <c r="AQ361" s="1"/>
      <c r="AR361" s="71"/>
      <c r="AS361" s="71"/>
      <c r="AT361" s="52"/>
    </row>
    <row r="362" spans="1:46" ht="14.25" customHeight="1">
      <c r="A362" s="52"/>
      <c r="B362" s="52"/>
      <c r="C362" s="52"/>
      <c r="D362" s="1"/>
      <c r="E362" s="52"/>
      <c r="F362" s="1"/>
      <c r="G362" s="52"/>
      <c r="H362" s="1"/>
      <c r="I362" s="52"/>
      <c r="J362" s="1"/>
      <c r="K362" s="52"/>
      <c r="L362" s="69"/>
      <c r="M362" s="52"/>
      <c r="N362" s="1"/>
      <c r="O362" s="52"/>
      <c r="P362" s="1"/>
      <c r="Q362" s="1"/>
      <c r="R362" s="52"/>
      <c r="S362" s="1"/>
      <c r="T362" s="52"/>
      <c r="U362" s="1"/>
      <c r="V362" s="70"/>
      <c r="W362" s="52"/>
      <c r="X362" s="1"/>
      <c r="Y362" s="52"/>
      <c r="Z362" s="1"/>
      <c r="AA362" s="1"/>
      <c r="AB362" s="1"/>
      <c r="AC362" s="1"/>
      <c r="AD362" s="1"/>
      <c r="AE362" s="52"/>
      <c r="AF362" s="1"/>
      <c r="AG362" s="52"/>
      <c r="AH362" s="1"/>
      <c r="AI362" s="1"/>
      <c r="AJ362" s="52"/>
      <c r="AK362" s="1"/>
      <c r="AL362" s="52"/>
      <c r="AM362" s="1"/>
      <c r="AN362" s="52"/>
      <c r="AO362" s="71"/>
      <c r="AP362" s="52"/>
      <c r="AQ362" s="1"/>
      <c r="AR362" s="71"/>
      <c r="AS362" s="71"/>
      <c r="AT362" s="52"/>
    </row>
    <row r="363" spans="1:46" ht="14.25" customHeight="1">
      <c r="A363" s="52"/>
      <c r="B363" s="52"/>
      <c r="C363" s="52"/>
      <c r="D363" s="1"/>
      <c r="E363" s="52"/>
      <c r="F363" s="1"/>
      <c r="G363" s="52"/>
      <c r="H363" s="1"/>
      <c r="I363" s="52"/>
      <c r="J363" s="1"/>
      <c r="K363" s="52"/>
      <c r="L363" s="69"/>
      <c r="M363" s="52"/>
      <c r="N363" s="1"/>
      <c r="O363" s="52"/>
      <c r="P363" s="1"/>
      <c r="Q363" s="1"/>
      <c r="R363" s="52"/>
      <c r="S363" s="1"/>
      <c r="T363" s="52"/>
      <c r="U363" s="1"/>
      <c r="V363" s="70"/>
      <c r="W363" s="52"/>
      <c r="X363" s="1"/>
      <c r="Y363" s="52"/>
      <c r="Z363" s="1"/>
      <c r="AA363" s="1"/>
      <c r="AB363" s="1"/>
      <c r="AC363" s="1"/>
      <c r="AD363" s="1"/>
      <c r="AE363" s="52"/>
      <c r="AF363" s="1"/>
      <c r="AG363" s="52"/>
      <c r="AH363" s="1"/>
      <c r="AI363" s="1"/>
      <c r="AJ363" s="52"/>
      <c r="AK363" s="1"/>
      <c r="AL363" s="52"/>
      <c r="AM363" s="1"/>
      <c r="AN363" s="52"/>
      <c r="AO363" s="71"/>
      <c r="AP363" s="52"/>
      <c r="AQ363" s="1"/>
      <c r="AR363" s="71"/>
      <c r="AS363" s="71"/>
      <c r="AT363" s="52"/>
    </row>
    <row r="364" spans="1:46" ht="14.25" customHeight="1">
      <c r="A364" s="52"/>
      <c r="B364" s="52"/>
      <c r="C364" s="52"/>
      <c r="D364" s="1"/>
      <c r="E364" s="52"/>
      <c r="F364" s="1"/>
      <c r="G364" s="52"/>
      <c r="H364" s="1"/>
      <c r="I364" s="52"/>
      <c r="J364" s="1"/>
      <c r="K364" s="52"/>
      <c r="L364" s="69"/>
      <c r="M364" s="52"/>
      <c r="N364" s="1"/>
      <c r="O364" s="52"/>
      <c r="P364" s="1"/>
      <c r="Q364" s="1"/>
      <c r="R364" s="52"/>
      <c r="S364" s="1"/>
      <c r="T364" s="52"/>
      <c r="U364" s="1"/>
      <c r="V364" s="70"/>
      <c r="W364" s="52"/>
      <c r="X364" s="1"/>
      <c r="Y364" s="52"/>
      <c r="Z364" s="1"/>
      <c r="AA364" s="1"/>
      <c r="AB364" s="1"/>
      <c r="AC364" s="1"/>
      <c r="AD364" s="1"/>
      <c r="AE364" s="52"/>
      <c r="AF364" s="1"/>
      <c r="AG364" s="52"/>
      <c r="AH364" s="1"/>
      <c r="AI364" s="1"/>
      <c r="AJ364" s="52"/>
      <c r="AK364" s="1"/>
      <c r="AL364" s="52"/>
      <c r="AM364" s="1"/>
      <c r="AN364" s="52"/>
      <c r="AO364" s="71"/>
      <c r="AP364" s="52"/>
      <c r="AQ364" s="1"/>
      <c r="AR364" s="71"/>
      <c r="AS364" s="71"/>
      <c r="AT364" s="52"/>
    </row>
    <row r="365" spans="1:46" ht="14.25" customHeight="1">
      <c r="A365" s="52"/>
      <c r="B365" s="52"/>
      <c r="C365" s="52"/>
      <c r="D365" s="1"/>
      <c r="E365" s="52"/>
      <c r="F365" s="1"/>
      <c r="G365" s="52"/>
      <c r="H365" s="1"/>
      <c r="I365" s="52"/>
      <c r="J365" s="1"/>
      <c r="K365" s="52"/>
      <c r="L365" s="69"/>
      <c r="M365" s="52"/>
      <c r="N365" s="1"/>
      <c r="O365" s="52"/>
      <c r="P365" s="1"/>
      <c r="Q365" s="1"/>
      <c r="R365" s="52"/>
      <c r="S365" s="1"/>
      <c r="T365" s="52"/>
      <c r="U365" s="1"/>
      <c r="V365" s="70"/>
      <c r="W365" s="52"/>
      <c r="X365" s="1"/>
      <c r="Y365" s="52"/>
      <c r="Z365" s="1"/>
      <c r="AA365" s="1"/>
      <c r="AB365" s="1"/>
      <c r="AC365" s="1"/>
      <c r="AD365" s="1"/>
      <c r="AE365" s="52"/>
      <c r="AF365" s="1"/>
      <c r="AG365" s="52"/>
      <c r="AH365" s="1"/>
      <c r="AI365" s="1"/>
      <c r="AJ365" s="52"/>
      <c r="AK365" s="1"/>
      <c r="AL365" s="52"/>
      <c r="AM365" s="1"/>
      <c r="AN365" s="52"/>
      <c r="AO365" s="71"/>
      <c r="AP365" s="52"/>
      <c r="AQ365" s="1"/>
      <c r="AR365" s="71"/>
      <c r="AS365" s="71"/>
      <c r="AT365" s="52"/>
    </row>
    <row r="366" spans="1:46" ht="14.25" customHeight="1">
      <c r="A366" s="52"/>
      <c r="B366" s="52"/>
      <c r="C366" s="52"/>
      <c r="D366" s="1"/>
      <c r="E366" s="52"/>
      <c r="F366" s="1"/>
      <c r="G366" s="52"/>
      <c r="H366" s="1"/>
      <c r="I366" s="52"/>
      <c r="J366" s="1"/>
      <c r="K366" s="52"/>
      <c r="L366" s="69"/>
      <c r="M366" s="52"/>
      <c r="N366" s="1"/>
      <c r="O366" s="52"/>
      <c r="P366" s="1"/>
      <c r="Q366" s="1"/>
      <c r="R366" s="52"/>
      <c r="S366" s="1"/>
      <c r="T366" s="52"/>
      <c r="U366" s="1"/>
      <c r="V366" s="70"/>
      <c r="W366" s="52"/>
      <c r="X366" s="1"/>
      <c r="Y366" s="52"/>
      <c r="Z366" s="1"/>
      <c r="AA366" s="1"/>
      <c r="AB366" s="1"/>
      <c r="AC366" s="1"/>
      <c r="AD366" s="1"/>
      <c r="AE366" s="52"/>
      <c r="AF366" s="1"/>
      <c r="AG366" s="52"/>
      <c r="AH366" s="1"/>
      <c r="AI366" s="1"/>
      <c r="AJ366" s="52"/>
      <c r="AK366" s="1"/>
      <c r="AL366" s="52"/>
      <c r="AM366" s="1"/>
      <c r="AN366" s="52"/>
      <c r="AO366" s="71"/>
      <c r="AP366" s="52"/>
      <c r="AQ366" s="1"/>
      <c r="AR366" s="71"/>
      <c r="AS366" s="71"/>
      <c r="AT366" s="52"/>
    </row>
    <row r="367" spans="1:46" ht="14.25" customHeight="1">
      <c r="A367" s="52"/>
      <c r="B367" s="52"/>
      <c r="C367" s="52"/>
      <c r="D367" s="1"/>
      <c r="E367" s="52"/>
      <c r="F367" s="1"/>
      <c r="G367" s="52"/>
      <c r="H367" s="1"/>
      <c r="I367" s="52"/>
      <c r="J367" s="1"/>
      <c r="K367" s="52"/>
      <c r="L367" s="69"/>
      <c r="M367" s="52"/>
      <c r="N367" s="1"/>
      <c r="O367" s="52"/>
      <c r="P367" s="1"/>
      <c r="Q367" s="1"/>
      <c r="R367" s="52"/>
      <c r="S367" s="1"/>
      <c r="T367" s="52"/>
      <c r="U367" s="1"/>
      <c r="V367" s="70"/>
      <c r="W367" s="52"/>
      <c r="X367" s="1"/>
      <c r="Y367" s="52"/>
      <c r="Z367" s="1"/>
      <c r="AA367" s="1"/>
      <c r="AB367" s="1"/>
      <c r="AC367" s="1"/>
      <c r="AD367" s="1"/>
      <c r="AE367" s="52"/>
      <c r="AF367" s="1"/>
      <c r="AG367" s="52"/>
      <c r="AH367" s="1"/>
      <c r="AI367" s="1"/>
      <c r="AJ367" s="52"/>
      <c r="AK367" s="1"/>
      <c r="AL367" s="52"/>
      <c r="AM367" s="1"/>
      <c r="AN367" s="52"/>
      <c r="AO367" s="71"/>
      <c r="AP367" s="52"/>
      <c r="AQ367" s="1"/>
      <c r="AR367" s="71"/>
      <c r="AS367" s="71"/>
      <c r="AT367" s="52"/>
    </row>
    <row r="368" spans="1:46" ht="14.25" customHeight="1">
      <c r="A368" s="52"/>
      <c r="B368" s="52"/>
      <c r="C368" s="52"/>
      <c r="D368" s="1"/>
      <c r="E368" s="52"/>
      <c r="F368" s="1"/>
      <c r="G368" s="52"/>
      <c r="H368" s="1"/>
      <c r="I368" s="52"/>
      <c r="J368" s="1"/>
      <c r="K368" s="52"/>
      <c r="L368" s="69"/>
      <c r="M368" s="52"/>
      <c r="N368" s="1"/>
      <c r="O368" s="52"/>
      <c r="P368" s="1"/>
      <c r="Q368" s="1"/>
      <c r="R368" s="52"/>
      <c r="S368" s="1"/>
      <c r="T368" s="52"/>
      <c r="U368" s="1"/>
      <c r="V368" s="70"/>
      <c r="W368" s="52"/>
      <c r="X368" s="1"/>
      <c r="Y368" s="52"/>
      <c r="Z368" s="1"/>
      <c r="AA368" s="1"/>
      <c r="AB368" s="1"/>
      <c r="AC368" s="1"/>
      <c r="AD368" s="1"/>
      <c r="AE368" s="52"/>
      <c r="AF368" s="1"/>
      <c r="AG368" s="52"/>
      <c r="AH368" s="1"/>
      <c r="AI368" s="1"/>
      <c r="AJ368" s="52"/>
      <c r="AK368" s="1"/>
      <c r="AL368" s="52"/>
      <c r="AM368" s="1"/>
      <c r="AN368" s="52"/>
      <c r="AO368" s="71"/>
      <c r="AP368" s="52"/>
      <c r="AQ368" s="1"/>
      <c r="AR368" s="71"/>
      <c r="AS368" s="71"/>
      <c r="AT368" s="52"/>
    </row>
    <row r="369" spans="1:46" ht="14.25" customHeight="1">
      <c r="A369" s="52"/>
      <c r="B369" s="52"/>
      <c r="C369" s="52"/>
      <c r="D369" s="1"/>
      <c r="E369" s="52"/>
      <c r="F369" s="1"/>
      <c r="G369" s="52"/>
      <c r="H369" s="1"/>
      <c r="I369" s="52"/>
      <c r="J369" s="1"/>
      <c r="K369" s="52"/>
      <c r="L369" s="69"/>
      <c r="M369" s="52"/>
      <c r="N369" s="1"/>
      <c r="O369" s="52"/>
      <c r="P369" s="1"/>
      <c r="Q369" s="1"/>
      <c r="R369" s="52"/>
      <c r="S369" s="1"/>
      <c r="T369" s="52"/>
      <c r="U369" s="1"/>
      <c r="V369" s="70"/>
      <c r="W369" s="52"/>
      <c r="X369" s="1"/>
      <c r="Y369" s="52"/>
      <c r="Z369" s="1"/>
      <c r="AA369" s="1"/>
      <c r="AB369" s="1"/>
      <c r="AC369" s="1"/>
      <c r="AD369" s="1"/>
      <c r="AE369" s="52"/>
      <c r="AF369" s="1"/>
      <c r="AG369" s="52"/>
      <c r="AH369" s="1"/>
      <c r="AI369" s="1"/>
      <c r="AJ369" s="52"/>
      <c r="AK369" s="1"/>
      <c r="AL369" s="52"/>
      <c r="AM369" s="1"/>
      <c r="AN369" s="52"/>
      <c r="AO369" s="71"/>
      <c r="AP369" s="52"/>
      <c r="AQ369" s="1"/>
      <c r="AR369" s="71"/>
      <c r="AS369" s="71"/>
      <c r="AT369" s="52"/>
    </row>
    <row r="370" spans="1:46" ht="14.25" customHeight="1">
      <c r="A370" s="52"/>
      <c r="B370" s="52"/>
      <c r="C370" s="52"/>
      <c r="D370" s="1"/>
      <c r="E370" s="52"/>
      <c r="F370" s="1"/>
      <c r="G370" s="52"/>
      <c r="H370" s="1"/>
      <c r="I370" s="52"/>
      <c r="J370" s="1"/>
      <c r="K370" s="52"/>
      <c r="L370" s="69"/>
      <c r="M370" s="52"/>
      <c r="N370" s="1"/>
      <c r="O370" s="52"/>
      <c r="P370" s="1"/>
      <c r="Q370" s="1"/>
      <c r="R370" s="52"/>
      <c r="S370" s="1"/>
      <c r="T370" s="52"/>
      <c r="U370" s="1"/>
      <c r="V370" s="70"/>
      <c r="W370" s="52"/>
      <c r="X370" s="1"/>
      <c r="Y370" s="52"/>
      <c r="Z370" s="1"/>
      <c r="AA370" s="1"/>
      <c r="AB370" s="1"/>
      <c r="AC370" s="1"/>
      <c r="AD370" s="1"/>
      <c r="AE370" s="52"/>
      <c r="AF370" s="1"/>
      <c r="AG370" s="52"/>
      <c r="AH370" s="1"/>
      <c r="AI370" s="1"/>
      <c r="AJ370" s="52"/>
      <c r="AK370" s="1"/>
      <c r="AL370" s="52"/>
      <c r="AM370" s="1"/>
      <c r="AN370" s="52"/>
      <c r="AO370" s="71"/>
      <c r="AP370" s="52"/>
      <c r="AQ370" s="1"/>
      <c r="AR370" s="71"/>
      <c r="AS370" s="71"/>
      <c r="AT370" s="52"/>
    </row>
    <row r="371" spans="1:46" ht="14.25" customHeight="1">
      <c r="A371" s="52"/>
      <c r="B371" s="52"/>
      <c r="C371" s="52"/>
      <c r="D371" s="1"/>
      <c r="E371" s="52"/>
      <c r="F371" s="1"/>
      <c r="G371" s="52"/>
      <c r="H371" s="1"/>
      <c r="I371" s="52"/>
      <c r="J371" s="1"/>
      <c r="K371" s="52"/>
      <c r="L371" s="69"/>
      <c r="M371" s="52"/>
      <c r="N371" s="1"/>
      <c r="O371" s="52"/>
      <c r="P371" s="1"/>
      <c r="Q371" s="1"/>
      <c r="R371" s="52"/>
      <c r="S371" s="1"/>
      <c r="T371" s="52"/>
      <c r="U371" s="1"/>
      <c r="V371" s="70"/>
      <c r="W371" s="52"/>
      <c r="X371" s="1"/>
      <c r="Y371" s="52"/>
      <c r="Z371" s="1"/>
      <c r="AA371" s="1"/>
      <c r="AB371" s="1"/>
      <c r="AC371" s="1"/>
      <c r="AD371" s="1"/>
      <c r="AE371" s="52"/>
      <c r="AF371" s="1"/>
      <c r="AG371" s="52"/>
      <c r="AH371" s="1"/>
      <c r="AI371" s="1"/>
      <c r="AJ371" s="52"/>
      <c r="AK371" s="1"/>
      <c r="AL371" s="52"/>
      <c r="AM371" s="1"/>
      <c r="AN371" s="52"/>
      <c r="AO371" s="71"/>
      <c r="AP371" s="52"/>
      <c r="AQ371" s="1"/>
      <c r="AR371" s="71"/>
      <c r="AS371" s="71"/>
      <c r="AT371" s="52"/>
    </row>
    <row r="372" spans="1:46" ht="14.25" customHeight="1">
      <c r="A372" s="52"/>
      <c r="B372" s="52"/>
      <c r="C372" s="52"/>
      <c r="D372" s="1"/>
      <c r="E372" s="52"/>
      <c r="F372" s="1"/>
      <c r="G372" s="52"/>
      <c r="H372" s="1"/>
      <c r="I372" s="52"/>
      <c r="J372" s="1"/>
      <c r="K372" s="52"/>
      <c r="L372" s="69"/>
      <c r="M372" s="52"/>
      <c r="N372" s="1"/>
      <c r="O372" s="52"/>
      <c r="P372" s="1"/>
      <c r="Q372" s="1"/>
      <c r="R372" s="52"/>
      <c r="S372" s="1"/>
      <c r="T372" s="52"/>
      <c r="U372" s="1"/>
      <c r="V372" s="70"/>
      <c r="W372" s="52"/>
      <c r="X372" s="1"/>
      <c r="Y372" s="52"/>
      <c r="Z372" s="1"/>
      <c r="AA372" s="1"/>
      <c r="AB372" s="1"/>
      <c r="AC372" s="1"/>
      <c r="AD372" s="1"/>
      <c r="AE372" s="52"/>
      <c r="AF372" s="1"/>
      <c r="AG372" s="52"/>
      <c r="AH372" s="1"/>
      <c r="AI372" s="1"/>
      <c r="AJ372" s="52"/>
      <c r="AK372" s="1"/>
      <c r="AL372" s="52"/>
      <c r="AM372" s="1"/>
      <c r="AN372" s="52"/>
      <c r="AO372" s="71"/>
      <c r="AP372" s="52"/>
      <c r="AQ372" s="1"/>
      <c r="AR372" s="71"/>
      <c r="AS372" s="71"/>
      <c r="AT372" s="52"/>
    </row>
    <row r="373" spans="1:46" ht="14.25" customHeight="1">
      <c r="A373" s="52"/>
      <c r="B373" s="52"/>
      <c r="C373" s="52"/>
      <c r="D373" s="1"/>
      <c r="E373" s="52"/>
      <c r="F373" s="1"/>
      <c r="G373" s="52"/>
      <c r="H373" s="1"/>
      <c r="I373" s="52"/>
      <c r="J373" s="1"/>
      <c r="K373" s="52"/>
      <c r="L373" s="69"/>
      <c r="M373" s="52"/>
      <c r="N373" s="1"/>
      <c r="O373" s="52"/>
      <c r="P373" s="1"/>
      <c r="Q373" s="1"/>
      <c r="R373" s="52"/>
      <c r="S373" s="1"/>
      <c r="T373" s="52"/>
      <c r="U373" s="1"/>
      <c r="V373" s="70"/>
      <c r="W373" s="52"/>
      <c r="X373" s="1"/>
      <c r="Y373" s="52"/>
      <c r="Z373" s="1"/>
      <c r="AA373" s="1"/>
      <c r="AB373" s="1"/>
      <c r="AC373" s="1"/>
      <c r="AD373" s="1"/>
      <c r="AE373" s="52"/>
      <c r="AF373" s="1"/>
      <c r="AG373" s="52"/>
      <c r="AH373" s="1"/>
      <c r="AI373" s="1"/>
      <c r="AJ373" s="52"/>
      <c r="AK373" s="1"/>
      <c r="AL373" s="52"/>
      <c r="AM373" s="1"/>
      <c r="AN373" s="52"/>
      <c r="AO373" s="71"/>
      <c r="AP373" s="52"/>
      <c r="AQ373" s="1"/>
      <c r="AR373" s="71"/>
      <c r="AS373" s="71"/>
      <c r="AT373" s="52"/>
    </row>
    <row r="374" spans="1:46" ht="14.25" customHeight="1">
      <c r="A374" s="52"/>
      <c r="B374" s="52"/>
      <c r="C374" s="52"/>
      <c r="D374" s="1"/>
      <c r="E374" s="52"/>
      <c r="F374" s="1"/>
      <c r="G374" s="52"/>
      <c r="H374" s="1"/>
      <c r="I374" s="52"/>
      <c r="J374" s="1"/>
      <c r="K374" s="52"/>
      <c r="L374" s="69"/>
      <c r="M374" s="52"/>
      <c r="N374" s="1"/>
      <c r="O374" s="52"/>
      <c r="P374" s="1"/>
      <c r="Q374" s="1"/>
      <c r="R374" s="52"/>
      <c r="S374" s="1"/>
      <c r="T374" s="52"/>
      <c r="U374" s="1"/>
      <c r="V374" s="70"/>
      <c r="W374" s="52"/>
      <c r="X374" s="1"/>
      <c r="Y374" s="52"/>
      <c r="Z374" s="1"/>
      <c r="AA374" s="1"/>
      <c r="AB374" s="1"/>
      <c r="AC374" s="1"/>
      <c r="AD374" s="1"/>
      <c r="AE374" s="52"/>
      <c r="AF374" s="1"/>
      <c r="AG374" s="52"/>
      <c r="AH374" s="1"/>
      <c r="AI374" s="1"/>
      <c r="AJ374" s="52"/>
      <c r="AK374" s="1"/>
      <c r="AL374" s="52"/>
      <c r="AM374" s="1"/>
      <c r="AN374" s="52"/>
      <c r="AO374" s="71"/>
      <c r="AP374" s="52"/>
      <c r="AQ374" s="1"/>
      <c r="AR374" s="71"/>
      <c r="AS374" s="71"/>
      <c r="AT374" s="52"/>
    </row>
    <row r="375" spans="1:46" ht="14.25" customHeight="1">
      <c r="A375" s="52"/>
      <c r="B375" s="52"/>
      <c r="C375" s="52"/>
      <c r="D375" s="1"/>
      <c r="E375" s="52"/>
      <c r="F375" s="1"/>
      <c r="G375" s="52"/>
      <c r="H375" s="1"/>
      <c r="I375" s="52"/>
      <c r="J375" s="1"/>
      <c r="K375" s="52"/>
      <c r="L375" s="69"/>
      <c r="M375" s="52"/>
      <c r="N375" s="1"/>
      <c r="O375" s="52"/>
      <c r="P375" s="1"/>
      <c r="Q375" s="1"/>
      <c r="R375" s="52"/>
      <c r="S375" s="1"/>
      <c r="T375" s="52"/>
      <c r="U375" s="1"/>
      <c r="V375" s="70"/>
      <c r="W375" s="52"/>
      <c r="X375" s="1"/>
      <c r="Y375" s="52"/>
      <c r="Z375" s="1"/>
      <c r="AA375" s="1"/>
      <c r="AB375" s="1"/>
      <c r="AC375" s="1"/>
      <c r="AD375" s="1"/>
      <c r="AE375" s="52"/>
      <c r="AF375" s="1"/>
      <c r="AG375" s="52"/>
      <c r="AH375" s="1"/>
      <c r="AI375" s="1"/>
      <c r="AJ375" s="52"/>
      <c r="AK375" s="1"/>
      <c r="AL375" s="52"/>
      <c r="AM375" s="1"/>
      <c r="AN375" s="52"/>
      <c r="AO375" s="71"/>
      <c r="AP375" s="52"/>
      <c r="AQ375" s="1"/>
      <c r="AR375" s="71"/>
      <c r="AS375" s="71"/>
      <c r="AT375" s="52"/>
    </row>
    <row r="376" spans="1:46" ht="14.25" customHeight="1">
      <c r="A376" s="52"/>
      <c r="B376" s="52"/>
      <c r="C376" s="52"/>
      <c r="D376" s="1"/>
      <c r="E376" s="52"/>
      <c r="F376" s="1"/>
      <c r="G376" s="52"/>
      <c r="H376" s="1"/>
      <c r="I376" s="52"/>
      <c r="J376" s="1"/>
      <c r="K376" s="52"/>
      <c r="L376" s="69"/>
      <c r="M376" s="52"/>
      <c r="N376" s="1"/>
      <c r="O376" s="52"/>
      <c r="P376" s="1"/>
      <c r="Q376" s="1"/>
      <c r="R376" s="52"/>
      <c r="S376" s="1"/>
      <c r="T376" s="52"/>
      <c r="U376" s="1"/>
      <c r="V376" s="70"/>
      <c r="W376" s="52"/>
      <c r="X376" s="1"/>
      <c r="Y376" s="52"/>
      <c r="Z376" s="1"/>
      <c r="AA376" s="1"/>
      <c r="AB376" s="1"/>
      <c r="AC376" s="1"/>
      <c r="AD376" s="1"/>
      <c r="AE376" s="52"/>
      <c r="AF376" s="1"/>
      <c r="AG376" s="52"/>
      <c r="AH376" s="1"/>
      <c r="AI376" s="1"/>
      <c r="AJ376" s="52"/>
      <c r="AK376" s="1"/>
      <c r="AL376" s="52"/>
      <c r="AM376" s="1"/>
      <c r="AN376" s="52"/>
      <c r="AO376" s="71"/>
      <c r="AP376" s="52"/>
      <c r="AQ376" s="1"/>
      <c r="AR376" s="71"/>
      <c r="AS376" s="71"/>
      <c r="AT376" s="52"/>
    </row>
    <row r="377" spans="1:46" ht="14.25" customHeight="1">
      <c r="A377" s="52"/>
      <c r="B377" s="52"/>
      <c r="C377" s="52"/>
      <c r="D377" s="1"/>
      <c r="E377" s="52"/>
      <c r="F377" s="1"/>
      <c r="G377" s="52"/>
      <c r="H377" s="1"/>
      <c r="I377" s="52"/>
      <c r="J377" s="1"/>
      <c r="K377" s="52"/>
      <c r="L377" s="69"/>
      <c r="M377" s="52"/>
      <c r="N377" s="1"/>
      <c r="O377" s="52"/>
      <c r="P377" s="1"/>
      <c r="Q377" s="1"/>
      <c r="R377" s="52"/>
      <c r="S377" s="1"/>
      <c r="T377" s="52"/>
      <c r="U377" s="1"/>
      <c r="V377" s="70"/>
      <c r="W377" s="52"/>
      <c r="X377" s="1"/>
      <c r="Y377" s="52"/>
      <c r="Z377" s="1"/>
      <c r="AA377" s="1"/>
      <c r="AB377" s="1"/>
      <c r="AC377" s="1"/>
      <c r="AD377" s="1"/>
      <c r="AE377" s="52"/>
      <c r="AF377" s="1"/>
      <c r="AG377" s="52"/>
      <c r="AH377" s="1"/>
      <c r="AI377" s="1"/>
      <c r="AJ377" s="52"/>
      <c r="AK377" s="1"/>
      <c r="AL377" s="52"/>
      <c r="AM377" s="1"/>
      <c r="AN377" s="52"/>
      <c r="AO377" s="71"/>
      <c r="AP377" s="52"/>
      <c r="AQ377" s="1"/>
      <c r="AR377" s="71"/>
      <c r="AS377" s="71"/>
      <c r="AT377" s="52"/>
    </row>
    <row r="378" spans="1:46" ht="14.25" customHeight="1">
      <c r="A378" s="52"/>
      <c r="B378" s="52"/>
      <c r="C378" s="52"/>
      <c r="D378" s="1"/>
      <c r="E378" s="52"/>
      <c r="F378" s="1"/>
      <c r="G378" s="52"/>
      <c r="H378" s="1"/>
      <c r="I378" s="52"/>
      <c r="J378" s="1"/>
      <c r="K378" s="52"/>
      <c r="L378" s="69"/>
      <c r="M378" s="52"/>
      <c r="N378" s="1"/>
      <c r="O378" s="52"/>
      <c r="P378" s="1"/>
      <c r="Q378" s="1"/>
      <c r="R378" s="52"/>
      <c r="S378" s="1"/>
      <c r="T378" s="52"/>
      <c r="U378" s="1"/>
      <c r="V378" s="70"/>
      <c r="W378" s="52"/>
      <c r="X378" s="1"/>
      <c r="Y378" s="52"/>
      <c r="Z378" s="1"/>
      <c r="AA378" s="1"/>
      <c r="AB378" s="1"/>
      <c r="AC378" s="1"/>
      <c r="AD378" s="1"/>
      <c r="AE378" s="52"/>
      <c r="AF378" s="1"/>
      <c r="AG378" s="52"/>
      <c r="AH378" s="1"/>
      <c r="AI378" s="1"/>
      <c r="AJ378" s="52"/>
      <c r="AK378" s="1"/>
      <c r="AL378" s="52"/>
      <c r="AM378" s="1"/>
      <c r="AN378" s="52"/>
      <c r="AO378" s="71"/>
      <c r="AP378" s="52"/>
      <c r="AQ378" s="1"/>
      <c r="AR378" s="71"/>
      <c r="AS378" s="71"/>
      <c r="AT378" s="52"/>
    </row>
    <row r="379" spans="1:46" ht="14.25" customHeight="1">
      <c r="A379" s="52"/>
      <c r="B379" s="52"/>
      <c r="C379" s="52"/>
      <c r="D379" s="1"/>
      <c r="E379" s="52"/>
      <c r="F379" s="1"/>
      <c r="G379" s="52"/>
      <c r="H379" s="1"/>
      <c r="I379" s="52"/>
      <c r="J379" s="1"/>
      <c r="K379" s="52"/>
      <c r="L379" s="69"/>
      <c r="M379" s="52"/>
      <c r="N379" s="1"/>
      <c r="O379" s="52"/>
      <c r="P379" s="1"/>
      <c r="Q379" s="1"/>
      <c r="R379" s="52"/>
      <c r="S379" s="1"/>
      <c r="T379" s="52"/>
      <c r="U379" s="1"/>
      <c r="V379" s="70"/>
      <c r="W379" s="52"/>
      <c r="X379" s="1"/>
      <c r="Y379" s="52"/>
      <c r="Z379" s="1"/>
      <c r="AA379" s="1"/>
      <c r="AB379" s="1"/>
      <c r="AC379" s="1"/>
      <c r="AD379" s="1"/>
      <c r="AE379" s="52"/>
      <c r="AF379" s="1"/>
      <c r="AG379" s="52"/>
      <c r="AH379" s="1"/>
      <c r="AI379" s="1"/>
      <c r="AJ379" s="52"/>
      <c r="AK379" s="1"/>
      <c r="AL379" s="52"/>
      <c r="AM379" s="1"/>
      <c r="AN379" s="52"/>
      <c r="AO379" s="71"/>
      <c r="AP379" s="52"/>
      <c r="AQ379" s="1"/>
      <c r="AR379" s="71"/>
      <c r="AS379" s="71"/>
      <c r="AT379" s="52"/>
    </row>
    <row r="380" spans="1:46" ht="14.25" customHeight="1">
      <c r="A380" s="52"/>
      <c r="B380" s="52"/>
      <c r="C380" s="52"/>
      <c r="D380" s="1"/>
      <c r="E380" s="52"/>
      <c r="F380" s="1"/>
      <c r="G380" s="52"/>
      <c r="H380" s="1"/>
      <c r="I380" s="52"/>
      <c r="J380" s="1"/>
      <c r="K380" s="52"/>
      <c r="L380" s="69"/>
      <c r="M380" s="52"/>
      <c r="N380" s="1"/>
      <c r="O380" s="52"/>
      <c r="P380" s="1"/>
      <c r="Q380" s="1"/>
      <c r="R380" s="52"/>
      <c r="S380" s="1"/>
      <c r="T380" s="52"/>
      <c r="U380" s="1"/>
      <c r="V380" s="70"/>
      <c r="W380" s="52"/>
      <c r="X380" s="1"/>
      <c r="Y380" s="52"/>
      <c r="Z380" s="1"/>
      <c r="AA380" s="1"/>
      <c r="AB380" s="1"/>
      <c r="AC380" s="1"/>
      <c r="AD380" s="1"/>
      <c r="AE380" s="52"/>
      <c r="AF380" s="1"/>
      <c r="AG380" s="52"/>
      <c r="AH380" s="1"/>
      <c r="AI380" s="1"/>
      <c r="AJ380" s="52"/>
      <c r="AK380" s="1"/>
      <c r="AL380" s="52"/>
      <c r="AM380" s="1"/>
      <c r="AN380" s="52"/>
      <c r="AO380" s="71"/>
      <c r="AP380" s="52"/>
      <c r="AQ380" s="1"/>
      <c r="AR380" s="71"/>
      <c r="AS380" s="71"/>
      <c r="AT380" s="52"/>
    </row>
    <row r="381" spans="1:46" ht="14.25" customHeight="1">
      <c r="A381" s="52"/>
      <c r="B381" s="52"/>
      <c r="C381" s="52"/>
      <c r="D381" s="1"/>
      <c r="E381" s="52"/>
      <c r="F381" s="1"/>
      <c r="G381" s="52"/>
      <c r="H381" s="1"/>
      <c r="I381" s="52"/>
      <c r="J381" s="1"/>
      <c r="K381" s="52"/>
      <c r="L381" s="69"/>
      <c r="M381" s="52"/>
      <c r="N381" s="1"/>
      <c r="O381" s="52"/>
      <c r="P381" s="1"/>
      <c r="Q381" s="1"/>
      <c r="R381" s="52"/>
      <c r="S381" s="1"/>
      <c r="T381" s="52"/>
      <c r="U381" s="1"/>
      <c r="V381" s="70"/>
      <c r="W381" s="52"/>
      <c r="X381" s="1"/>
      <c r="Y381" s="52"/>
      <c r="Z381" s="1"/>
      <c r="AA381" s="1"/>
      <c r="AB381" s="1"/>
      <c r="AC381" s="1"/>
      <c r="AD381" s="1"/>
      <c r="AE381" s="52"/>
      <c r="AF381" s="1"/>
      <c r="AG381" s="52"/>
      <c r="AH381" s="1"/>
      <c r="AI381" s="1"/>
      <c r="AJ381" s="52"/>
      <c r="AK381" s="1"/>
      <c r="AL381" s="52"/>
      <c r="AM381" s="1"/>
      <c r="AN381" s="52"/>
      <c r="AO381" s="71"/>
      <c r="AP381" s="52"/>
      <c r="AQ381" s="1"/>
      <c r="AR381" s="71"/>
      <c r="AS381" s="71"/>
      <c r="AT381" s="52"/>
    </row>
    <row r="382" spans="1:46" ht="14.25" customHeight="1">
      <c r="A382" s="52"/>
      <c r="B382" s="52"/>
      <c r="C382" s="52"/>
      <c r="D382" s="1"/>
      <c r="E382" s="52"/>
      <c r="F382" s="1"/>
      <c r="G382" s="52"/>
      <c r="H382" s="1"/>
      <c r="I382" s="52"/>
      <c r="J382" s="1"/>
      <c r="K382" s="52"/>
      <c r="L382" s="69"/>
      <c r="M382" s="52"/>
      <c r="N382" s="1"/>
      <c r="O382" s="52"/>
      <c r="P382" s="1"/>
      <c r="Q382" s="1"/>
      <c r="R382" s="52"/>
      <c r="S382" s="1"/>
      <c r="T382" s="52"/>
      <c r="U382" s="1"/>
      <c r="V382" s="70"/>
      <c r="W382" s="52"/>
      <c r="X382" s="1"/>
      <c r="Y382" s="52"/>
      <c r="Z382" s="1"/>
      <c r="AA382" s="1"/>
      <c r="AB382" s="1"/>
      <c r="AC382" s="1"/>
      <c r="AD382" s="1"/>
      <c r="AE382" s="52"/>
      <c r="AF382" s="1"/>
      <c r="AG382" s="52"/>
      <c r="AH382" s="1"/>
      <c r="AI382" s="1"/>
      <c r="AJ382" s="52"/>
      <c r="AK382" s="1"/>
      <c r="AL382" s="52"/>
      <c r="AM382" s="1"/>
      <c r="AN382" s="52"/>
      <c r="AO382" s="71"/>
      <c r="AP382" s="52"/>
      <c r="AQ382" s="1"/>
      <c r="AR382" s="71"/>
      <c r="AS382" s="71"/>
      <c r="AT382" s="52"/>
    </row>
    <row r="383" spans="1:46" ht="14.25" customHeight="1">
      <c r="A383" s="52"/>
      <c r="B383" s="52"/>
      <c r="C383" s="52"/>
      <c r="D383" s="1"/>
      <c r="E383" s="52"/>
      <c r="F383" s="1"/>
      <c r="G383" s="52"/>
      <c r="H383" s="1"/>
      <c r="I383" s="52"/>
      <c r="J383" s="1"/>
      <c r="K383" s="52"/>
      <c r="L383" s="69"/>
      <c r="M383" s="52"/>
      <c r="N383" s="1"/>
      <c r="O383" s="52"/>
      <c r="P383" s="1"/>
      <c r="Q383" s="1"/>
      <c r="R383" s="52"/>
      <c r="S383" s="1"/>
      <c r="T383" s="52"/>
      <c r="U383" s="1"/>
      <c r="V383" s="70"/>
      <c r="W383" s="52"/>
      <c r="X383" s="1"/>
      <c r="Y383" s="52"/>
      <c r="Z383" s="1"/>
      <c r="AA383" s="1"/>
      <c r="AB383" s="1"/>
      <c r="AC383" s="1"/>
      <c r="AD383" s="1"/>
      <c r="AE383" s="52"/>
      <c r="AF383" s="1"/>
      <c r="AG383" s="52"/>
      <c r="AH383" s="1"/>
      <c r="AI383" s="1"/>
      <c r="AJ383" s="52"/>
      <c r="AK383" s="1"/>
      <c r="AL383" s="52"/>
      <c r="AM383" s="1"/>
      <c r="AN383" s="52"/>
      <c r="AO383" s="71"/>
      <c r="AP383" s="52"/>
      <c r="AQ383" s="1"/>
      <c r="AR383" s="71"/>
      <c r="AS383" s="71"/>
      <c r="AT383" s="52"/>
    </row>
    <row r="384" spans="1:46" ht="14.25" customHeight="1">
      <c r="A384" s="52"/>
      <c r="B384" s="52"/>
      <c r="C384" s="52"/>
      <c r="D384" s="1"/>
      <c r="E384" s="52"/>
      <c r="F384" s="1"/>
      <c r="G384" s="52"/>
      <c r="H384" s="1"/>
      <c r="I384" s="52"/>
      <c r="J384" s="1"/>
      <c r="K384" s="52"/>
      <c r="L384" s="69"/>
      <c r="M384" s="52"/>
      <c r="N384" s="1"/>
      <c r="O384" s="52"/>
      <c r="P384" s="1"/>
      <c r="Q384" s="1"/>
      <c r="R384" s="52"/>
      <c r="S384" s="1"/>
      <c r="T384" s="52"/>
      <c r="U384" s="1"/>
      <c r="V384" s="70"/>
      <c r="W384" s="52"/>
      <c r="X384" s="1"/>
      <c r="Y384" s="52"/>
      <c r="Z384" s="1"/>
      <c r="AA384" s="1"/>
      <c r="AB384" s="1"/>
      <c r="AC384" s="1"/>
      <c r="AD384" s="1"/>
      <c r="AE384" s="52"/>
      <c r="AF384" s="1"/>
      <c r="AG384" s="52"/>
      <c r="AH384" s="1"/>
      <c r="AI384" s="1"/>
      <c r="AJ384" s="52"/>
      <c r="AK384" s="1"/>
      <c r="AL384" s="52"/>
      <c r="AM384" s="1"/>
      <c r="AN384" s="52"/>
      <c r="AO384" s="71"/>
      <c r="AP384" s="52"/>
      <c r="AQ384" s="1"/>
      <c r="AR384" s="71"/>
      <c r="AS384" s="71"/>
      <c r="AT384" s="52"/>
    </row>
    <row r="385" spans="1:46" ht="14.25" customHeight="1">
      <c r="A385" s="52"/>
      <c r="B385" s="52"/>
      <c r="C385" s="52"/>
      <c r="D385" s="1"/>
      <c r="E385" s="52"/>
      <c r="F385" s="1"/>
      <c r="G385" s="52"/>
      <c r="H385" s="1"/>
      <c r="I385" s="52"/>
      <c r="J385" s="1"/>
      <c r="K385" s="52"/>
      <c r="L385" s="69"/>
      <c r="M385" s="52"/>
      <c r="N385" s="1"/>
      <c r="O385" s="52"/>
      <c r="P385" s="1"/>
      <c r="Q385" s="1"/>
      <c r="R385" s="52"/>
      <c r="S385" s="1"/>
      <c r="T385" s="52"/>
      <c r="U385" s="1"/>
      <c r="V385" s="70"/>
      <c r="W385" s="52"/>
      <c r="X385" s="1"/>
      <c r="Y385" s="52"/>
      <c r="Z385" s="1"/>
      <c r="AA385" s="1"/>
      <c r="AB385" s="1"/>
      <c r="AC385" s="1"/>
      <c r="AD385" s="1"/>
      <c r="AE385" s="52"/>
      <c r="AF385" s="1"/>
      <c r="AG385" s="52"/>
      <c r="AH385" s="1"/>
      <c r="AI385" s="1"/>
      <c r="AJ385" s="52"/>
      <c r="AK385" s="1"/>
      <c r="AL385" s="52"/>
      <c r="AM385" s="1"/>
      <c r="AN385" s="52"/>
      <c r="AO385" s="71"/>
      <c r="AP385" s="52"/>
      <c r="AQ385" s="1"/>
      <c r="AR385" s="71"/>
      <c r="AS385" s="71"/>
      <c r="AT385" s="52"/>
    </row>
    <row r="386" spans="1:46" ht="14.25" customHeight="1">
      <c r="A386" s="52"/>
      <c r="B386" s="52"/>
      <c r="C386" s="52"/>
      <c r="D386" s="1"/>
      <c r="E386" s="52"/>
      <c r="F386" s="1"/>
      <c r="G386" s="52"/>
      <c r="H386" s="1"/>
      <c r="I386" s="52"/>
      <c r="J386" s="1"/>
      <c r="K386" s="52"/>
      <c r="L386" s="69"/>
      <c r="M386" s="52"/>
      <c r="N386" s="1"/>
      <c r="O386" s="52"/>
      <c r="P386" s="1"/>
      <c r="Q386" s="1"/>
      <c r="R386" s="52"/>
      <c r="S386" s="1"/>
      <c r="T386" s="52"/>
      <c r="U386" s="1"/>
      <c r="V386" s="70"/>
      <c r="W386" s="52"/>
      <c r="X386" s="1"/>
      <c r="Y386" s="52"/>
      <c r="Z386" s="1"/>
      <c r="AA386" s="1"/>
      <c r="AB386" s="1"/>
      <c r="AC386" s="1"/>
      <c r="AD386" s="1"/>
      <c r="AE386" s="52"/>
      <c r="AF386" s="1"/>
      <c r="AG386" s="52"/>
      <c r="AH386" s="1"/>
      <c r="AI386" s="1"/>
      <c r="AJ386" s="52"/>
      <c r="AK386" s="1"/>
      <c r="AL386" s="52"/>
      <c r="AM386" s="1"/>
      <c r="AN386" s="52"/>
      <c r="AO386" s="71"/>
      <c r="AP386" s="52"/>
      <c r="AQ386" s="1"/>
      <c r="AR386" s="71"/>
      <c r="AS386" s="71"/>
      <c r="AT386" s="52"/>
    </row>
    <row r="387" spans="1:46" ht="14.25" customHeight="1">
      <c r="A387" s="52"/>
      <c r="B387" s="52"/>
      <c r="C387" s="52"/>
      <c r="D387" s="1"/>
      <c r="E387" s="52"/>
      <c r="F387" s="1"/>
      <c r="G387" s="52"/>
      <c r="H387" s="1"/>
      <c r="I387" s="52"/>
      <c r="J387" s="1"/>
      <c r="K387" s="52"/>
      <c r="L387" s="69"/>
      <c r="M387" s="52"/>
      <c r="N387" s="1"/>
      <c r="O387" s="52"/>
      <c r="P387" s="1"/>
      <c r="Q387" s="1"/>
      <c r="R387" s="52"/>
      <c r="S387" s="1"/>
      <c r="T387" s="52"/>
      <c r="U387" s="1"/>
      <c r="V387" s="70"/>
      <c r="W387" s="52"/>
      <c r="X387" s="1"/>
      <c r="Y387" s="52"/>
      <c r="Z387" s="1"/>
      <c r="AA387" s="1"/>
      <c r="AB387" s="1"/>
      <c r="AC387" s="1"/>
      <c r="AD387" s="1"/>
      <c r="AE387" s="52"/>
      <c r="AF387" s="1"/>
      <c r="AG387" s="52"/>
      <c r="AH387" s="1"/>
      <c r="AI387" s="1"/>
      <c r="AJ387" s="52"/>
      <c r="AK387" s="1"/>
      <c r="AL387" s="52"/>
      <c r="AM387" s="1"/>
      <c r="AN387" s="52"/>
      <c r="AO387" s="71"/>
      <c r="AP387" s="52"/>
      <c r="AQ387" s="1"/>
      <c r="AR387" s="71"/>
      <c r="AS387" s="71"/>
      <c r="AT387" s="52"/>
    </row>
    <row r="388" spans="1:46" ht="14.25" customHeight="1">
      <c r="A388" s="52"/>
      <c r="B388" s="52"/>
      <c r="C388" s="52"/>
      <c r="D388" s="1"/>
      <c r="E388" s="52"/>
      <c r="F388" s="1"/>
      <c r="G388" s="52"/>
      <c r="H388" s="1"/>
      <c r="I388" s="52"/>
      <c r="J388" s="1"/>
      <c r="K388" s="52"/>
      <c r="L388" s="69"/>
      <c r="M388" s="52"/>
      <c r="N388" s="1"/>
      <c r="O388" s="52"/>
      <c r="P388" s="1"/>
      <c r="Q388" s="1"/>
      <c r="R388" s="52"/>
      <c r="S388" s="1"/>
      <c r="T388" s="52"/>
      <c r="U388" s="1"/>
      <c r="V388" s="70"/>
      <c r="W388" s="52"/>
      <c r="X388" s="1"/>
      <c r="Y388" s="52"/>
      <c r="Z388" s="1"/>
      <c r="AA388" s="1"/>
      <c r="AB388" s="1"/>
      <c r="AC388" s="1"/>
      <c r="AD388" s="1"/>
      <c r="AE388" s="52"/>
      <c r="AF388" s="1"/>
      <c r="AG388" s="52"/>
      <c r="AH388" s="1"/>
      <c r="AI388" s="1"/>
      <c r="AJ388" s="52"/>
      <c r="AK388" s="1"/>
      <c r="AL388" s="52"/>
      <c r="AM388" s="1"/>
      <c r="AN388" s="52"/>
      <c r="AO388" s="71"/>
      <c r="AP388" s="52"/>
      <c r="AQ388" s="1"/>
      <c r="AR388" s="71"/>
      <c r="AS388" s="71"/>
      <c r="AT388" s="52"/>
    </row>
    <row r="389" spans="1:46" ht="14.25" customHeight="1">
      <c r="A389" s="52"/>
      <c r="B389" s="52"/>
      <c r="C389" s="52"/>
      <c r="D389" s="1"/>
      <c r="E389" s="52"/>
      <c r="F389" s="1"/>
      <c r="G389" s="52"/>
      <c r="H389" s="1"/>
      <c r="I389" s="52"/>
      <c r="J389" s="1"/>
      <c r="K389" s="52"/>
      <c r="L389" s="69"/>
      <c r="M389" s="52"/>
      <c r="N389" s="1"/>
      <c r="O389" s="52"/>
      <c r="P389" s="1"/>
      <c r="Q389" s="1"/>
      <c r="R389" s="52"/>
      <c r="S389" s="1"/>
      <c r="T389" s="52"/>
      <c r="U389" s="1"/>
      <c r="V389" s="70"/>
      <c r="W389" s="52"/>
      <c r="X389" s="1"/>
      <c r="Y389" s="52"/>
      <c r="Z389" s="1"/>
      <c r="AA389" s="1"/>
      <c r="AB389" s="1"/>
      <c r="AC389" s="1"/>
      <c r="AD389" s="1"/>
      <c r="AE389" s="52"/>
      <c r="AF389" s="1"/>
      <c r="AG389" s="52"/>
      <c r="AH389" s="1"/>
      <c r="AI389" s="1"/>
      <c r="AJ389" s="52"/>
      <c r="AK389" s="1"/>
      <c r="AL389" s="52"/>
      <c r="AM389" s="1"/>
      <c r="AN389" s="52"/>
      <c r="AO389" s="71"/>
      <c r="AP389" s="52"/>
      <c r="AQ389" s="1"/>
      <c r="AR389" s="71"/>
      <c r="AS389" s="71"/>
      <c r="AT389" s="52"/>
    </row>
    <row r="390" spans="1:46" ht="14.25" customHeight="1">
      <c r="A390" s="52"/>
      <c r="B390" s="52"/>
      <c r="C390" s="52"/>
      <c r="D390" s="1"/>
      <c r="E390" s="52"/>
      <c r="F390" s="1"/>
      <c r="G390" s="52"/>
      <c r="H390" s="1"/>
      <c r="I390" s="52"/>
      <c r="J390" s="1"/>
      <c r="K390" s="52"/>
      <c r="L390" s="69"/>
      <c r="M390" s="52"/>
      <c r="N390" s="1"/>
      <c r="O390" s="52"/>
      <c r="P390" s="1"/>
      <c r="Q390" s="1"/>
      <c r="R390" s="52"/>
      <c r="S390" s="1"/>
      <c r="T390" s="52"/>
      <c r="U390" s="1"/>
      <c r="V390" s="70"/>
      <c r="W390" s="52"/>
      <c r="X390" s="1"/>
      <c r="Y390" s="52"/>
      <c r="Z390" s="1"/>
      <c r="AA390" s="1"/>
      <c r="AB390" s="1"/>
      <c r="AC390" s="1"/>
      <c r="AD390" s="1"/>
      <c r="AE390" s="52"/>
      <c r="AF390" s="1"/>
      <c r="AG390" s="52"/>
      <c r="AH390" s="1"/>
      <c r="AI390" s="1"/>
      <c r="AJ390" s="52"/>
      <c r="AK390" s="1"/>
      <c r="AL390" s="52"/>
      <c r="AM390" s="1"/>
      <c r="AN390" s="52"/>
      <c r="AO390" s="71"/>
      <c r="AP390" s="52"/>
      <c r="AQ390" s="1"/>
      <c r="AR390" s="71"/>
      <c r="AS390" s="71"/>
      <c r="AT390" s="52"/>
    </row>
    <row r="391" spans="1:46" ht="14.25" customHeight="1">
      <c r="A391" s="52"/>
      <c r="B391" s="52"/>
      <c r="C391" s="52"/>
      <c r="D391" s="1"/>
      <c r="E391" s="52"/>
      <c r="F391" s="1"/>
      <c r="G391" s="52"/>
      <c r="H391" s="1"/>
      <c r="I391" s="52"/>
      <c r="J391" s="1"/>
      <c r="K391" s="52"/>
      <c r="L391" s="69"/>
      <c r="M391" s="52"/>
      <c r="N391" s="1"/>
      <c r="O391" s="52"/>
      <c r="P391" s="1"/>
      <c r="Q391" s="1"/>
      <c r="R391" s="52"/>
      <c r="S391" s="1"/>
      <c r="T391" s="52"/>
      <c r="U391" s="1"/>
      <c r="V391" s="70"/>
      <c r="W391" s="52"/>
      <c r="X391" s="1"/>
      <c r="Y391" s="52"/>
      <c r="Z391" s="1"/>
      <c r="AA391" s="1"/>
      <c r="AB391" s="1"/>
      <c r="AC391" s="1"/>
      <c r="AD391" s="1"/>
      <c r="AE391" s="52"/>
      <c r="AF391" s="1"/>
      <c r="AG391" s="52"/>
      <c r="AH391" s="1"/>
      <c r="AI391" s="1"/>
      <c r="AJ391" s="52"/>
      <c r="AK391" s="1"/>
      <c r="AL391" s="52"/>
      <c r="AM391" s="1"/>
      <c r="AN391" s="52"/>
      <c r="AO391" s="71"/>
      <c r="AP391" s="52"/>
      <c r="AQ391" s="1"/>
      <c r="AR391" s="71"/>
      <c r="AS391" s="71"/>
      <c r="AT391" s="52"/>
    </row>
    <row r="392" spans="1:46" ht="14.25" customHeight="1">
      <c r="A392" s="52"/>
      <c r="B392" s="52"/>
      <c r="C392" s="52"/>
      <c r="D392" s="1"/>
      <c r="E392" s="52"/>
      <c r="F392" s="1"/>
      <c r="G392" s="52"/>
      <c r="H392" s="1"/>
      <c r="I392" s="52"/>
      <c r="J392" s="1"/>
      <c r="K392" s="52"/>
      <c r="L392" s="69"/>
      <c r="M392" s="52"/>
      <c r="N392" s="1"/>
      <c r="O392" s="52"/>
      <c r="P392" s="1"/>
      <c r="Q392" s="1"/>
      <c r="R392" s="52"/>
      <c r="S392" s="1"/>
      <c r="T392" s="52"/>
      <c r="U392" s="1"/>
      <c r="V392" s="70"/>
      <c r="W392" s="52"/>
      <c r="X392" s="1"/>
      <c r="Y392" s="52"/>
      <c r="Z392" s="1"/>
      <c r="AA392" s="1"/>
      <c r="AB392" s="1"/>
      <c r="AC392" s="1"/>
      <c r="AD392" s="1"/>
      <c r="AE392" s="52"/>
      <c r="AF392" s="1"/>
      <c r="AG392" s="52"/>
      <c r="AH392" s="1"/>
      <c r="AI392" s="1"/>
      <c r="AJ392" s="52"/>
      <c r="AK392" s="1"/>
      <c r="AL392" s="52"/>
      <c r="AM392" s="1"/>
      <c r="AN392" s="52"/>
      <c r="AO392" s="71"/>
      <c r="AP392" s="52"/>
      <c r="AQ392" s="1"/>
      <c r="AR392" s="71"/>
      <c r="AS392" s="71"/>
      <c r="AT392" s="52"/>
    </row>
    <row r="393" spans="1:46" ht="14.25" customHeight="1">
      <c r="A393" s="52"/>
      <c r="B393" s="52"/>
      <c r="C393" s="52"/>
      <c r="D393" s="1"/>
      <c r="E393" s="52"/>
      <c r="F393" s="1"/>
      <c r="G393" s="52"/>
      <c r="H393" s="1"/>
      <c r="I393" s="52"/>
      <c r="J393" s="1"/>
      <c r="K393" s="52"/>
      <c r="L393" s="69"/>
      <c r="M393" s="52"/>
      <c r="N393" s="1"/>
      <c r="O393" s="52"/>
      <c r="P393" s="1"/>
      <c r="Q393" s="1"/>
      <c r="R393" s="52"/>
      <c r="S393" s="1"/>
      <c r="T393" s="52"/>
      <c r="U393" s="1"/>
      <c r="V393" s="70"/>
      <c r="W393" s="52"/>
      <c r="X393" s="1"/>
      <c r="Y393" s="52"/>
      <c r="Z393" s="1"/>
      <c r="AA393" s="1"/>
      <c r="AB393" s="1"/>
      <c r="AC393" s="1"/>
      <c r="AD393" s="1"/>
      <c r="AE393" s="52"/>
      <c r="AF393" s="1"/>
      <c r="AG393" s="52"/>
      <c r="AH393" s="1"/>
      <c r="AI393" s="1"/>
      <c r="AJ393" s="52"/>
      <c r="AK393" s="1"/>
      <c r="AL393" s="52"/>
      <c r="AM393" s="1"/>
      <c r="AN393" s="52"/>
      <c r="AO393" s="71"/>
      <c r="AP393" s="52"/>
      <c r="AQ393" s="1"/>
      <c r="AR393" s="71"/>
      <c r="AS393" s="71"/>
      <c r="AT393" s="52"/>
    </row>
    <row r="394" spans="1:46" ht="14.25" customHeight="1">
      <c r="A394" s="52"/>
      <c r="B394" s="52"/>
      <c r="C394" s="52"/>
      <c r="D394" s="1"/>
      <c r="E394" s="52"/>
      <c r="F394" s="1"/>
      <c r="G394" s="52"/>
      <c r="H394" s="1"/>
      <c r="I394" s="52"/>
      <c r="J394" s="1"/>
      <c r="K394" s="52"/>
      <c r="L394" s="69"/>
      <c r="M394" s="52"/>
      <c r="N394" s="1"/>
      <c r="O394" s="52"/>
      <c r="P394" s="1"/>
      <c r="Q394" s="1"/>
      <c r="R394" s="52"/>
      <c r="S394" s="1"/>
      <c r="T394" s="52"/>
      <c r="U394" s="1"/>
      <c r="V394" s="70"/>
      <c r="W394" s="52"/>
      <c r="X394" s="1"/>
      <c r="Y394" s="52"/>
      <c r="Z394" s="1"/>
      <c r="AA394" s="1"/>
      <c r="AB394" s="1"/>
      <c r="AC394" s="1"/>
      <c r="AD394" s="1"/>
      <c r="AE394" s="52"/>
      <c r="AF394" s="1"/>
      <c r="AG394" s="52"/>
      <c r="AH394" s="1"/>
      <c r="AI394" s="1"/>
      <c r="AJ394" s="52"/>
      <c r="AK394" s="1"/>
      <c r="AL394" s="52"/>
      <c r="AM394" s="1"/>
      <c r="AN394" s="52"/>
      <c r="AO394" s="71"/>
      <c r="AP394" s="52"/>
      <c r="AQ394" s="1"/>
      <c r="AR394" s="71"/>
      <c r="AS394" s="71"/>
      <c r="AT394" s="52"/>
    </row>
    <row r="395" spans="1:46" ht="14.25" customHeight="1">
      <c r="A395" s="52"/>
      <c r="B395" s="52"/>
      <c r="C395" s="52"/>
      <c r="D395" s="1"/>
      <c r="E395" s="52"/>
      <c r="F395" s="1"/>
      <c r="G395" s="52"/>
      <c r="H395" s="1"/>
      <c r="I395" s="52"/>
      <c r="J395" s="1"/>
      <c r="K395" s="52"/>
      <c r="L395" s="69"/>
      <c r="M395" s="52"/>
      <c r="N395" s="1"/>
      <c r="O395" s="52"/>
      <c r="P395" s="1"/>
      <c r="Q395" s="1"/>
      <c r="R395" s="52"/>
      <c r="S395" s="1"/>
      <c r="T395" s="52"/>
      <c r="U395" s="1"/>
      <c r="V395" s="70"/>
      <c r="W395" s="52"/>
      <c r="X395" s="1"/>
      <c r="Y395" s="52"/>
      <c r="Z395" s="1"/>
      <c r="AA395" s="1"/>
      <c r="AB395" s="1"/>
      <c r="AC395" s="1"/>
      <c r="AD395" s="1"/>
      <c r="AE395" s="52"/>
      <c r="AF395" s="1"/>
      <c r="AG395" s="52"/>
      <c r="AH395" s="1"/>
      <c r="AI395" s="1"/>
      <c r="AJ395" s="52"/>
      <c r="AK395" s="1"/>
      <c r="AL395" s="52"/>
      <c r="AM395" s="1"/>
      <c r="AN395" s="52"/>
      <c r="AO395" s="71"/>
      <c r="AP395" s="52"/>
      <c r="AQ395" s="1"/>
      <c r="AR395" s="71"/>
      <c r="AS395" s="71"/>
      <c r="AT395" s="52"/>
    </row>
    <row r="396" spans="1:46" ht="14.25" customHeight="1">
      <c r="A396" s="52"/>
      <c r="B396" s="52"/>
      <c r="C396" s="52"/>
      <c r="D396" s="1"/>
      <c r="E396" s="52"/>
      <c r="F396" s="1"/>
      <c r="G396" s="52"/>
      <c r="H396" s="1"/>
      <c r="I396" s="52"/>
      <c r="J396" s="1"/>
      <c r="K396" s="52"/>
      <c r="L396" s="69"/>
      <c r="M396" s="52"/>
      <c r="N396" s="1"/>
      <c r="O396" s="52"/>
      <c r="P396" s="1"/>
      <c r="Q396" s="1"/>
      <c r="R396" s="52"/>
      <c r="S396" s="1"/>
      <c r="T396" s="52"/>
      <c r="U396" s="1"/>
      <c r="V396" s="70"/>
      <c r="W396" s="52"/>
      <c r="X396" s="1"/>
      <c r="Y396" s="52"/>
      <c r="Z396" s="1"/>
      <c r="AA396" s="1"/>
      <c r="AB396" s="1"/>
      <c r="AC396" s="1"/>
      <c r="AD396" s="1"/>
      <c r="AE396" s="52"/>
      <c r="AF396" s="1"/>
      <c r="AG396" s="52"/>
      <c r="AH396" s="1"/>
      <c r="AI396" s="1"/>
      <c r="AJ396" s="52"/>
      <c r="AK396" s="1"/>
      <c r="AL396" s="52"/>
      <c r="AM396" s="1"/>
      <c r="AN396" s="52"/>
      <c r="AO396" s="71"/>
      <c r="AP396" s="52"/>
      <c r="AQ396" s="1"/>
      <c r="AR396" s="71"/>
      <c r="AS396" s="71"/>
      <c r="AT396" s="52"/>
    </row>
    <row r="397" spans="1:46" ht="14.25" customHeight="1">
      <c r="A397" s="52"/>
      <c r="B397" s="52"/>
      <c r="C397" s="52"/>
      <c r="D397" s="1"/>
      <c r="E397" s="52"/>
      <c r="F397" s="1"/>
      <c r="G397" s="52"/>
      <c r="H397" s="1"/>
      <c r="I397" s="52"/>
      <c r="J397" s="1"/>
      <c r="K397" s="52"/>
      <c r="L397" s="69"/>
      <c r="M397" s="52"/>
      <c r="N397" s="1"/>
      <c r="O397" s="52"/>
      <c r="P397" s="1"/>
      <c r="Q397" s="1"/>
      <c r="R397" s="52"/>
      <c r="S397" s="1"/>
      <c r="T397" s="52"/>
      <c r="U397" s="1"/>
      <c r="V397" s="70"/>
      <c r="W397" s="52"/>
      <c r="X397" s="1"/>
      <c r="Y397" s="52"/>
      <c r="Z397" s="1"/>
      <c r="AA397" s="1"/>
      <c r="AB397" s="1"/>
      <c r="AC397" s="1"/>
      <c r="AD397" s="1"/>
      <c r="AE397" s="52"/>
      <c r="AF397" s="1"/>
      <c r="AG397" s="52"/>
      <c r="AH397" s="1"/>
      <c r="AI397" s="1"/>
      <c r="AJ397" s="52"/>
      <c r="AK397" s="1"/>
      <c r="AL397" s="52"/>
      <c r="AM397" s="1"/>
      <c r="AN397" s="52"/>
      <c r="AO397" s="71"/>
      <c r="AP397" s="52"/>
      <c r="AQ397" s="1"/>
      <c r="AR397" s="71"/>
      <c r="AS397" s="71"/>
      <c r="AT397" s="52"/>
    </row>
    <row r="398" spans="1:46" ht="14.25" customHeight="1">
      <c r="A398" s="52"/>
      <c r="B398" s="52"/>
      <c r="C398" s="52"/>
      <c r="D398" s="1"/>
      <c r="E398" s="52"/>
      <c r="F398" s="1"/>
      <c r="G398" s="52"/>
      <c r="H398" s="1"/>
      <c r="I398" s="52"/>
      <c r="J398" s="1"/>
      <c r="K398" s="52"/>
      <c r="L398" s="69"/>
      <c r="M398" s="52"/>
      <c r="N398" s="1"/>
      <c r="O398" s="52"/>
      <c r="P398" s="1"/>
      <c r="Q398" s="1"/>
      <c r="R398" s="52"/>
      <c r="S398" s="1"/>
      <c r="T398" s="52"/>
      <c r="U398" s="1"/>
      <c r="V398" s="70"/>
      <c r="W398" s="52"/>
      <c r="X398" s="1"/>
      <c r="Y398" s="52"/>
      <c r="Z398" s="1"/>
      <c r="AA398" s="1"/>
      <c r="AB398" s="1"/>
      <c r="AC398" s="1"/>
      <c r="AD398" s="1"/>
      <c r="AE398" s="52"/>
      <c r="AF398" s="1"/>
      <c r="AG398" s="52"/>
      <c r="AH398" s="1"/>
      <c r="AI398" s="1"/>
      <c r="AJ398" s="52"/>
      <c r="AK398" s="1"/>
      <c r="AL398" s="52"/>
      <c r="AM398" s="1"/>
      <c r="AN398" s="52"/>
      <c r="AO398" s="71"/>
      <c r="AP398" s="52"/>
      <c r="AQ398" s="1"/>
      <c r="AR398" s="71"/>
      <c r="AS398" s="71"/>
      <c r="AT398" s="52"/>
    </row>
    <row r="399" spans="1:46" ht="14.25" customHeight="1">
      <c r="A399" s="52"/>
      <c r="B399" s="52"/>
      <c r="C399" s="52"/>
      <c r="D399" s="1"/>
      <c r="E399" s="52"/>
      <c r="F399" s="1"/>
      <c r="G399" s="52"/>
      <c r="H399" s="1"/>
      <c r="I399" s="52"/>
      <c r="J399" s="1"/>
      <c r="K399" s="52"/>
      <c r="L399" s="69"/>
      <c r="M399" s="52"/>
      <c r="N399" s="1"/>
      <c r="O399" s="52"/>
      <c r="P399" s="1"/>
      <c r="Q399" s="1"/>
      <c r="R399" s="52"/>
      <c r="S399" s="1"/>
      <c r="T399" s="52"/>
      <c r="U399" s="1"/>
      <c r="V399" s="70"/>
      <c r="W399" s="52"/>
      <c r="X399" s="1"/>
      <c r="Y399" s="52"/>
      <c r="Z399" s="1"/>
      <c r="AA399" s="1"/>
      <c r="AB399" s="1"/>
      <c r="AC399" s="1"/>
      <c r="AD399" s="1"/>
      <c r="AE399" s="52"/>
      <c r="AF399" s="1"/>
      <c r="AG399" s="52"/>
      <c r="AH399" s="1"/>
      <c r="AI399" s="1"/>
      <c r="AJ399" s="52"/>
      <c r="AK399" s="1"/>
      <c r="AL399" s="52"/>
      <c r="AM399" s="1"/>
      <c r="AN399" s="52"/>
      <c r="AO399" s="71"/>
      <c r="AP399" s="52"/>
      <c r="AQ399" s="1"/>
      <c r="AR399" s="71"/>
      <c r="AS399" s="71"/>
      <c r="AT399" s="52"/>
    </row>
    <row r="400" spans="1:46" ht="14.25" customHeight="1">
      <c r="A400" s="52"/>
      <c r="B400" s="52"/>
      <c r="C400" s="52"/>
      <c r="D400" s="1"/>
      <c r="E400" s="52"/>
      <c r="F400" s="1"/>
      <c r="G400" s="52"/>
      <c r="H400" s="1"/>
      <c r="I400" s="52"/>
      <c r="J400" s="1"/>
      <c r="K400" s="52"/>
      <c r="L400" s="69"/>
      <c r="M400" s="52"/>
      <c r="N400" s="1"/>
      <c r="O400" s="52"/>
      <c r="P400" s="1"/>
      <c r="Q400" s="1"/>
      <c r="R400" s="52"/>
      <c r="S400" s="1"/>
      <c r="T400" s="52"/>
      <c r="U400" s="1"/>
      <c r="V400" s="70"/>
      <c r="W400" s="52"/>
      <c r="X400" s="1"/>
      <c r="Y400" s="52"/>
      <c r="Z400" s="1"/>
      <c r="AA400" s="1"/>
      <c r="AB400" s="1"/>
      <c r="AC400" s="1"/>
      <c r="AD400" s="1"/>
      <c r="AE400" s="52"/>
      <c r="AF400" s="1"/>
      <c r="AG400" s="52"/>
      <c r="AH400" s="1"/>
      <c r="AI400" s="1"/>
      <c r="AJ400" s="52"/>
      <c r="AK400" s="1"/>
      <c r="AL400" s="52"/>
      <c r="AM400" s="1"/>
      <c r="AN400" s="52"/>
      <c r="AO400" s="71"/>
      <c r="AP400" s="52"/>
      <c r="AQ400" s="1"/>
      <c r="AR400" s="71"/>
      <c r="AS400" s="71"/>
      <c r="AT400" s="52"/>
    </row>
    <row r="401" spans="1:46" ht="14.25" customHeight="1">
      <c r="A401" s="52"/>
      <c r="B401" s="52"/>
      <c r="C401" s="52"/>
      <c r="D401" s="1"/>
      <c r="E401" s="52"/>
      <c r="F401" s="1"/>
      <c r="G401" s="52"/>
      <c r="H401" s="1"/>
      <c r="I401" s="52"/>
      <c r="J401" s="1"/>
      <c r="K401" s="52"/>
      <c r="L401" s="69"/>
      <c r="M401" s="52"/>
      <c r="N401" s="1"/>
      <c r="O401" s="52"/>
      <c r="P401" s="1"/>
      <c r="Q401" s="1"/>
      <c r="R401" s="52"/>
      <c r="S401" s="1"/>
      <c r="T401" s="52"/>
      <c r="U401" s="1"/>
      <c r="V401" s="70"/>
      <c r="W401" s="52"/>
      <c r="X401" s="1"/>
      <c r="Y401" s="52"/>
      <c r="Z401" s="1"/>
      <c r="AA401" s="1"/>
      <c r="AB401" s="1"/>
      <c r="AC401" s="1"/>
      <c r="AD401" s="1"/>
      <c r="AE401" s="52"/>
      <c r="AF401" s="1"/>
      <c r="AG401" s="52"/>
      <c r="AH401" s="1"/>
      <c r="AI401" s="1"/>
      <c r="AJ401" s="52"/>
      <c r="AK401" s="1"/>
      <c r="AL401" s="52"/>
      <c r="AM401" s="1"/>
      <c r="AN401" s="52"/>
      <c r="AO401" s="71"/>
      <c r="AP401" s="52"/>
      <c r="AQ401" s="1"/>
      <c r="AR401" s="71"/>
      <c r="AS401" s="71"/>
      <c r="AT401" s="52"/>
    </row>
    <row r="402" spans="1:46" ht="14.25" customHeight="1">
      <c r="A402" s="52"/>
      <c r="B402" s="52"/>
      <c r="C402" s="52"/>
      <c r="D402" s="1"/>
      <c r="E402" s="52"/>
      <c r="F402" s="1"/>
      <c r="G402" s="52"/>
      <c r="H402" s="1"/>
      <c r="I402" s="52"/>
      <c r="J402" s="1"/>
      <c r="K402" s="52"/>
      <c r="L402" s="69"/>
      <c r="M402" s="52"/>
      <c r="N402" s="1"/>
      <c r="O402" s="52"/>
      <c r="P402" s="1"/>
      <c r="Q402" s="1"/>
      <c r="R402" s="52"/>
      <c r="S402" s="1"/>
      <c r="T402" s="52"/>
      <c r="U402" s="1"/>
      <c r="V402" s="70"/>
      <c r="W402" s="52"/>
      <c r="X402" s="1"/>
      <c r="Y402" s="52"/>
      <c r="Z402" s="1"/>
      <c r="AA402" s="1"/>
      <c r="AB402" s="1"/>
      <c r="AC402" s="1"/>
      <c r="AD402" s="1"/>
      <c r="AE402" s="52"/>
      <c r="AF402" s="1"/>
      <c r="AG402" s="52"/>
      <c r="AH402" s="1"/>
      <c r="AI402" s="1"/>
      <c r="AJ402" s="52"/>
      <c r="AK402" s="1"/>
      <c r="AL402" s="52"/>
      <c r="AM402" s="1"/>
      <c r="AN402" s="52"/>
      <c r="AO402" s="71"/>
      <c r="AP402" s="52"/>
      <c r="AQ402" s="1"/>
      <c r="AR402" s="71"/>
      <c r="AS402" s="71"/>
      <c r="AT402" s="52"/>
    </row>
    <row r="403" spans="1:46" ht="14.25" customHeight="1">
      <c r="A403" s="52"/>
      <c r="B403" s="52"/>
      <c r="C403" s="52"/>
      <c r="D403" s="1"/>
      <c r="E403" s="52"/>
      <c r="F403" s="1"/>
      <c r="G403" s="52"/>
      <c r="H403" s="1"/>
      <c r="I403" s="52"/>
      <c r="J403" s="1"/>
      <c r="K403" s="52"/>
      <c r="L403" s="69"/>
      <c r="M403" s="52"/>
      <c r="N403" s="1"/>
      <c r="O403" s="52"/>
      <c r="P403" s="1"/>
      <c r="Q403" s="1"/>
      <c r="R403" s="52"/>
      <c r="S403" s="1"/>
      <c r="T403" s="52"/>
      <c r="U403" s="1"/>
      <c r="V403" s="70"/>
      <c r="W403" s="52"/>
      <c r="X403" s="1"/>
      <c r="Y403" s="52"/>
      <c r="Z403" s="1"/>
      <c r="AA403" s="1"/>
      <c r="AB403" s="1"/>
      <c r="AC403" s="1"/>
      <c r="AD403" s="1"/>
      <c r="AE403" s="52"/>
      <c r="AF403" s="1"/>
      <c r="AG403" s="52"/>
      <c r="AH403" s="1"/>
      <c r="AI403" s="1"/>
      <c r="AJ403" s="52"/>
      <c r="AK403" s="1"/>
      <c r="AL403" s="52"/>
      <c r="AM403" s="1"/>
      <c r="AN403" s="52"/>
      <c r="AO403" s="71"/>
      <c r="AP403" s="52"/>
      <c r="AQ403" s="1"/>
      <c r="AR403" s="71"/>
      <c r="AS403" s="71"/>
      <c r="AT403" s="52"/>
    </row>
    <row r="404" spans="1:46" ht="14.25" customHeight="1">
      <c r="A404" s="52"/>
      <c r="B404" s="52"/>
      <c r="C404" s="52"/>
      <c r="D404" s="1"/>
      <c r="E404" s="52"/>
      <c r="F404" s="1"/>
      <c r="G404" s="52"/>
      <c r="H404" s="1"/>
      <c r="I404" s="52"/>
      <c r="J404" s="1"/>
      <c r="K404" s="52"/>
      <c r="L404" s="69"/>
      <c r="M404" s="52"/>
      <c r="N404" s="1"/>
      <c r="O404" s="52"/>
      <c r="P404" s="1"/>
      <c r="Q404" s="1"/>
      <c r="R404" s="52"/>
      <c r="S404" s="1"/>
      <c r="T404" s="52"/>
      <c r="U404" s="1"/>
      <c r="V404" s="70"/>
      <c r="W404" s="52"/>
      <c r="X404" s="1"/>
      <c r="Y404" s="52"/>
      <c r="Z404" s="1"/>
      <c r="AA404" s="1"/>
      <c r="AB404" s="1"/>
      <c r="AC404" s="1"/>
      <c r="AD404" s="1"/>
      <c r="AE404" s="52"/>
      <c r="AF404" s="1"/>
      <c r="AG404" s="52"/>
      <c r="AH404" s="1"/>
      <c r="AI404" s="1"/>
      <c r="AJ404" s="52"/>
      <c r="AK404" s="1"/>
      <c r="AL404" s="52"/>
      <c r="AM404" s="1"/>
      <c r="AN404" s="52"/>
      <c r="AO404" s="71"/>
      <c r="AP404" s="52"/>
      <c r="AQ404" s="1"/>
      <c r="AR404" s="71"/>
      <c r="AS404" s="71"/>
      <c r="AT404" s="52"/>
    </row>
    <row r="405" spans="1:46" ht="14.25" customHeight="1">
      <c r="A405" s="52"/>
      <c r="B405" s="52"/>
      <c r="C405" s="52"/>
      <c r="D405" s="1"/>
      <c r="E405" s="52"/>
      <c r="F405" s="1"/>
      <c r="G405" s="52"/>
      <c r="H405" s="1"/>
      <c r="I405" s="52"/>
      <c r="J405" s="1"/>
      <c r="K405" s="52"/>
      <c r="L405" s="69"/>
      <c r="M405" s="52"/>
      <c r="N405" s="1"/>
      <c r="O405" s="52"/>
      <c r="P405" s="1"/>
      <c r="Q405" s="1"/>
      <c r="R405" s="52"/>
      <c r="S405" s="1"/>
      <c r="T405" s="52"/>
      <c r="U405" s="1"/>
      <c r="V405" s="70"/>
      <c r="W405" s="52"/>
      <c r="X405" s="1"/>
      <c r="Y405" s="52"/>
      <c r="Z405" s="1"/>
      <c r="AA405" s="1"/>
      <c r="AB405" s="1"/>
      <c r="AC405" s="1"/>
      <c r="AD405" s="1"/>
      <c r="AE405" s="52"/>
      <c r="AF405" s="1"/>
      <c r="AG405" s="52"/>
      <c r="AH405" s="1"/>
      <c r="AI405" s="1"/>
      <c r="AJ405" s="52"/>
      <c r="AK405" s="1"/>
      <c r="AL405" s="52"/>
      <c r="AM405" s="1"/>
      <c r="AN405" s="52"/>
      <c r="AO405" s="71"/>
      <c r="AP405" s="52"/>
      <c r="AQ405" s="1"/>
      <c r="AR405" s="71"/>
      <c r="AS405" s="71"/>
      <c r="AT405" s="52"/>
    </row>
    <row r="406" spans="1:46" ht="14.25" customHeight="1">
      <c r="A406" s="52"/>
      <c r="B406" s="52"/>
      <c r="C406" s="52"/>
      <c r="D406" s="1"/>
      <c r="E406" s="52"/>
      <c r="F406" s="1"/>
      <c r="G406" s="52"/>
      <c r="H406" s="1"/>
      <c r="I406" s="52"/>
      <c r="J406" s="1"/>
      <c r="K406" s="52"/>
      <c r="L406" s="69"/>
      <c r="M406" s="52"/>
      <c r="N406" s="1"/>
      <c r="O406" s="52"/>
      <c r="P406" s="1"/>
      <c r="Q406" s="1"/>
      <c r="R406" s="52"/>
      <c r="S406" s="1"/>
      <c r="T406" s="52"/>
      <c r="U406" s="1"/>
      <c r="V406" s="70"/>
      <c r="W406" s="52"/>
      <c r="X406" s="1"/>
      <c r="Y406" s="52"/>
      <c r="Z406" s="1"/>
      <c r="AA406" s="1"/>
      <c r="AB406" s="1"/>
      <c r="AC406" s="1"/>
      <c r="AD406" s="1"/>
      <c r="AE406" s="52"/>
      <c r="AF406" s="1"/>
      <c r="AG406" s="52"/>
      <c r="AH406" s="1"/>
      <c r="AI406" s="1"/>
      <c r="AJ406" s="52"/>
      <c r="AK406" s="1"/>
      <c r="AL406" s="52"/>
      <c r="AM406" s="1"/>
      <c r="AN406" s="52"/>
      <c r="AO406" s="71"/>
      <c r="AP406" s="52"/>
      <c r="AQ406" s="1"/>
      <c r="AR406" s="71"/>
      <c r="AS406" s="71"/>
      <c r="AT406" s="52"/>
    </row>
    <row r="407" spans="1:46" ht="14.25" customHeight="1">
      <c r="A407" s="52"/>
      <c r="B407" s="52"/>
      <c r="C407" s="52"/>
      <c r="D407" s="1"/>
      <c r="E407" s="52"/>
      <c r="F407" s="1"/>
      <c r="G407" s="52"/>
      <c r="H407" s="1"/>
      <c r="I407" s="52"/>
      <c r="J407" s="1"/>
      <c r="K407" s="52"/>
      <c r="L407" s="69"/>
      <c r="M407" s="52"/>
      <c r="N407" s="1"/>
      <c r="O407" s="52"/>
      <c r="P407" s="1"/>
      <c r="Q407" s="1"/>
      <c r="R407" s="52"/>
      <c r="S407" s="1"/>
      <c r="T407" s="52"/>
      <c r="U407" s="1"/>
      <c r="V407" s="70"/>
      <c r="W407" s="52"/>
      <c r="X407" s="1"/>
      <c r="Y407" s="52"/>
      <c r="Z407" s="1"/>
      <c r="AA407" s="1"/>
      <c r="AB407" s="1"/>
      <c r="AC407" s="1"/>
      <c r="AD407" s="1"/>
      <c r="AE407" s="52"/>
      <c r="AF407" s="1"/>
      <c r="AG407" s="52"/>
      <c r="AH407" s="1"/>
      <c r="AI407" s="1"/>
      <c r="AJ407" s="52"/>
      <c r="AK407" s="1"/>
      <c r="AL407" s="52"/>
      <c r="AM407" s="1"/>
      <c r="AN407" s="52"/>
      <c r="AO407" s="71"/>
      <c r="AP407" s="52"/>
      <c r="AQ407" s="1"/>
      <c r="AR407" s="71"/>
      <c r="AS407" s="71"/>
      <c r="AT407" s="52"/>
    </row>
    <row r="408" spans="1:46" ht="14.25" customHeight="1">
      <c r="A408" s="52"/>
      <c r="B408" s="52"/>
      <c r="C408" s="52"/>
      <c r="D408" s="1"/>
      <c r="E408" s="52"/>
      <c r="F408" s="1"/>
      <c r="G408" s="52"/>
      <c r="H408" s="1"/>
      <c r="I408" s="52"/>
      <c r="J408" s="1"/>
      <c r="K408" s="52"/>
      <c r="L408" s="69"/>
      <c r="M408" s="52"/>
      <c r="N408" s="1"/>
      <c r="O408" s="52"/>
      <c r="P408" s="1"/>
      <c r="Q408" s="1"/>
      <c r="R408" s="52"/>
      <c r="S408" s="1"/>
      <c r="T408" s="52"/>
      <c r="U408" s="1"/>
      <c r="V408" s="70"/>
      <c r="W408" s="52"/>
      <c r="X408" s="1"/>
      <c r="Y408" s="52"/>
      <c r="Z408" s="1"/>
      <c r="AA408" s="1"/>
      <c r="AB408" s="1"/>
      <c r="AC408" s="1"/>
      <c r="AD408" s="1"/>
      <c r="AE408" s="52"/>
      <c r="AF408" s="1"/>
      <c r="AG408" s="52"/>
      <c r="AH408" s="1"/>
      <c r="AI408" s="1"/>
      <c r="AJ408" s="52"/>
      <c r="AK408" s="1"/>
      <c r="AL408" s="52"/>
      <c r="AM408" s="1"/>
      <c r="AN408" s="52"/>
      <c r="AO408" s="71"/>
      <c r="AP408" s="52"/>
      <c r="AQ408" s="1"/>
      <c r="AR408" s="71"/>
      <c r="AS408" s="71"/>
      <c r="AT408" s="52"/>
    </row>
    <row r="409" spans="1:46" ht="14.25" customHeight="1">
      <c r="A409" s="52"/>
      <c r="B409" s="52"/>
      <c r="C409" s="52"/>
      <c r="D409" s="1"/>
      <c r="E409" s="52"/>
      <c r="F409" s="1"/>
      <c r="G409" s="52"/>
      <c r="H409" s="1"/>
      <c r="I409" s="52"/>
      <c r="J409" s="1"/>
      <c r="K409" s="52"/>
      <c r="L409" s="69"/>
      <c r="M409" s="52"/>
      <c r="N409" s="1"/>
      <c r="O409" s="52"/>
      <c r="P409" s="1"/>
      <c r="Q409" s="1"/>
      <c r="R409" s="52"/>
      <c r="S409" s="1"/>
      <c r="T409" s="52"/>
      <c r="U409" s="1"/>
      <c r="V409" s="70"/>
      <c r="W409" s="52"/>
      <c r="X409" s="1"/>
      <c r="Y409" s="52"/>
      <c r="Z409" s="1"/>
      <c r="AA409" s="1"/>
      <c r="AB409" s="1"/>
      <c r="AC409" s="1"/>
      <c r="AD409" s="1"/>
      <c r="AE409" s="52"/>
      <c r="AF409" s="1"/>
      <c r="AG409" s="52"/>
      <c r="AH409" s="1"/>
      <c r="AI409" s="1"/>
      <c r="AJ409" s="52"/>
      <c r="AK409" s="1"/>
      <c r="AL409" s="52"/>
      <c r="AM409" s="1"/>
      <c r="AN409" s="52"/>
      <c r="AO409" s="71"/>
      <c r="AP409" s="52"/>
      <c r="AQ409" s="1"/>
      <c r="AR409" s="71"/>
      <c r="AS409" s="71"/>
      <c r="AT409" s="52"/>
    </row>
    <row r="410" spans="1:46" ht="14.25" customHeight="1">
      <c r="A410" s="52"/>
      <c r="B410" s="52"/>
      <c r="C410" s="52"/>
      <c r="D410" s="1"/>
      <c r="E410" s="52"/>
      <c r="F410" s="1"/>
      <c r="G410" s="52"/>
      <c r="H410" s="1"/>
      <c r="I410" s="52"/>
      <c r="J410" s="1"/>
      <c r="K410" s="52"/>
      <c r="L410" s="69"/>
      <c r="M410" s="52"/>
      <c r="N410" s="1"/>
      <c r="O410" s="52"/>
      <c r="P410" s="1"/>
      <c r="Q410" s="1"/>
      <c r="R410" s="52"/>
      <c r="S410" s="1"/>
      <c r="T410" s="52"/>
      <c r="U410" s="1"/>
      <c r="V410" s="70"/>
      <c r="W410" s="52"/>
      <c r="X410" s="1"/>
      <c r="Y410" s="52"/>
      <c r="Z410" s="1"/>
      <c r="AA410" s="1"/>
      <c r="AB410" s="1"/>
      <c r="AC410" s="1"/>
      <c r="AD410" s="1"/>
      <c r="AE410" s="52"/>
      <c r="AF410" s="1"/>
      <c r="AG410" s="52"/>
      <c r="AH410" s="1"/>
      <c r="AI410" s="1"/>
      <c r="AJ410" s="52"/>
      <c r="AK410" s="1"/>
      <c r="AL410" s="52"/>
      <c r="AM410" s="1"/>
      <c r="AN410" s="52"/>
      <c r="AO410" s="71"/>
      <c r="AP410" s="52"/>
      <c r="AQ410" s="1"/>
      <c r="AR410" s="71"/>
      <c r="AS410" s="71"/>
      <c r="AT410" s="52"/>
    </row>
    <row r="411" spans="1:46" ht="14.25" customHeight="1">
      <c r="A411" s="52"/>
      <c r="B411" s="52"/>
      <c r="C411" s="52"/>
      <c r="D411" s="1"/>
      <c r="E411" s="52"/>
      <c r="F411" s="1"/>
      <c r="G411" s="52"/>
      <c r="H411" s="1"/>
      <c r="I411" s="52"/>
      <c r="J411" s="1"/>
      <c r="K411" s="52"/>
      <c r="L411" s="69"/>
      <c r="M411" s="52"/>
      <c r="N411" s="1"/>
      <c r="O411" s="52"/>
      <c r="P411" s="1"/>
      <c r="Q411" s="1"/>
      <c r="R411" s="52"/>
      <c r="S411" s="1"/>
      <c r="T411" s="52"/>
      <c r="U411" s="1"/>
      <c r="V411" s="70"/>
      <c r="W411" s="52"/>
      <c r="X411" s="1"/>
      <c r="Y411" s="52"/>
      <c r="Z411" s="1"/>
      <c r="AA411" s="1"/>
      <c r="AB411" s="1"/>
      <c r="AC411" s="1"/>
      <c r="AD411" s="1"/>
      <c r="AE411" s="52"/>
      <c r="AF411" s="1"/>
      <c r="AG411" s="52"/>
      <c r="AH411" s="1"/>
      <c r="AI411" s="1"/>
      <c r="AJ411" s="52"/>
      <c r="AK411" s="1"/>
      <c r="AL411" s="52"/>
      <c r="AM411" s="1"/>
      <c r="AN411" s="52"/>
      <c r="AO411" s="71"/>
      <c r="AP411" s="52"/>
      <c r="AQ411" s="1"/>
      <c r="AR411" s="71"/>
      <c r="AS411" s="71"/>
      <c r="AT411" s="52"/>
    </row>
    <row r="412" spans="1:46" ht="14.25" customHeight="1">
      <c r="A412" s="52"/>
      <c r="B412" s="52"/>
      <c r="C412" s="52"/>
      <c r="D412" s="1"/>
      <c r="E412" s="52"/>
      <c r="F412" s="1"/>
      <c r="G412" s="52"/>
      <c r="H412" s="1"/>
      <c r="I412" s="52"/>
      <c r="J412" s="1"/>
      <c r="K412" s="52"/>
      <c r="L412" s="69"/>
      <c r="M412" s="52"/>
      <c r="N412" s="1"/>
      <c r="O412" s="52"/>
      <c r="P412" s="1"/>
      <c r="Q412" s="1"/>
      <c r="R412" s="52"/>
      <c r="S412" s="1"/>
      <c r="T412" s="52"/>
      <c r="U412" s="1"/>
      <c r="V412" s="70"/>
      <c r="W412" s="52"/>
      <c r="X412" s="1"/>
      <c r="Y412" s="52"/>
      <c r="Z412" s="1"/>
      <c r="AA412" s="1"/>
      <c r="AB412" s="1"/>
      <c r="AC412" s="1"/>
      <c r="AD412" s="1"/>
      <c r="AE412" s="52"/>
      <c r="AF412" s="1"/>
      <c r="AG412" s="52"/>
      <c r="AH412" s="1"/>
      <c r="AI412" s="1"/>
      <c r="AJ412" s="52"/>
      <c r="AK412" s="1"/>
      <c r="AL412" s="52"/>
      <c r="AM412" s="1"/>
      <c r="AN412" s="52"/>
      <c r="AO412" s="71"/>
      <c r="AP412" s="52"/>
      <c r="AQ412" s="1"/>
      <c r="AR412" s="71"/>
      <c r="AS412" s="71"/>
      <c r="AT412" s="52"/>
    </row>
    <row r="413" spans="1:46" ht="14.25" customHeight="1">
      <c r="A413" s="52"/>
      <c r="B413" s="52"/>
      <c r="C413" s="52"/>
      <c r="D413" s="1"/>
      <c r="E413" s="52"/>
      <c r="F413" s="1"/>
      <c r="G413" s="52"/>
      <c r="H413" s="1"/>
      <c r="I413" s="52"/>
      <c r="J413" s="1"/>
      <c r="K413" s="52"/>
      <c r="L413" s="69"/>
      <c r="M413" s="52"/>
      <c r="N413" s="1"/>
      <c r="O413" s="52"/>
      <c r="P413" s="1"/>
      <c r="Q413" s="1"/>
      <c r="R413" s="52"/>
      <c r="S413" s="1"/>
      <c r="T413" s="52"/>
      <c r="U413" s="1"/>
      <c r="V413" s="70"/>
      <c r="W413" s="52"/>
      <c r="X413" s="1"/>
      <c r="Y413" s="52"/>
      <c r="Z413" s="1"/>
      <c r="AA413" s="1"/>
      <c r="AB413" s="1"/>
      <c r="AC413" s="1"/>
      <c r="AD413" s="1"/>
      <c r="AE413" s="52"/>
      <c r="AF413" s="1"/>
      <c r="AG413" s="52"/>
      <c r="AH413" s="1"/>
      <c r="AI413" s="1"/>
      <c r="AJ413" s="52"/>
      <c r="AK413" s="1"/>
      <c r="AL413" s="52"/>
      <c r="AM413" s="1"/>
      <c r="AN413" s="52"/>
      <c r="AO413" s="71"/>
      <c r="AP413" s="52"/>
      <c r="AQ413" s="1"/>
      <c r="AR413" s="71"/>
      <c r="AS413" s="71"/>
      <c r="AT413" s="52"/>
    </row>
    <row r="414" spans="1:46" ht="14.25" customHeight="1">
      <c r="A414" s="52"/>
      <c r="B414" s="52"/>
      <c r="C414" s="52"/>
      <c r="D414" s="1"/>
      <c r="E414" s="52"/>
      <c r="F414" s="1"/>
      <c r="G414" s="52"/>
      <c r="H414" s="1"/>
      <c r="I414" s="52"/>
      <c r="J414" s="1"/>
      <c r="K414" s="52"/>
      <c r="L414" s="69"/>
      <c r="M414" s="52"/>
      <c r="N414" s="1"/>
      <c r="O414" s="52"/>
      <c r="P414" s="1"/>
      <c r="Q414" s="1"/>
      <c r="R414" s="52"/>
      <c r="S414" s="1"/>
      <c r="T414" s="52"/>
      <c r="U414" s="1"/>
      <c r="V414" s="70"/>
      <c r="W414" s="52"/>
      <c r="X414" s="1"/>
      <c r="Y414" s="52"/>
      <c r="Z414" s="1"/>
      <c r="AA414" s="1"/>
      <c r="AB414" s="1"/>
      <c r="AC414" s="1"/>
      <c r="AD414" s="1"/>
      <c r="AE414" s="52"/>
      <c r="AF414" s="1"/>
      <c r="AG414" s="52"/>
      <c r="AH414" s="1"/>
      <c r="AI414" s="1"/>
      <c r="AJ414" s="52"/>
      <c r="AK414" s="1"/>
      <c r="AL414" s="52"/>
      <c r="AM414" s="1"/>
      <c r="AN414" s="52"/>
      <c r="AO414" s="71"/>
      <c r="AP414" s="52"/>
      <c r="AQ414" s="1"/>
      <c r="AR414" s="71"/>
      <c r="AS414" s="71"/>
      <c r="AT414" s="52"/>
    </row>
    <row r="415" spans="1:46" ht="14.25" customHeight="1">
      <c r="A415" s="52"/>
      <c r="B415" s="52"/>
      <c r="C415" s="52"/>
      <c r="D415" s="1"/>
      <c r="E415" s="52"/>
      <c r="F415" s="1"/>
      <c r="G415" s="52"/>
      <c r="H415" s="1"/>
      <c r="I415" s="52"/>
      <c r="J415" s="1"/>
      <c r="K415" s="52"/>
      <c r="L415" s="69"/>
      <c r="M415" s="52"/>
      <c r="N415" s="1"/>
      <c r="O415" s="52"/>
      <c r="P415" s="1"/>
      <c r="Q415" s="1"/>
      <c r="R415" s="52"/>
      <c r="S415" s="1"/>
      <c r="T415" s="52"/>
      <c r="U415" s="1"/>
      <c r="V415" s="70"/>
      <c r="W415" s="52"/>
      <c r="X415" s="1"/>
      <c r="Y415" s="52"/>
      <c r="Z415" s="1"/>
      <c r="AA415" s="1"/>
      <c r="AB415" s="1"/>
      <c r="AC415" s="1"/>
      <c r="AD415" s="1"/>
      <c r="AE415" s="52"/>
      <c r="AF415" s="1"/>
      <c r="AG415" s="52"/>
      <c r="AH415" s="1"/>
      <c r="AI415" s="1"/>
      <c r="AJ415" s="52"/>
      <c r="AK415" s="1"/>
      <c r="AL415" s="52"/>
      <c r="AM415" s="1"/>
      <c r="AN415" s="52"/>
      <c r="AO415" s="71"/>
      <c r="AP415" s="52"/>
      <c r="AQ415" s="1"/>
      <c r="AR415" s="71"/>
      <c r="AS415" s="71"/>
      <c r="AT415" s="52"/>
    </row>
    <row r="416" spans="1:46" ht="14.25" customHeight="1">
      <c r="A416" s="52"/>
      <c r="B416" s="52"/>
      <c r="C416" s="52"/>
      <c r="D416" s="1"/>
      <c r="E416" s="52"/>
      <c r="F416" s="1"/>
      <c r="G416" s="52"/>
      <c r="H416" s="1"/>
      <c r="I416" s="52"/>
      <c r="J416" s="1"/>
      <c r="K416" s="52"/>
      <c r="L416" s="69"/>
      <c r="M416" s="52"/>
      <c r="N416" s="1"/>
      <c r="O416" s="52"/>
      <c r="P416" s="1"/>
      <c r="Q416" s="1"/>
      <c r="R416" s="52"/>
      <c r="S416" s="1"/>
      <c r="T416" s="52"/>
      <c r="U416" s="1"/>
      <c r="V416" s="70"/>
      <c r="W416" s="52"/>
      <c r="X416" s="1"/>
      <c r="Y416" s="52"/>
      <c r="Z416" s="1"/>
      <c r="AA416" s="1"/>
      <c r="AB416" s="1"/>
      <c r="AC416" s="1"/>
      <c r="AD416" s="1"/>
      <c r="AE416" s="52"/>
      <c r="AF416" s="1"/>
      <c r="AG416" s="52"/>
      <c r="AH416" s="1"/>
      <c r="AI416" s="1"/>
      <c r="AJ416" s="52"/>
      <c r="AK416" s="1"/>
      <c r="AL416" s="52"/>
      <c r="AM416" s="1"/>
      <c r="AN416" s="52"/>
      <c r="AO416" s="71"/>
      <c r="AP416" s="52"/>
      <c r="AQ416" s="1"/>
      <c r="AR416" s="71"/>
      <c r="AS416" s="71"/>
      <c r="AT416" s="52"/>
    </row>
    <row r="417" spans="1:46" ht="14.25" customHeight="1">
      <c r="A417" s="52"/>
      <c r="B417" s="52"/>
      <c r="C417" s="52"/>
      <c r="D417" s="1"/>
      <c r="E417" s="52"/>
      <c r="F417" s="1"/>
      <c r="G417" s="52"/>
      <c r="H417" s="1"/>
      <c r="I417" s="52"/>
      <c r="J417" s="1"/>
      <c r="K417" s="52"/>
      <c r="L417" s="69"/>
      <c r="M417" s="52"/>
      <c r="N417" s="1"/>
      <c r="O417" s="52"/>
      <c r="P417" s="1"/>
      <c r="Q417" s="1"/>
      <c r="R417" s="52"/>
      <c r="S417" s="1"/>
      <c r="T417" s="52"/>
      <c r="U417" s="1"/>
      <c r="V417" s="70"/>
      <c r="W417" s="52"/>
      <c r="X417" s="1"/>
      <c r="Y417" s="52"/>
      <c r="Z417" s="1"/>
      <c r="AA417" s="1"/>
      <c r="AB417" s="1"/>
      <c r="AC417" s="1"/>
      <c r="AD417" s="1"/>
      <c r="AE417" s="52"/>
      <c r="AF417" s="1"/>
      <c r="AG417" s="52"/>
      <c r="AH417" s="1"/>
      <c r="AI417" s="1"/>
      <c r="AJ417" s="52"/>
      <c r="AK417" s="1"/>
      <c r="AL417" s="52"/>
      <c r="AM417" s="1"/>
      <c r="AN417" s="52"/>
      <c r="AO417" s="71"/>
      <c r="AP417" s="52"/>
      <c r="AQ417" s="1"/>
      <c r="AR417" s="71"/>
      <c r="AS417" s="71"/>
      <c r="AT417" s="52"/>
    </row>
    <row r="418" spans="1:46" ht="14.25" customHeight="1">
      <c r="A418" s="52"/>
      <c r="B418" s="52"/>
      <c r="C418" s="52"/>
      <c r="D418" s="1"/>
      <c r="E418" s="52"/>
      <c r="F418" s="1"/>
      <c r="G418" s="52"/>
      <c r="H418" s="1"/>
      <c r="I418" s="52"/>
      <c r="J418" s="1"/>
      <c r="K418" s="52"/>
      <c r="L418" s="69"/>
      <c r="M418" s="52"/>
      <c r="N418" s="1"/>
      <c r="O418" s="52"/>
      <c r="P418" s="1"/>
      <c r="Q418" s="1"/>
      <c r="R418" s="52"/>
      <c r="S418" s="1"/>
      <c r="T418" s="52"/>
      <c r="U418" s="1"/>
      <c r="V418" s="70"/>
      <c r="W418" s="52"/>
      <c r="X418" s="1"/>
      <c r="Y418" s="52"/>
      <c r="Z418" s="1"/>
      <c r="AA418" s="1"/>
      <c r="AB418" s="1"/>
      <c r="AC418" s="1"/>
      <c r="AD418" s="1"/>
      <c r="AE418" s="52"/>
      <c r="AF418" s="1"/>
      <c r="AG418" s="52"/>
      <c r="AH418" s="1"/>
      <c r="AI418" s="1"/>
      <c r="AJ418" s="52"/>
      <c r="AK418" s="1"/>
      <c r="AL418" s="52"/>
      <c r="AM418" s="1"/>
      <c r="AN418" s="52"/>
      <c r="AO418" s="71"/>
      <c r="AP418" s="52"/>
      <c r="AQ418" s="1"/>
      <c r="AR418" s="71"/>
      <c r="AS418" s="71"/>
      <c r="AT418" s="52"/>
    </row>
    <row r="419" spans="1:46" ht="14.25" customHeight="1">
      <c r="A419" s="52"/>
      <c r="B419" s="52"/>
      <c r="C419" s="52"/>
      <c r="D419" s="1"/>
      <c r="E419" s="52"/>
      <c r="F419" s="1"/>
      <c r="G419" s="52"/>
      <c r="H419" s="1"/>
      <c r="I419" s="52"/>
      <c r="J419" s="1"/>
      <c r="K419" s="52"/>
      <c r="L419" s="69"/>
      <c r="M419" s="52"/>
      <c r="N419" s="1"/>
      <c r="O419" s="52"/>
      <c r="P419" s="1"/>
      <c r="Q419" s="1"/>
      <c r="R419" s="52"/>
      <c r="S419" s="1"/>
      <c r="T419" s="52"/>
      <c r="U419" s="1"/>
      <c r="V419" s="70"/>
      <c r="W419" s="52"/>
      <c r="X419" s="1"/>
      <c r="Y419" s="52"/>
      <c r="Z419" s="1"/>
      <c r="AA419" s="1"/>
      <c r="AB419" s="1"/>
      <c r="AC419" s="1"/>
      <c r="AD419" s="1"/>
      <c r="AE419" s="52"/>
      <c r="AF419" s="1"/>
      <c r="AG419" s="52"/>
      <c r="AH419" s="1"/>
      <c r="AI419" s="1"/>
      <c r="AJ419" s="52"/>
      <c r="AK419" s="1"/>
      <c r="AL419" s="52"/>
      <c r="AM419" s="1"/>
      <c r="AN419" s="52"/>
      <c r="AO419" s="71"/>
      <c r="AP419" s="52"/>
      <c r="AQ419" s="1"/>
      <c r="AR419" s="71"/>
      <c r="AS419" s="71"/>
      <c r="AT419" s="52"/>
    </row>
    <row r="420" spans="1:46" ht="14.25" customHeight="1">
      <c r="A420" s="52"/>
      <c r="B420" s="52"/>
      <c r="C420" s="52"/>
      <c r="D420" s="1"/>
      <c r="E420" s="52"/>
      <c r="F420" s="1"/>
      <c r="G420" s="52"/>
      <c r="H420" s="1"/>
      <c r="I420" s="52"/>
      <c r="J420" s="1"/>
      <c r="K420" s="52"/>
      <c r="L420" s="69"/>
      <c r="M420" s="52"/>
      <c r="N420" s="1"/>
      <c r="O420" s="52"/>
      <c r="P420" s="1"/>
      <c r="Q420" s="1"/>
      <c r="R420" s="52"/>
      <c r="S420" s="1"/>
      <c r="T420" s="52"/>
      <c r="U420" s="1"/>
      <c r="V420" s="70"/>
      <c r="W420" s="52"/>
      <c r="X420" s="1"/>
      <c r="Y420" s="52"/>
      <c r="Z420" s="1"/>
      <c r="AA420" s="1"/>
      <c r="AB420" s="1"/>
      <c r="AC420" s="1"/>
      <c r="AD420" s="1"/>
      <c r="AE420" s="52"/>
      <c r="AF420" s="1"/>
      <c r="AG420" s="52"/>
      <c r="AH420" s="1"/>
      <c r="AI420" s="1"/>
      <c r="AJ420" s="52"/>
      <c r="AK420" s="1"/>
      <c r="AL420" s="52"/>
      <c r="AM420" s="1"/>
      <c r="AN420" s="52"/>
      <c r="AO420" s="71"/>
      <c r="AP420" s="52"/>
      <c r="AQ420" s="1"/>
      <c r="AR420" s="71"/>
      <c r="AS420" s="71"/>
      <c r="AT420" s="52"/>
    </row>
    <row r="421" spans="1:46" ht="14.25" customHeight="1">
      <c r="A421" s="52"/>
      <c r="B421" s="52"/>
      <c r="C421" s="52"/>
      <c r="D421" s="1"/>
      <c r="E421" s="52"/>
      <c r="F421" s="1"/>
      <c r="G421" s="52"/>
      <c r="H421" s="1"/>
      <c r="I421" s="52"/>
      <c r="J421" s="1"/>
      <c r="K421" s="52"/>
      <c r="L421" s="69"/>
      <c r="M421" s="52"/>
      <c r="N421" s="1"/>
      <c r="O421" s="52"/>
      <c r="P421" s="1"/>
      <c r="Q421" s="1"/>
      <c r="R421" s="52"/>
      <c r="S421" s="1"/>
      <c r="T421" s="52"/>
      <c r="U421" s="1"/>
      <c r="V421" s="70"/>
      <c r="W421" s="52"/>
      <c r="X421" s="1"/>
      <c r="Y421" s="52"/>
      <c r="Z421" s="1"/>
      <c r="AA421" s="1"/>
      <c r="AB421" s="1"/>
      <c r="AC421" s="1"/>
      <c r="AD421" s="1"/>
      <c r="AE421" s="52"/>
      <c r="AF421" s="1"/>
      <c r="AG421" s="52"/>
      <c r="AH421" s="1"/>
      <c r="AI421" s="1"/>
      <c r="AJ421" s="52"/>
      <c r="AK421" s="1"/>
      <c r="AL421" s="52"/>
      <c r="AM421" s="1"/>
      <c r="AN421" s="52"/>
      <c r="AO421" s="71"/>
      <c r="AP421" s="52"/>
      <c r="AQ421" s="1"/>
      <c r="AR421" s="71"/>
      <c r="AS421" s="71"/>
      <c r="AT421" s="52"/>
    </row>
    <row r="422" spans="1:46" ht="14.25" customHeight="1">
      <c r="A422" s="52"/>
      <c r="B422" s="52"/>
      <c r="C422" s="52"/>
      <c r="D422" s="1"/>
      <c r="E422" s="52"/>
      <c r="F422" s="1"/>
      <c r="G422" s="52"/>
      <c r="H422" s="1"/>
      <c r="I422" s="52"/>
      <c r="J422" s="1"/>
      <c r="K422" s="52"/>
      <c r="L422" s="69"/>
      <c r="M422" s="52"/>
      <c r="N422" s="1"/>
      <c r="O422" s="52"/>
      <c r="P422" s="1"/>
      <c r="Q422" s="1"/>
      <c r="R422" s="52"/>
      <c r="S422" s="1"/>
      <c r="T422" s="52"/>
      <c r="U422" s="1"/>
      <c r="V422" s="70"/>
      <c r="W422" s="52"/>
      <c r="X422" s="1"/>
      <c r="Y422" s="52"/>
      <c r="Z422" s="1"/>
      <c r="AA422" s="1"/>
      <c r="AB422" s="1"/>
      <c r="AC422" s="1"/>
      <c r="AD422" s="1"/>
      <c r="AE422" s="52"/>
      <c r="AF422" s="1"/>
      <c r="AG422" s="52"/>
      <c r="AH422" s="1"/>
      <c r="AI422" s="1"/>
      <c r="AJ422" s="52"/>
      <c r="AK422" s="1"/>
      <c r="AL422" s="52"/>
      <c r="AM422" s="1"/>
      <c r="AN422" s="52"/>
      <c r="AO422" s="71"/>
      <c r="AP422" s="52"/>
      <c r="AQ422" s="1"/>
      <c r="AR422" s="71"/>
      <c r="AS422" s="71"/>
      <c r="AT422" s="52"/>
    </row>
    <row r="423" spans="1:46" ht="14.25" customHeight="1">
      <c r="A423" s="52"/>
      <c r="B423" s="52"/>
      <c r="C423" s="52"/>
      <c r="D423" s="1"/>
      <c r="E423" s="52"/>
      <c r="F423" s="1"/>
      <c r="G423" s="52"/>
      <c r="H423" s="1"/>
      <c r="I423" s="52"/>
      <c r="J423" s="1"/>
      <c r="K423" s="52"/>
      <c r="L423" s="69"/>
      <c r="M423" s="52"/>
      <c r="N423" s="1"/>
      <c r="O423" s="52"/>
      <c r="P423" s="1"/>
      <c r="Q423" s="1"/>
      <c r="R423" s="52"/>
      <c r="S423" s="1"/>
      <c r="T423" s="52"/>
      <c r="U423" s="1"/>
      <c r="V423" s="70"/>
      <c r="W423" s="52"/>
      <c r="X423" s="1"/>
      <c r="Y423" s="52"/>
      <c r="Z423" s="1"/>
      <c r="AA423" s="1"/>
      <c r="AB423" s="1"/>
      <c r="AC423" s="1"/>
      <c r="AD423" s="1"/>
      <c r="AE423" s="52"/>
      <c r="AF423" s="1"/>
      <c r="AG423" s="52"/>
      <c r="AH423" s="1"/>
      <c r="AI423" s="1"/>
      <c r="AJ423" s="52"/>
      <c r="AK423" s="1"/>
      <c r="AL423" s="52"/>
      <c r="AM423" s="1"/>
      <c r="AN423" s="52"/>
      <c r="AO423" s="71"/>
      <c r="AP423" s="52"/>
      <c r="AQ423" s="1"/>
      <c r="AR423" s="71"/>
      <c r="AS423" s="71"/>
      <c r="AT423" s="52"/>
    </row>
    <row r="424" spans="1:46" ht="14.25" customHeight="1">
      <c r="A424" s="52"/>
      <c r="B424" s="52"/>
      <c r="C424" s="52"/>
      <c r="D424" s="1"/>
      <c r="E424" s="52"/>
      <c r="F424" s="1"/>
      <c r="G424" s="52"/>
      <c r="H424" s="1"/>
      <c r="I424" s="52"/>
      <c r="J424" s="1"/>
      <c r="K424" s="52"/>
      <c r="L424" s="69"/>
      <c r="M424" s="52"/>
      <c r="N424" s="1"/>
      <c r="O424" s="52"/>
      <c r="P424" s="1"/>
      <c r="Q424" s="1"/>
      <c r="R424" s="52"/>
      <c r="S424" s="1"/>
      <c r="T424" s="52"/>
      <c r="U424" s="1"/>
      <c r="V424" s="70"/>
      <c r="W424" s="52"/>
      <c r="X424" s="1"/>
      <c r="Y424" s="52"/>
      <c r="Z424" s="1"/>
      <c r="AA424" s="1"/>
      <c r="AB424" s="1"/>
      <c r="AC424" s="1"/>
      <c r="AD424" s="1"/>
      <c r="AE424" s="52"/>
      <c r="AF424" s="1"/>
      <c r="AG424" s="52"/>
      <c r="AH424" s="1"/>
      <c r="AI424" s="1"/>
      <c r="AJ424" s="52"/>
      <c r="AK424" s="1"/>
      <c r="AL424" s="52"/>
      <c r="AM424" s="1"/>
      <c r="AN424" s="52"/>
      <c r="AO424" s="71"/>
      <c r="AP424" s="52"/>
      <c r="AQ424" s="1"/>
      <c r="AR424" s="71"/>
      <c r="AS424" s="71"/>
      <c r="AT424" s="52"/>
    </row>
    <row r="425" spans="1:46" ht="14.25" customHeight="1">
      <c r="A425" s="52"/>
      <c r="B425" s="52"/>
      <c r="C425" s="52"/>
      <c r="D425" s="1"/>
      <c r="E425" s="52"/>
      <c r="F425" s="1"/>
      <c r="G425" s="52"/>
      <c r="H425" s="1"/>
      <c r="I425" s="52"/>
      <c r="J425" s="1"/>
      <c r="K425" s="52"/>
      <c r="L425" s="69"/>
      <c r="M425" s="52"/>
      <c r="N425" s="1"/>
      <c r="O425" s="52"/>
      <c r="P425" s="1"/>
      <c r="Q425" s="1"/>
      <c r="R425" s="52"/>
      <c r="S425" s="1"/>
      <c r="T425" s="52"/>
      <c r="U425" s="1"/>
      <c r="V425" s="70"/>
      <c r="W425" s="52"/>
      <c r="X425" s="1"/>
      <c r="Y425" s="52"/>
      <c r="Z425" s="1"/>
      <c r="AA425" s="1"/>
      <c r="AB425" s="1"/>
      <c r="AC425" s="1"/>
      <c r="AD425" s="1"/>
      <c r="AE425" s="52"/>
      <c r="AF425" s="1"/>
      <c r="AG425" s="52"/>
      <c r="AH425" s="1"/>
      <c r="AI425" s="1"/>
      <c r="AJ425" s="52"/>
      <c r="AK425" s="1"/>
      <c r="AL425" s="52"/>
      <c r="AM425" s="1"/>
      <c r="AN425" s="52"/>
      <c r="AO425" s="71"/>
      <c r="AP425" s="52"/>
      <c r="AQ425" s="1"/>
      <c r="AR425" s="71"/>
      <c r="AS425" s="71"/>
      <c r="AT425" s="52"/>
    </row>
    <row r="426" spans="1:46" ht="14.25" customHeight="1">
      <c r="A426" s="52"/>
      <c r="B426" s="52"/>
      <c r="C426" s="52"/>
      <c r="D426" s="1"/>
      <c r="E426" s="52"/>
      <c r="F426" s="1"/>
      <c r="G426" s="52"/>
      <c r="H426" s="1"/>
      <c r="I426" s="52"/>
      <c r="J426" s="1"/>
      <c r="K426" s="52"/>
      <c r="L426" s="69"/>
      <c r="M426" s="52"/>
      <c r="N426" s="1"/>
      <c r="O426" s="52"/>
      <c r="P426" s="1"/>
      <c r="Q426" s="1"/>
      <c r="R426" s="52"/>
      <c r="S426" s="1"/>
      <c r="T426" s="52"/>
      <c r="U426" s="1"/>
      <c r="V426" s="70"/>
      <c r="W426" s="52"/>
      <c r="X426" s="1"/>
      <c r="Y426" s="52"/>
      <c r="Z426" s="1"/>
      <c r="AA426" s="1"/>
      <c r="AB426" s="1"/>
      <c r="AC426" s="1"/>
      <c r="AD426" s="1"/>
      <c r="AE426" s="52"/>
      <c r="AF426" s="1"/>
      <c r="AG426" s="52"/>
      <c r="AH426" s="1"/>
      <c r="AI426" s="1"/>
      <c r="AJ426" s="52"/>
      <c r="AK426" s="1"/>
      <c r="AL426" s="52"/>
      <c r="AM426" s="1"/>
      <c r="AN426" s="52"/>
      <c r="AO426" s="71"/>
      <c r="AP426" s="52"/>
      <c r="AQ426" s="1"/>
      <c r="AR426" s="71"/>
      <c r="AS426" s="71"/>
      <c r="AT426" s="52"/>
    </row>
    <row r="427" spans="1:46" ht="14.25" customHeight="1">
      <c r="A427" s="52"/>
      <c r="B427" s="52"/>
      <c r="C427" s="52"/>
      <c r="D427" s="1"/>
      <c r="E427" s="52"/>
      <c r="F427" s="1"/>
      <c r="G427" s="52"/>
      <c r="H427" s="1"/>
      <c r="I427" s="52"/>
      <c r="J427" s="1"/>
      <c r="K427" s="52"/>
      <c r="L427" s="69"/>
      <c r="M427" s="52"/>
      <c r="N427" s="1"/>
      <c r="O427" s="52"/>
      <c r="P427" s="1"/>
      <c r="Q427" s="1"/>
      <c r="R427" s="52"/>
      <c r="S427" s="1"/>
      <c r="T427" s="52"/>
      <c r="U427" s="1"/>
      <c r="V427" s="70"/>
      <c r="W427" s="52"/>
      <c r="X427" s="1"/>
      <c r="Y427" s="52"/>
      <c r="Z427" s="1"/>
      <c r="AA427" s="1"/>
      <c r="AB427" s="1"/>
      <c r="AC427" s="1"/>
      <c r="AD427" s="1"/>
      <c r="AE427" s="52"/>
      <c r="AF427" s="1"/>
      <c r="AG427" s="52"/>
      <c r="AH427" s="1"/>
      <c r="AI427" s="1"/>
      <c r="AJ427" s="52"/>
      <c r="AK427" s="1"/>
      <c r="AL427" s="52"/>
      <c r="AM427" s="1"/>
      <c r="AN427" s="52"/>
      <c r="AO427" s="71"/>
      <c r="AP427" s="52"/>
      <c r="AQ427" s="1"/>
      <c r="AR427" s="71"/>
      <c r="AS427" s="71"/>
      <c r="AT427" s="52"/>
    </row>
    <row r="428" spans="1:46" ht="14.25" customHeight="1">
      <c r="A428" s="52"/>
      <c r="B428" s="52"/>
      <c r="C428" s="52"/>
      <c r="D428" s="1"/>
      <c r="E428" s="52"/>
      <c r="F428" s="1"/>
      <c r="G428" s="52"/>
      <c r="H428" s="1"/>
      <c r="I428" s="52"/>
      <c r="J428" s="1"/>
      <c r="K428" s="52"/>
      <c r="L428" s="69"/>
      <c r="M428" s="52"/>
      <c r="N428" s="1"/>
      <c r="O428" s="52"/>
      <c r="P428" s="1"/>
      <c r="Q428" s="1"/>
      <c r="R428" s="52"/>
      <c r="S428" s="1"/>
      <c r="T428" s="52"/>
      <c r="U428" s="1"/>
      <c r="V428" s="70"/>
      <c r="W428" s="52"/>
      <c r="X428" s="1"/>
      <c r="Y428" s="52"/>
      <c r="Z428" s="1"/>
      <c r="AA428" s="1"/>
      <c r="AB428" s="1"/>
      <c r="AC428" s="1"/>
      <c r="AD428" s="1"/>
      <c r="AE428" s="52"/>
      <c r="AF428" s="1"/>
      <c r="AG428" s="52"/>
      <c r="AH428" s="1"/>
      <c r="AI428" s="1"/>
      <c r="AJ428" s="52"/>
      <c r="AK428" s="1"/>
      <c r="AL428" s="52"/>
      <c r="AM428" s="1"/>
      <c r="AN428" s="52"/>
      <c r="AO428" s="71"/>
      <c r="AP428" s="52"/>
      <c r="AQ428" s="1"/>
      <c r="AR428" s="71"/>
      <c r="AS428" s="71"/>
      <c r="AT428" s="52"/>
    </row>
    <row r="429" spans="1:46" ht="14.25" customHeight="1">
      <c r="A429" s="52"/>
      <c r="B429" s="52"/>
      <c r="C429" s="52"/>
      <c r="D429" s="1"/>
      <c r="E429" s="52"/>
      <c r="F429" s="1"/>
      <c r="G429" s="52"/>
      <c r="H429" s="1"/>
      <c r="I429" s="52"/>
      <c r="J429" s="1"/>
      <c r="K429" s="52"/>
      <c r="L429" s="69"/>
      <c r="M429" s="52"/>
      <c r="N429" s="1"/>
      <c r="O429" s="52"/>
      <c r="P429" s="1"/>
      <c r="Q429" s="1"/>
      <c r="R429" s="52"/>
      <c r="S429" s="1"/>
      <c r="T429" s="52"/>
      <c r="U429" s="1"/>
      <c r="V429" s="70"/>
      <c r="W429" s="52"/>
      <c r="X429" s="1"/>
      <c r="Y429" s="52"/>
      <c r="Z429" s="1"/>
      <c r="AA429" s="1"/>
      <c r="AB429" s="1"/>
      <c r="AC429" s="1"/>
      <c r="AD429" s="1"/>
      <c r="AE429" s="52"/>
      <c r="AF429" s="1"/>
      <c r="AG429" s="52"/>
      <c r="AH429" s="1"/>
      <c r="AI429" s="1"/>
      <c r="AJ429" s="52"/>
      <c r="AK429" s="1"/>
      <c r="AL429" s="52"/>
      <c r="AM429" s="1"/>
      <c r="AN429" s="52"/>
      <c r="AO429" s="71"/>
      <c r="AP429" s="52"/>
      <c r="AQ429" s="1"/>
      <c r="AR429" s="71"/>
      <c r="AS429" s="71"/>
      <c r="AT429" s="52"/>
    </row>
    <row r="430" spans="1:46" ht="14.25" customHeight="1">
      <c r="A430" s="52"/>
      <c r="B430" s="52"/>
      <c r="C430" s="52"/>
      <c r="D430" s="1"/>
      <c r="E430" s="52"/>
      <c r="F430" s="1"/>
      <c r="G430" s="52"/>
      <c r="H430" s="1"/>
      <c r="I430" s="52"/>
      <c r="J430" s="1"/>
      <c r="K430" s="52"/>
      <c r="L430" s="69"/>
      <c r="M430" s="52"/>
      <c r="N430" s="1"/>
      <c r="O430" s="52"/>
      <c r="P430" s="1"/>
      <c r="Q430" s="1"/>
      <c r="R430" s="52"/>
      <c r="S430" s="1"/>
      <c r="T430" s="52"/>
      <c r="U430" s="1"/>
      <c r="V430" s="70"/>
      <c r="W430" s="52"/>
      <c r="X430" s="1"/>
      <c r="Y430" s="52"/>
      <c r="Z430" s="1"/>
      <c r="AA430" s="1"/>
      <c r="AB430" s="1"/>
      <c r="AC430" s="1"/>
      <c r="AD430" s="1"/>
      <c r="AE430" s="52"/>
      <c r="AF430" s="1"/>
      <c r="AG430" s="52"/>
      <c r="AH430" s="1"/>
      <c r="AI430" s="1"/>
      <c r="AJ430" s="52"/>
      <c r="AK430" s="1"/>
      <c r="AL430" s="52"/>
      <c r="AM430" s="1"/>
      <c r="AN430" s="52"/>
      <c r="AO430" s="71"/>
      <c r="AP430" s="52"/>
      <c r="AQ430" s="1"/>
      <c r="AR430" s="71"/>
      <c r="AS430" s="71"/>
      <c r="AT430" s="52"/>
    </row>
    <row r="431" spans="1:46" ht="14.25" customHeight="1">
      <c r="A431" s="52"/>
      <c r="B431" s="52"/>
      <c r="C431" s="52"/>
      <c r="D431" s="1"/>
      <c r="E431" s="52"/>
      <c r="F431" s="1"/>
      <c r="G431" s="52"/>
      <c r="H431" s="1"/>
      <c r="I431" s="52"/>
      <c r="J431" s="1"/>
      <c r="K431" s="52"/>
      <c r="L431" s="69"/>
      <c r="M431" s="52"/>
      <c r="N431" s="1"/>
      <c r="O431" s="52"/>
      <c r="P431" s="1"/>
      <c r="Q431" s="1"/>
      <c r="R431" s="52"/>
      <c r="S431" s="1"/>
      <c r="T431" s="52"/>
      <c r="U431" s="1"/>
      <c r="V431" s="70"/>
      <c r="W431" s="52"/>
      <c r="X431" s="1"/>
      <c r="Y431" s="52"/>
      <c r="Z431" s="1"/>
      <c r="AA431" s="1"/>
      <c r="AB431" s="1"/>
      <c r="AC431" s="1"/>
      <c r="AD431" s="1"/>
      <c r="AE431" s="52"/>
      <c r="AF431" s="1"/>
      <c r="AG431" s="52"/>
      <c r="AH431" s="1"/>
      <c r="AI431" s="1"/>
      <c r="AJ431" s="52"/>
      <c r="AK431" s="1"/>
      <c r="AL431" s="52"/>
      <c r="AM431" s="1"/>
      <c r="AN431" s="52"/>
      <c r="AO431" s="71"/>
      <c r="AP431" s="52"/>
      <c r="AQ431" s="1"/>
      <c r="AR431" s="71"/>
      <c r="AS431" s="71"/>
      <c r="AT431" s="52"/>
    </row>
    <row r="432" spans="1:46" ht="14.25" customHeight="1">
      <c r="A432" s="52"/>
      <c r="B432" s="52"/>
      <c r="C432" s="52"/>
      <c r="D432" s="1"/>
      <c r="E432" s="52"/>
      <c r="F432" s="1"/>
      <c r="G432" s="52"/>
      <c r="H432" s="1"/>
      <c r="I432" s="52"/>
      <c r="J432" s="1"/>
      <c r="K432" s="52"/>
      <c r="L432" s="69"/>
      <c r="M432" s="52"/>
      <c r="N432" s="1"/>
      <c r="O432" s="52"/>
      <c r="P432" s="1"/>
      <c r="Q432" s="1"/>
      <c r="R432" s="52"/>
      <c r="S432" s="1"/>
      <c r="T432" s="52"/>
      <c r="U432" s="1"/>
      <c r="V432" s="70"/>
      <c r="W432" s="52"/>
      <c r="X432" s="1"/>
      <c r="Y432" s="52"/>
      <c r="Z432" s="1"/>
      <c r="AA432" s="1"/>
      <c r="AB432" s="1"/>
      <c r="AC432" s="1"/>
      <c r="AD432" s="1"/>
      <c r="AE432" s="52"/>
      <c r="AF432" s="1"/>
      <c r="AG432" s="52"/>
      <c r="AH432" s="1"/>
      <c r="AI432" s="1"/>
      <c r="AJ432" s="52"/>
      <c r="AK432" s="1"/>
      <c r="AL432" s="52"/>
      <c r="AM432" s="1"/>
      <c r="AN432" s="52"/>
      <c r="AO432" s="71"/>
      <c r="AP432" s="52"/>
      <c r="AQ432" s="1"/>
      <c r="AR432" s="71"/>
      <c r="AS432" s="71"/>
      <c r="AT432" s="52"/>
    </row>
    <row r="433" spans="1:46" ht="14.25" customHeight="1">
      <c r="A433" s="52"/>
      <c r="B433" s="52"/>
      <c r="C433" s="52"/>
      <c r="D433" s="1"/>
      <c r="E433" s="52"/>
      <c r="F433" s="1"/>
      <c r="G433" s="52"/>
      <c r="H433" s="1"/>
      <c r="I433" s="52"/>
      <c r="J433" s="1"/>
      <c r="K433" s="52"/>
      <c r="L433" s="69"/>
      <c r="M433" s="52"/>
      <c r="N433" s="1"/>
      <c r="O433" s="52"/>
      <c r="P433" s="1"/>
      <c r="Q433" s="1"/>
      <c r="R433" s="52"/>
      <c r="S433" s="1"/>
      <c r="T433" s="52"/>
      <c r="U433" s="1"/>
      <c r="V433" s="70"/>
      <c r="W433" s="52"/>
      <c r="X433" s="1"/>
      <c r="Y433" s="52"/>
      <c r="Z433" s="1"/>
      <c r="AA433" s="1"/>
      <c r="AB433" s="1"/>
      <c r="AC433" s="1"/>
      <c r="AD433" s="1"/>
      <c r="AE433" s="52"/>
      <c r="AF433" s="1"/>
      <c r="AG433" s="52"/>
      <c r="AH433" s="1"/>
      <c r="AI433" s="1"/>
      <c r="AJ433" s="52"/>
      <c r="AK433" s="1"/>
      <c r="AL433" s="52"/>
      <c r="AM433" s="1"/>
      <c r="AN433" s="52"/>
      <c r="AO433" s="71"/>
      <c r="AP433" s="52"/>
      <c r="AQ433" s="1"/>
      <c r="AR433" s="71"/>
      <c r="AS433" s="71"/>
      <c r="AT433" s="52"/>
    </row>
    <row r="434" spans="1:46" ht="14.25" customHeight="1">
      <c r="A434" s="52"/>
      <c r="B434" s="52"/>
      <c r="C434" s="52"/>
      <c r="D434" s="1"/>
      <c r="E434" s="52"/>
      <c r="F434" s="1"/>
      <c r="G434" s="52"/>
      <c r="H434" s="1"/>
      <c r="I434" s="52"/>
      <c r="J434" s="1"/>
      <c r="K434" s="52"/>
      <c r="L434" s="69"/>
      <c r="M434" s="52"/>
      <c r="N434" s="1"/>
      <c r="O434" s="52"/>
      <c r="P434" s="1"/>
      <c r="Q434" s="1"/>
      <c r="R434" s="52"/>
      <c r="S434" s="1"/>
      <c r="T434" s="52"/>
      <c r="U434" s="1"/>
      <c r="V434" s="70"/>
      <c r="W434" s="52"/>
      <c r="X434" s="1"/>
      <c r="Y434" s="52"/>
      <c r="Z434" s="1"/>
      <c r="AA434" s="1"/>
      <c r="AB434" s="1"/>
      <c r="AC434" s="1"/>
      <c r="AD434" s="1"/>
      <c r="AE434" s="52"/>
      <c r="AF434" s="1"/>
      <c r="AG434" s="52"/>
      <c r="AH434" s="1"/>
      <c r="AI434" s="1"/>
      <c r="AJ434" s="52"/>
      <c r="AK434" s="1"/>
      <c r="AL434" s="52"/>
      <c r="AM434" s="1"/>
      <c r="AN434" s="52"/>
      <c r="AO434" s="71"/>
      <c r="AP434" s="52"/>
      <c r="AQ434" s="1"/>
      <c r="AR434" s="71"/>
      <c r="AS434" s="71"/>
      <c r="AT434" s="52"/>
    </row>
    <row r="435" spans="1:46" ht="14.25" customHeight="1">
      <c r="A435" s="52"/>
      <c r="B435" s="52"/>
      <c r="C435" s="52"/>
      <c r="D435" s="1"/>
      <c r="E435" s="52"/>
      <c r="F435" s="1"/>
      <c r="G435" s="52"/>
      <c r="H435" s="1"/>
      <c r="I435" s="52"/>
      <c r="J435" s="1"/>
      <c r="K435" s="52"/>
      <c r="L435" s="69"/>
      <c r="M435" s="52"/>
      <c r="N435" s="1"/>
      <c r="O435" s="52"/>
      <c r="P435" s="1"/>
      <c r="Q435" s="1"/>
      <c r="R435" s="52"/>
      <c r="S435" s="1"/>
      <c r="T435" s="52"/>
      <c r="U435" s="1"/>
      <c r="V435" s="70"/>
      <c r="W435" s="52"/>
      <c r="X435" s="1"/>
      <c r="Y435" s="52"/>
      <c r="Z435" s="1"/>
      <c r="AA435" s="1"/>
      <c r="AB435" s="1"/>
      <c r="AC435" s="1"/>
      <c r="AD435" s="1"/>
      <c r="AE435" s="52"/>
      <c r="AF435" s="1"/>
      <c r="AG435" s="52"/>
      <c r="AH435" s="1"/>
      <c r="AI435" s="1"/>
      <c r="AJ435" s="52"/>
      <c r="AK435" s="1"/>
      <c r="AL435" s="52"/>
      <c r="AM435" s="1"/>
      <c r="AN435" s="52"/>
      <c r="AO435" s="71"/>
      <c r="AP435" s="52"/>
      <c r="AQ435" s="1"/>
      <c r="AR435" s="71"/>
      <c r="AS435" s="71"/>
      <c r="AT435" s="52"/>
    </row>
    <row r="436" spans="1:46" ht="14.25" customHeight="1">
      <c r="A436" s="52"/>
      <c r="B436" s="52"/>
      <c r="C436" s="52"/>
      <c r="D436" s="1"/>
      <c r="E436" s="52"/>
      <c r="F436" s="1"/>
      <c r="G436" s="52"/>
      <c r="H436" s="1"/>
      <c r="I436" s="52"/>
      <c r="J436" s="1"/>
      <c r="K436" s="52"/>
      <c r="L436" s="69"/>
      <c r="M436" s="52"/>
      <c r="N436" s="1"/>
      <c r="O436" s="52"/>
      <c r="P436" s="1"/>
      <c r="Q436" s="1"/>
      <c r="R436" s="52"/>
      <c r="S436" s="1"/>
      <c r="T436" s="52"/>
      <c r="U436" s="1"/>
      <c r="V436" s="70"/>
      <c r="W436" s="52"/>
      <c r="X436" s="1"/>
      <c r="Y436" s="52"/>
      <c r="Z436" s="1"/>
      <c r="AA436" s="1"/>
      <c r="AB436" s="1"/>
      <c r="AC436" s="1"/>
      <c r="AD436" s="1"/>
      <c r="AE436" s="52"/>
      <c r="AF436" s="1"/>
      <c r="AG436" s="52"/>
      <c r="AH436" s="1"/>
      <c r="AI436" s="1"/>
      <c r="AJ436" s="52"/>
      <c r="AK436" s="1"/>
      <c r="AL436" s="52"/>
      <c r="AM436" s="1"/>
      <c r="AN436" s="52"/>
      <c r="AO436" s="71"/>
      <c r="AP436" s="52"/>
      <c r="AQ436" s="1"/>
      <c r="AR436" s="71"/>
      <c r="AS436" s="71"/>
      <c r="AT436" s="52"/>
    </row>
    <row r="437" spans="1:46" ht="14.25" customHeight="1">
      <c r="A437" s="52"/>
      <c r="B437" s="52"/>
      <c r="C437" s="52"/>
      <c r="D437" s="1"/>
      <c r="E437" s="52"/>
      <c r="F437" s="1"/>
      <c r="G437" s="52"/>
      <c r="H437" s="1"/>
      <c r="I437" s="52"/>
      <c r="J437" s="1"/>
      <c r="K437" s="52"/>
      <c r="L437" s="69"/>
      <c r="M437" s="52"/>
      <c r="N437" s="1"/>
      <c r="O437" s="52"/>
      <c r="P437" s="1"/>
      <c r="Q437" s="1"/>
      <c r="R437" s="52"/>
      <c r="S437" s="1"/>
      <c r="T437" s="52"/>
      <c r="U437" s="1"/>
      <c r="V437" s="70"/>
      <c r="W437" s="52"/>
      <c r="X437" s="1"/>
      <c r="Y437" s="52"/>
      <c r="Z437" s="1"/>
      <c r="AA437" s="1"/>
      <c r="AB437" s="1"/>
      <c r="AC437" s="1"/>
      <c r="AD437" s="1"/>
      <c r="AE437" s="52"/>
      <c r="AF437" s="1"/>
      <c r="AG437" s="52"/>
      <c r="AH437" s="1"/>
      <c r="AI437" s="1"/>
      <c r="AJ437" s="52"/>
      <c r="AK437" s="1"/>
      <c r="AL437" s="52"/>
      <c r="AM437" s="1"/>
      <c r="AN437" s="52"/>
      <c r="AO437" s="71"/>
      <c r="AP437" s="52"/>
      <c r="AQ437" s="1"/>
      <c r="AR437" s="71"/>
      <c r="AS437" s="71"/>
      <c r="AT437" s="52"/>
    </row>
    <row r="438" spans="1:46" ht="14.25" customHeight="1">
      <c r="A438" s="52"/>
      <c r="B438" s="52"/>
      <c r="C438" s="52"/>
      <c r="D438" s="1"/>
      <c r="E438" s="52"/>
      <c r="F438" s="1"/>
      <c r="G438" s="52"/>
      <c r="H438" s="1"/>
      <c r="I438" s="52"/>
      <c r="J438" s="1"/>
      <c r="K438" s="52"/>
      <c r="L438" s="69"/>
      <c r="M438" s="52"/>
      <c r="N438" s="1"/>
      <c r="O438" s="52"/>
      <c r="P438" s="1"/>
      <c r="Q438" s="1"/>
      <c r="R438" s="52"/>
      <c r="S438" s="1"/>
      <c r="T438" s="52"/>
      <c r="U438" s="1"/>
      <c r="V438" s="70"/>
      <c r="W438" s="52"/>
      <c r="X438" s="1"/>
      <c r="Y438" s="52"/>
      <c r="Z438" s="1"/>
      <c r="AA438" s="1"/>
      <c r="AB438" s="1"/>
      <c r="AC438" s="1"/>
      <c r="AD438" s="1"/>
      <c r="AE438" s="52"/>
      <c r="AF438" s="1"/>
      <c r="AG438" s="52"/>
      <c r="AH438" s="1"/>
      <c r="AI438" s="1"/>
      <c r="AJ438" s="52"/>
      <c r="AK438" s="1"/>
      <c r="AL438" s="52"/>
      <c r="AM438" s="1"/>
      <c r="AN438" s="52"/>
      <c r="AO438" s="71"/>
      <c r="AP438" s="52"/>
      <c r="AQ438" s="1"/>
      <c r="AR438" s="71"/>
      <c r="AS438" s="71"/>
      <c r="AT438" s="52"/>
    </row>
    <row r="439" spans="1:46" ht="14.25" customHeight="1">
      <c r="A439" s="52"/>
      <c r="B439" s="52"/>
      <c r="C439" s="52"/>
      <c r="D439" s="1"/>
      <c r="E439" s="52"/>
      <c r="F439" s="1"/>
      <c r="G439" s="52"/>
      <c r="H439" s="1"/>
      <c r="I439" s="52"/>
      <c r="J439" s="1"/>
      <c r="K439" s="52"/>
      <c r="L439" s="69"/>
      <c r="M439" s="52"/>
      <c r="N439" s="1"/>
      <c r="O439" s="52"/>
      <c r="P439" s="1"/>
      <c r="Q439" s="1"/>
      <c r="R439" s="52"/>
      <c r="S439" s="1"/>
      <c r="T439" s="52"/>
      <c r="U439" s="1"/>
      <c r="V439" s="70"/>
      <c r="W439" s="52"/>
      <c r="X439" s="1"/>
      <c r="Y439" s="52"/>
      <c r="Z439" s="1"/>
      <c r="AA439" s="1"/>
      <c r="AB439" s="1"/>
      <c r="AC439" s="1"/>
      <c r="AD439" s="1"/>
      <c r="AE439" s="52"/>
      <c r="AF439" s="1"/>
      <c r="AG439" s="52"/>
      <c r="AH439" s="1"/>
      <c r="AI439" s="1"/>
      <c r="AJ439" s="52"/>
      <c r="AK439" s="1"/>
      <c r="AL439" s="52"/>
      <c r="AM439" s="1"/>
      <c r="AN439" s="52"/>
      <c r="AO439" s="71"/>
      <c r="AP439" s="52"/>
      <c r="AQ439" s="1"/>
      <c r="AR439" s="71"/>
      <c r="AS439" s="71"/>
      <c r="AT439" s="52"/>
    </row>
    <row r="440" spans="1:46" ht="14.25" customHeight="1">
      <c r="A440" s="52"/>
      <c r="B440" s="52"/>
      <c r="C440" s="52"/>
      <c r="D440" s="1"/>
      <c r="E440" s="52"/>
      <c r="F440" s="1"/>
      <c r="G440" s="52"/>
      <c r="H440" s="1"/>
      <c r="I440" s="52"/>
      <c r="J440" s="1"/>
      <c r="K440" s="52"/>
      <c r="L440" s="69"/>
      <c r="M440" s="52"/>
      <c r="N440" s="1"/>
      <c r="O440" s="52"/>
      <c r="P440" s="1"/>
      <c r="Q440" s="1"/>
      <c r="R440" s="52"/>
      <c r="S440" s="1"/>
      <c r="T440" s="52"/>
      <c r="U440" s="1"/>
      <c r="V440" s="70"/>
      <c r="W440" s="52"/>
      <c r="X440" s="1"/>
      <c r="Y440" s="52"/>
      <c r="Z440" s="1"/>
      <c r="AA440" s="1"/>
      <c r="AB440" s="1"/>
      <c r="AC440" s="1"/>
      <c r="AD440" s="1"/>
      <c r="AE440" s="52"/>
      <c r="AF440" s="1"/>
      <c r="AG440" s="52"/>
      <c r="AH440" s="1"/>
      <c r="AI440" s="1"/>
      <c r="AJ440" s="52"/>
      <c r="AK440" s="1"/>
      <c r="AL440" s="52"/>
      <c r="AM440" s="1"/>
      <c r="AN440" s="52"/>
      <c r="AO440" s="71"/>
      <c r="AP440" s="52"/>
      <c r="AQ440" s="1"/>
      <c r="AR440" s="71"/>
      <c r="AS440" s="71"/>
      <c r="AT440" s="52"/>
    </row>
    <row r="441" spans="1:46" ht="14.25" customHeight="1">
      <c r="A441" s="52"/>
      <c r="B441" s="52"/>
      <c r="C441" s="52"/>
      <c r="D441" s="1"/>
      <c r="E441" s="52"/>
      <c r="F441" s="1"/>
      <c r="G441" s="52"/>
      <c r="H441" s="1"/>
      <c r="I441" s="52"/>
      <c r="J441" s="1"/>
      <c r="K441" s="52"/>
      <c r="L441" s="69"/>
      <c r="M441" s="52"/>
      <c r="N441" s="1"/>
      <c r="O441" s="52"/>
      <c r="P441" s="1"/>
      <c r="Q441" s="1"/>
      <c r="R441" s="52"/>
      <c r="S441" s="1"/>
      <c r="T441" s="52"/>
      <c r="U441" s="1"/>
      <c r="V441" s="70"/>
      <c r="W441" s="52"/>
      <c r="X441" s="1"/>
      <c r="Y441" s="52"/>
      <c r="Z441" s="1"/>
      <c r="AA441" s="1"/>
      <c r="AB441" s="1"/>
      <c r="AC441" s="1"/>
      <c r="AD441" s="1"/>
      <c r="AE441" s="52"/>
      <c r="AF441" s="1"/>
      <c r="AG441" s="52"/>
      <c r="AH441" s="1"/>
      <c r="AI441" s="1"/>
      <c r="AJ441" s="52"/>
      <c r="AK441" s="1"/>
      <c r="AL441" s="52"/>
      <c r="AM441" s="1"/>
      <c r="AN441" s="52"/>
      <c r="AO441" s="71"/>
      <c r="AP441" s="52"/>
      <c r="AQ441" s="1"/>
      <c r="AR441" s="71"/>
      <c r="AS441" s="71"/>
      <c r="AT441" s="52"/>
    </row>
    <row r="442" spans="1:46" ht="14.25" customHeight="1">
      <c r="A442" s="52"/>
      <c r="B442" s="52"/>
      <c r="C442" s="52"/>
      <c r="D442" s="1"/>
      <c r="E442" s="52"/>
      <c r="F442" s="1"/>
      <c r="G442" s="52"/>
      <c r="H442" s="1"/>
      <c r="I442" s="52"/>
      <c r="J442" s="1"/>
      <c r="K442" s="52"/>
      <c r="L442" s="69"/>
      <c r="M442" s="52"/>
      <c r="N442" s="1"/>
      <c r="O442" s="52"/>
      <c r="P442" s="1"/>
      <c r="Q442" s="1"/>
      <c r="R442" s="52"/>
      <c r="S442" s="1"/>
      <c r="T442" s="52"/>
      <c r="U442" s="1"/>
      <c r="V442" s="70"/>
      <c r="W442" s="52"/>
      <c r="X442" s="1"/>
      <c r="Y442" s="52"/>
      <c r="Z442" s="1"/>
      <c r="AA442" s="1"/>
      <c r="AB442" s="1"/>
      <c r="AC442" s="1"/>
      <c r="AD442" s="1"/>
      <c r="AE442" s="52"/>
      <c r="AF442" s="1"/>
      <c r="AG442" s="52"/>
      <c r="AH442" s="1"/>
      <c r="AI442" s="1"/>
      <c r="AJ442" s="52"/>
      <c r="AK442" s="1"/>
      <c r="AL442" s="52"/>
      <c r="AM442" s="1"/>
      <c r="AN442" s="52"/>
      <c r="AO442" s="71"/>
      <c r="AP442" s="52"/>
      <c r="AQ442" s="1"/>
      <c r="AR442" s="71"/>
      <c r="AS442" s="71"/>
      <c r="AT442" s="52"/>
    </row>
    <row r="443" spans="1:46" ht="14.25" customHeight="1">
      <c r="A443" s="52"/>
      <c r="B443" s="52"/>
      <c r="C443" s="52"/>
      <c r="D443" s="1"/>
      <c r="E443" s="52"/>
      <c r="F443" s="1"/>
      <c r="G443" s="52"/>
      <c r="H443" s="1"/>
      <c r="I443" s="52"/>
      <c r="J443" s="1"/>
      <c r="K443" s="52"/>
      <c r="L443" s="69"/>
      <c r="M443" s="52"/>
      <c r="N443" s="1"/>
      <c r="O443" s="52"/>
      <c r="P443" s="1"/>
      <c r="Q443" s="1"/>
      <c r="R443" s="52"/>
      <c r="S443" s="1"/>
      <c r="T443" s="52"/>
      <c r="U443" s="1"/>
      <c r="V443" s="70"/>
      <c r="W443" s="52"/>
      <c r="X443" s="1"/>
      <c r="Y443" s="52"/>
      <c r="Z443" s="1"/>
      <c r="AA443" s="1"/>
      <c r="AB443" s="1"/>
      <c r="AC443" s="1"/>
      <c r="AD443" s="1"/>
      <c r="AE443" s="52"/>
      <c r="AF443" s="1"/>
      <c r="AG443" s="52"/>
      <c r="AH443" s="1"/>
      <c r="AI443" s="1"/>
      <c r="AJ443" s="52"/>
      <c r="AK443" s="1"/>
      <c r="AL443" s="52"/>
      <c r="AM443" s="1"/>
      <c r="AN443" s="52"/>
      <c r="AO443" s="71"/>
      <c r="AP443" s="52"/>
      <c r="AQ443" s="1"/>
      <c r="AR443" s="71"/>
      <c r="AS443" s="71"/>
      <c r="AT443" s="52"/>
    </row>
    <row r="444" spans="1:46" ht="14.25" customHeight="1">
      <c r="A444" s="52"/>
      <c r="B444" s="52"/>
      <c r="C444" s="52"/>
      <c r="D444" s="1"/>
      <c r="E444" s="52"/>
      <c r="F444" s="1"/>
      <c r="G444" s="52"/>
      <c r="H444" s="1"/>
      <c r="I444" s="52"/>
      <c r="J444" s="1"/>
      <c r="K444" s="52"/>
      <c r="L444" s="69"/>
      <c r="M444" s="52"/>
      <c r="N444" s="1"/>
      <c r="O444" s="52"/>
      <c r="P444" s="1"/>
      <c r="Q444" s="1"/>
      <c r="R444" s="52"/>
      <c r="S444" s="1"/>
      <c r="T444" s="52"/>
      <c r="U444" s="1"/>
      <c r="V444" s="70"/>
      <c r="W444" s="52"/>
      <c r="X444" s="1"/>
      <c r="Y444" s="52"/>
      <c r="Z444" s="1"/>
      <c r="AA444" s="1"/>
      <c r="AB444" s="1"/>
      <c r="AC444" s="1"/>
      <c r="AD444" s="1"/>
      <c r="AE444" s="52"/>
      <c r="AF444" s="1"/>
      <c r="AG444" s="52"/>
      <c r="AH444" s="1"/>
      <c r="AI444" s="1"/>
      <c r="AJ444" s="52"/>
      <c r="AK444" s="1"/>
      <c r="AL444" s="52"/>
      <c r="AM444" s="1"/>
      <c r="AN444" s="52"/>
      <c r="AO444" s="71"/>
      <c r="AP444" s="52"/>
      <c r="AQ444" s="1"/>
      <c r="AR444" s="71"/>
      <c r="AS444" s="71"/>
      <c r="AT444" s="52"/>
    </row>
    <row r="445" spans="1:46" ht="14.25" customHeight="1">
      <c r="A445" s="52"/>
      <c r="B445" s="52"/>
      <c r="C445" s="52"/>
      <c r="D445" s="1"/>
      <c r="E445" s="52"/>
      <c r="F445" s="1"/>
      <c r="G445" s="52"/>
      <c r="H445" s="1"/>
      <c r="I445" s="52"/>
      <c r="J445" s="1"/>
      <c r="K445" s="52"/>
      <c r="L445" s="69"/>
      <c r="M445" s="52"/>
      <c r="N445" s="1"/>
      <c r="O445" s="52"/>
      <c r="P445" s="1"/>
      <c r="Q445" s="1"/>
      <c r="R445" s="52"/>
      <c r="S445" s="1"/>
      <c r="T445" s="52"/>
      <c r="U445" s="1"/>
      <c r="V445" s="70"/>
      <c r="W445" s="52"/>
      <c r="X445" s="1"/>
      <c r="Y445" s="52"/>
      <c r="Z445" s="1"/>
      <c r="AA445" s="1"/>
      <c r="AB445" s="1"/>
      <c r="AC445" s="1"/>
      <c r="AD445" s="1"/>
      <c r="AE445" s="52"/>
      <c r="AF445" s="1"/>
      <c r="AG445" s="52"/>
      <c r="AH445" s="1"/>
      <c r="AI445" s="1"/>
      <c r="AJ445" s="52"/>
      <c r="AK445" s="1"/>
      <c r="AL445" s="52"/>
      <c r="AM445" s="1"/>
      <c r="AN445" s="52"/>
      <c r="AO445" s="71"/>
      <c r="AP445" s="52"/>
      <c r="AQ445" s="1"/>
      <c r="AR445" s="71"/>
      <c r="AS445" s="71"/>
      <c r="AT445" s="52"/>
    </row>
    <row r="446" spans="1:46" ht="14.25" customHeight="1">
      <c r="A446" s="52"/>
      <c r="B446" s="52"/>
      <c r="C446" s="52"/>
      <c r="D446" s="1"/>
      <c r="E446" s="52"/>
      <c r="F446" s="1"/>
      <c r="G446" s="52"/>
      <c r="H446" s="1"/>
      <c r="I446" s="52"/>
      <c r="J446" s="1"/>
      <c r="K446" s="52"/>
      <c r="L446" s="69"/>
      <c r="M446" s="52"/>
      <c r="N446" s="1"/>
      <c r="O446" s="52"/>
      <c r="P446" s="1"/>
      <c r="Q446" s="1"/>
      <c r="R446" s="52"/>
      <c r="S446" s="1"/>
      <c r="T446" s="52"/>
      <c r="U446" s="1"/>
      <c r="V446" s="70"/>
      <c r="W446" s="52"/>
      <c r="X446" s="1"/>
      <c r="Y446" s="52"/>
      <c r="Z446" s="1"/>
      <c r="AA446" s="1"/>
      <c r="AB446" s="1"/>
      <c r="AC446" s="1"/>
      <c r="AD446" s="1"/>
      <c r="AE446" s="52"/>
      <c r="AF446" s="1"/>
      <c r="AG446" s="52"/>
      <c r="AH446" s="1"/>
      <c r="AI446" s="1"/>
      <c r="AJ446" s="52"/>
      <c r="AK446" s="1"/>
      <c r="AL446" s="52"/>
      <c r="AM446" s="1"/>
      <c r="AN446" s="52"/>
      <c r="AO446" s="71"/>
      <c r="AP446" s="52"/>
      <c r="AQ446" s="1"/>
      <c r="AR446" s="71"/>
      <c r="AS446" s="71"/>
      <c r="AT446" s="52"/>
    </row>
    <row r="447" spans="1:46" ht="14.25" customHeight="1">
      <c r="A447" s="52"/>
      <c r="B447" s="52"/>
      <c r="C447" s="52"/>
      <c r="D447" s="1"/>
      <c r="E447" s="52"/>
      <c r="F447" s="1"/>
      <c r="G447" s="52"/>
      <c r="H447" s="1"/>
      <c r="I447" s="52"/>
      <c r="J447" s="1"/>
      <c r="K447" s="52"/>
      <c r="L447" s="69"/>
      <c r="M447" s="52"/>
      <c r="N447" s="1"/>
      <c r="O447" s="52"/>
      <c r="P447" s="1"/>
      <c r="Q447" s="1"/>
      <c r="R447" s="52"/>
      <c r="S447" s="1"/>
      <c r="T447" s="52"/>
      <c r="U447" s="1"/>
      <c r="V447" s="70"/>
      <c r="W447" s="52"/>
      <c r="X447" s="1"/>
      <c r="Y447" s="52"/>
      <c r="Z447" s="1"/>
      <c r="AA447" s="1"/>
      <c r="AB447" s="1"/>
      <c r="AC447" s="1"/>
      <c r="AD447" s="1"/>
      <c r="AE447" s="52"/>
      <c r="AF447" s="1"/>
      <c r="AG447" s="52"/>
      <c r="AH447" s="1"/>
      <c r="AI447" s="1"/>
      <c r="AJ447" s="52"/>
      <c r="AK447" s="1"/>
      <c r="AL447" s="52"/>
      <c r="AM447" s="1"/>
      <c r="AN447" s="52"/>
      <c r="AO447" s="71"/>
      <c r="AP447" s="52"/>
      <c r="AQ447" s="1"/>
      <c r="AR447" s="71"/>
      <c r="AS447" s="71"/>
      <c r="AT447" s="52"/>
    </row>
    <row r="448" spans="1:46" ht="14.25" customHeight="1">
      <c r="A448" s="52"/>
      <c r="B448" s="52"/>
      <c r="C448" s="52"/>
      <c r="D448" s="1"/>
      <c r="E448" s="52"/>
      <c r="F448" s="1"/>
      <c r="G448" s="52"/>
      <c r="H448" s="1"/>
      <c r="I448" s="52"/>
      <c r="J448" s="1"/>
      <c r="K448" s="52"/>
      <c r="L448" s="69"/>
      <c r="M448" s="52"/>
      <c r="N448" s="1"/>
      <c r="O448" s="52"/>
      <c r="P448" s="1"/>
      <c r="Q448" s="1"/>
      <c r="R448" s="52"/>
      <c r="S448" s="1"/>
      <c r="T448" s="52"/>
      <c r="U448" s="1"/>
      <c r="V448" s="70"/>
      <c r="W448" s="52"/>
      <c r="X448" s="1"/>
      <c r="Y448" s="52"/>
      <c r="Z448" s="1"/>
      <c r="AA448" s="1"/>
      <c r="AB448" s="1"/>
      <c r="AC448" s="1"/>
      <c r="AD448" s="1"/>
      <c r="AE448" s="52"/>
      <c r="AF448" s="1"/>
      <c r="AG448" s="52"/>
      <c r="AH448" s="1"/>
      <c r="AI448" s="1"/>
      <c r="AJ448" s="52"/>
      <c r="AK448" s="1"/>
      <c r="AL448" s="52"/>
      <c r="AM448" s="1"/>
      <c r="AN448" s="52"/>
      <c r="AO448" s="71"/>
      <c r="AP448" s="52"/>
      <c r="AQ448" s="1"/>
      <c r="AR448" s="71"/>
      <c r="AS448" s="71"/>
      <c r="AT448" s="52"/>
    </row>
    <row r="449" spans="1:46" ht="14.25" customHeight="1">
      <c r="A449" s="52"/>
      <c r="B449" s="52"/>
      <c r="C449" s="52"/>
      <c r="D449" s="1"/>
      <c r="E449" s="52"/>
      <c r="F449" s="1"/>
      <c r="G449" s="52"/>
      <c r="H449" s="1"/>
      <c r="I449" s="52"/>
      <c r="J449" s="1"/>
      <c r="K449" s="52"/>
      <c r="L449" s="69"/>
      <c r="M449" s="52"/>
      <c r="N449" s="1"/>
      <c r="O449" s="52"/>
      <c r="P449" s="1"/>
      <c r="Q449" s="1"/>
      <c r="R449" s="52"/>
      <c r="S449" s="1"/>
      <c r="T449" s="52"/>
      <c r="U449" s="1"/>
      <c r="V449" s="70"/>
      <c r="W449" s="52"/>
      <c r="X449" s="1"/>
      <c r="Y449" s="52"/>
      <c r="Z449" s="1"/>
      <c r="AA449" s="1"/>
      <c r="AB449" s="1"/>
      <c r="AC449" s="1"/>
      <c r="AD449" s="1"/>
      <c r="AE449" s="52"/>
      <c r="AF449" s="1"/>
      <c r="AG449" s="52"/>
      <c r="AH449" s="1"/>
      <c r="AI449" s="1"/>
      <c r="AJ449" s="52"/>
      <c r="AK449" s="1"/>
      <c r="AL449" s="52"/>
      <c r="AM449" s="1"/>
      <c r="AN449" s="52"/>
      <c r="AO449" s="71"/>
      <c r="AP449" s="52"/>
      <c r="AQ449" s="1"/>
      <c r="AR449" s="71"/>
      <c r="AS449" s="71"/>
      <c r="AT449" s="52"/>
    </row>
    <row r="450" spans="1:46" ht="14.25" customHeight="1">
      <c r="A450" s="52"/>
      <c r="B450" s="52"/>
      <c r="C450" s="52"/>
      <c r="D450" s="1"/>
      <c r="E450" s="52"/>
      <c r="F450" s="1"/>
      <c r="G450" s="52"/>
      <c r="H450" s="1"/>
      <c r="I450" s="52"/>
      <c r="J450" s="1"/>
      <c r="K450" s="52"/>
      <c r="L450" s="69"/>
      <c r="M450" s="52"/>
      <c r="N450" s="1"/>
      <c r="O450" s="52"/>
      <c r="P450" s="1"/>
      <c r="Q450" s="1"/>
      <c r="R450" s="52"/>
      <c r="S450" s="1"/>
      <c r="T450" s="52"/>
      <c r="U450" s="1"/>
      <c r="V450" s="70"/>
      <c r="W450" s="52"/>
      <c r="X450" s="1"/>
      <c r="Y450" s="52"/>
      <c r="Z450" s="1"/>
      <c r="AA450" s="1"/>
      <c r="AB450" s="1"/>
      <c r="AC450" s="1"/>
      <c r="AD450" s="1"/>
      <c r="AE450" s="52"/>
      <c r="AF450" s="1"/>
      <c r="AG450" s="52"/>
      <c r="AH450" s="1"/>
      <c r="AI450" s="1"/>
      <c r="AJ450" s="52"/>
      <c r="AK450" s="1"/>
      <c r="AL450" s="52"/>
      <c r="AM450" s="1"/>
      <c r="AN450" s="52"/>
      <c r="AO450" s="71"/>
      <c r="AP450" s="52"/>
      <c r="AQ450" s="1"/>
      <c r="AR450" s="71"/>
      <c r="AS450" s="71"/>
      <c r="AT450" s="52"/>
    </row>
    <row r="451" spans="1:46" ht="14.25" customHeight="1">
      <c r="A451" s="52"/>
      <c r="B451" s="52"/>
      <c r="C451" s="52"/>
      <c r="D451" s="1"/>
      <c r="E451" s="52"/>
      <c r="F451" s="1"/>
      <c r="G451" s="52"/>
      <c r="H451" s="1"/>
      <c r="I451" s="52"/>
      <c r="J451" s="1"/>
      <c r="K451" s="52"/>
      <c r="L451" s="69"/>
      <c r="M451" s="52"/>
      <c r="N451" s="1"/>
      <c r="O451" s="52"/>
      <c r="P451" s="1"/>
      <c r="Q451" s="1"/>
      <c r="R451" s="52"/>
      <c r="S451" s="1"/>
      <c r="T451" s="52"/>
      <c r="U451" s="1"/>
      <c r="V451" s="70"/>
      <c r="W451" s="52"/>
      <c r="X451" s="1"/>
      <c r="Y451" s="52"/>
      <c r="Z451" s="1"/>
      <c r="AA451" s="1"/>
      <c r="AB451" s="1"/>
      <c r="AC451" s="1"/>
      <c r="AD451" s="1"/>
      <c r="AE451" s="52"/>
      <c r="AF451" s="1"/>
      <c r="AG451" s="52"/>
      <c r="AH451" s="1"/>
      <c r="AI451" s="1"/>
      <c r="AJ451" s="52"/>
      <c r="AK451" s="1"/>
      <c r="AL451" s="52"/>
      <c r="AM451" s="1"/>
      <c r="AN451" s="52"/>
      <c r="AO451" s="71"/>
      <c r="AP451" s="52"/>
      <c r="AQ451" s="1"/>
      <c r="AR451" s="71"/>
      <c r="AS451" s="71"/>
      <c r="AT451" s="52"/>
    </row>
    <row r="452" spans="1:46" ht="14.25" customHeight="1">
      <c r="A452" s="52"/>
      <c r="B452" s="52"/>
      <c r="C452" s="52"/>
      <c r="D452" s="1"/>
      <c r="E452" s="52"/>
      <c r="F452" s="1"/>
      <c r="G452" s="52"/>
      <c r="H452" s="1"/>
      <c r="I452" s="52"/>
      <c r="J452" s="1"/>
      <c r="K452" s="52"/>
      <c r="L452" s="69"/>
      <c r="M452" s="52"/>
      <c r="N452" s="1"/>
      <c r="O452" s="52"/>
      <c r="P452" s="1"/>
      <c r="Q452" s="1"/>
      <c r="R452" s="52"/>
      <c r="S452" s="1"/>
      <c r="T452" s="52"/>
      <c r="U452" s="1"/>
      <c r="V452" s="70"/>
      <c r="W452" s="52"/>
      <c r="X452" s="1"/>
      <c r="Y452" s="52"/>
      <c r="Z452" s="1"/>
      <c r="AA452" s="1"/>
      <c r="AB452" s="1"/>
      <c r="AC452" s="1"/>
      <c r="AD452" s="1"/>
      <c r="AE452" s="52"/>
      <c r="AF452" s="1"/>
      <c r="AG452" s="52"/>
      <c r="AH452" s="1"/>
      <c r="AI452" s="1"/>
      <c r="AJ452" s="52"/>
      <c r="AK452" s="1"/>
      <c r="AL452" s="52"/>
      <c r="AM452" s="1"/>
      <c r="AN452" s="52"/>
      <c r="AO452" s="71"/>
      <c r="AP452" s="52"/>
      <c r="AQ452" s="1"/>
      <c r="AR452" s="71"/>
      <c r="AS452" s="71"/>
      <c r="AT452" s="52"/>
    </row>
    <row r="453" spans="1:46" ht="14.25" customHeight="1">
      <c r="A453" s="52"/>
      <c r="B453" s="52"/>
      <c r="C453" s="52"/>
      <c r="D453" s="1"/>
      <c r="E453" s="52"/>
      <c r="F453" s="1"/>
      <c r="G453" s="52"/>
      <c r="H453" s="1"/>
      <c r="I453" s="52"/>
      <c r="J453" s="1"/>
      <c r="K453" s="52"/>
      <c r="L453" s="69"/>
      <c r="M453" s="52"/>
      <c r="N453" s="1"/>
      <c r="O453" s="52"/>
      <c r="P453" s="1"/>
      <c r="Q453" s="1"/>
      <c r="R453" s="52"/>
      <c r="S453" s="1"/>
      <c r="T453" s="52"/>
      <c r="U453" s="1"/>
      <c r="V453" s="70"/>
      <c r="W453" s="52"/>
      <c r="X453" s="1"/>
      <c r="Y453" s="52"/>
      <c r="Z453" s="1"/>
      <c r="AA453" s="1"/>
      <c r="AB453" s="1"/>
      <c r="AC453" s="1"/>
      <c r="AD453" s="1"/>
      <c r="AE453" s="52"/>
      <c r="AF453" s="1"/>
      <c r="AG453" s="52"/>
      <c r="AH453" s="1"/>
      <c r="AI453" s="1"/>
      <c r="AJ453" s="52"/>
      <c r="AK453" s="1"/>
      <c r="AL453" s="52"/>
      <c r="AM453" s="1"/>
      <c r="AN453" s="52"/>
      <c r="AO453" s="71"/>
      <c r="AP453" s="52"/>
      <c r="AQ453" s="1"/>
      <c r="AR453" s="71"/>
      <c r="AS453" s="71"/>
      <c r="AT453" s="52"/>
    </row>
    <row r="454" spans="1:46" ht="14.25" customHeight="1">
      <c r="A454" s="52"/>
      <c r="B454" s="52"/>
      <c r="C454" s="52"/>
      <c r="D454" s="1"/>
      <c r="E454" s="52"/>
      <c r="F454" s="1"/>
      <c r="G454" s="52"/>
      <c r="H454" s="1"/>
      <c r="I454" s="52"/>
      <c r="J454" s="1"/>
      <c r="K454" s="52"/>
      <c r="L454" s="69"/>
      <c r="M454" s="52"/>
      <c r="N454" s="1"/>
      <c r="O454" s="52"/>
      <c r="P454" s="1"/>
      <c r="Q454" s="1"/>
      <c r="R454" s="52"/>
      <c r="S454" s="1"/>
      <c r="T454" s="52"/>
      <c r="U454" s="1"/>
      <c r="V454" s="70"/>
      <c r="W454" s="52"/>
      <c r="X454" s="1"/>
      <c r="Y454" s="52"/>
      <c r="Z454" s="1"/>
      <c r="AA454" s="1"/>
      <c r="AB454" s="1"/>
      <c r="AC454" s="1"/>
      <c r="AD454" s="1"/>
      <c r="AE454" s="52"/>
      <c r="AF454" s="1"/>
      <c r="AG454" s="52"/>
      <c r="AH454" s="1"/>
      <c r="AI454" s="1"/>
      <c r="AJ454" s="52"/>
      <c r="AK454" s="1"/>
      <c r="AL454" s="52"/>
      <c r="AM454" s="1"/>
      <c r="AN454" s="52"/>
      <c r="AO454" s="71"/>
      <c r="AP454" s="52"/>
      <c r="AQ454" s="1"/>
      <c r="AR454" s="71"/>
      <c r="AS454" s="71"/>
      <c r="AT454" s="52"/>
    </row>
    <row r="455" spans="1:46" ht="14.25" customHeight="1">
      <c r="A455" s="52"/>
      <c r="B455" s="52"/>
      <c r="C455" s="52"/>
      <c r="D455" s="1"/>
      <c r="E455" s="52"/>
      <c r="F455" s="1"/>
      <c r="G455" s="52"/>
      <c r="H455" s="1"/>
      <c r="I455" s="52"/>
      <c r="J455" s="1"/>
      <c r="K455" s="52"/>
      <c r="L455" s="69"/>
      <c r="M455" s="52"/>
      <c r="N455" s="1"/>
      <c r="O455" s="52"/>
      <c r="P455" s="1"/>
      <c r="Q455" s="1"/>
      <c r="R455" s="52"/>
      <c r="S455" s="1"/>
      <c r="T455" s="52"/>
      <c r="U455" s="1"/>
      <c r="V455" s="70"/>
      <c r="W455" s="52"/>
      <c r="X455" s="1"/>
      <c r="Y455" s="52"/>
      <c r="Z455" s="1"/>
      <c r="AA455" s="1"/>
      <c r="AB455" s="1"/>
      <c r="AC455" s="1"/>
      <c r="AD455" s="1"/>
      <c r="AE455" s="52"/>
      <c r="AF455" s="1"/>
      <c r="AG455" s="52"/>
      <c r="AH455" s="1"/>
      <c r="AI455" s="1"/>
      <c r="AJ455" s="52"/>
      <c r="AK455" s="1"/>
      <c r="AL455" s="52"/>
      <c r="AM455" s="1"/>
      <c r="AN455" s="52"/>
      <c r="AO455" s="71"/>
      <c r="AP455" s="52"/>
      <c r="AQ455" s="1"/>
      <c r="AR455" s="71"/>
      <c r="AS455" s="71"/>
      <c r="AT455" s="52"/>
    </row>
    <row r="456" spans="1:46" ht="14.25" customHeight="1">
      <c r="A456" s="52"/>
      <c r="B456" s="52"/>
      <c r="C456" s="52"/>
      <c r="D456" s="1"/>
      <c r="E456" s="52"/>
      <c r="F456" s="1"/>
      <c r="G456" s="52"/>
      <c r="H456" s="1"/>
      <c r="I456" s="52"/>
      <c r="J456" s="1"/>
      <c r="K456" s="52"/>
      <c r="L456" s="69"/>
      <c r="M456" s="52"/>
      <c r="N456" s="1"/>
      <c r="O456" s="52"/>
      <c r="P456" s="1"/>
      <c r="Q456" s="1"/>
      <c r="R456" s="52"/>
      <c r="S456" s="1"/>
      <c r="T456" s="52"/>
      <c r="U456" s="1"/>
      <c r="V456" s="70"/>
      <c r="W456" s="52"/>
      <c r="X456" s="1"/>
      <c r="Y456" s="52"/>
      <c r="Z456" s="1"/>
      <c r="AA456" s="1"/>
      <c r="AB456" s="1"/>
      <c r="AC456" s="1"/>
      <c r="AD456" s="1"/>
      <c r="AE456" s="52"/>
      <c r="AF456" s="1"/>
      <c r="AG456" s="52"/>
      <c r="AH456" s="1"/>
      <c r="AI456" s="1"/>
      <c r="AJ456" s="52"/>
      <c r="AK456" s="1"/>
      <c r="AL456" s="52"/>
      <c r="AM456" s="1"/>
      <c r="AN456" s="52"/>
      <c r="AO456" s="71"/>
      <c r="AP456" s="52"/>
      <c r="AQ456" s="1"/>
      <c r="AR456" s="71"/>
      <c r="AS456" s="71"/>
      <c r="AT456" s="52"/>
    </row>
    <row r="457" spans="1:46" ht="14.25" customHeight="1">
      <c r="A457" s="52"/>
      <c r="B457" s="52"/>
      <c r="C457" s="52"/>
      <c r="D457" s="1"/>
      <c r="E457" s="52"/>
      <c r="F457" s="1"/>
      <c r="G457" s="52"/>
      <c r="H457" s="1"/>
      <c r="I457" s="52"/>
      <c r="J457" s="1"/>
      <c r="K457" s="52"/>
      <c r="L457" s="69"/>
      <c r="M457" s="52"/>
      <c r="N457" s="1"/>
      <c r="O457" s="52"/>
      <c r="P457" s="1"/>
      <c r="Q457" s="1"/>
      <c r="R457" s="52"/>
      <c r="S457" s="1"/>
      <c r="T457" s="52"/>
      <c r="U457" s="1"/>
      <c r="V457" s="70"/>
      <c r="W457" s="52"/>
      <c r="X457" s="1"/>
      <c r="Y457" s="52"/>
      <c r="Z457" s="1"/>
      <c r="AA457" s="1"/>
      <c r="AB457" s="1"/>
      <c r="AC457" s="1"/>
      <c r="AD457" s="1"/>
      <c r="AE457" s="52"/>
      <c r="AF457" s="1"/>
      <c r="AG457" s="52"/>
      <c r="AH457" s="1"/>
      <c r="AI457" s="1"/>
      <c r="AJ457" s="52"/>
      <c r="AK457" s="1"/>
      <c r="AL457" s="52"/>
      <c r="AM457" s="1"/>
      <c r="AN457" s="52"/>
      <c r="AO457" s="71"/>
      <c r="AP457" s="52"/>
      <c r="AQ457" s="1"/>
      <c r="AR457" s="71"/>
      <c r="AS457" s="71"/>
      <c r="AT457" s="52"/>
    </row>
    <row r="458" spans="1:46" ht="14.25" customHeight="1">
      <c r="A458" s="52"/>
      <c r="B458" s="52"/>
      <c r="C458" s="52"/>
      <c r="D458" s="1"/>
      <c r="E458" s="52"/>
      <c r="F458" s="1"/>
      <c r="G458" s="52"/>
      <c r="H458" s="1"/>
      <c r="I458" s="52"/>
      <c r="J458" s="1"/>
      <c r="K458" s="52"/>
      <c r="L458" s="69"/>
      <c r="M458" s="52"/>
      <c r="N458" s="1"/>
      <c r="O458" s="52"/>
      <c r="P458" s="1"/>
      <c r="Q458" s="1"/>
      <c r="R458" s="52"/>
      <c r="S458" s="1"/>
      <c r="T458" s="52"/>
      <c r="U458" s="1"/>
      <c r="V458" s="70"/>
      <c r="W458" s="52"/>
      <c r="X458" s="1"/>
      <c r="Y458" s="52"/>
      <c r="Z458" s="1"/>
      <c r="AA458" s="1"/>
      <c r="AB458" s="1"/>
      <c r="AC458" s="1"/>
      <c r="AD458" s="1"/>
      <c r="AE458" s="52"/>
      <c r="AF458" s="1"/>
      <c r="AG458" s="52"/>
      <c r="AH458" s="1"/>
      <c r="AI458" s="1"/>
      <c r="AJ458" s="52"/>
      <c r="AK458" s="1"/>
      <c r="AL458" s="52"/>
      <c r="AM458" s="1"/>
      <c r="AN458" s="52"/>
      <c r="AO458" s="71"/>
      <c r="AP458" s="52"/>
      <c r="AQ458" s="1"/>
      <c r="AR458" s="71"/>
      <c r="AS458" s="71"/>
      <c r="AT458" s="52"/>
    </row>
    <row r="459" spans="1:46" ht="14.25" customHeight="1">
      <c r="A459" s="52"/>
      <c r="B459" s="52"/>
      <c r="C459" s="52"/>
      <c r="D459" s="1"/>
      <c r="E459" s="52"/>
      <c r="F459" s="1"/>
      <c r="G459" s="52"/>
      <c r="H459" s="1"/>
      <c r="I459" s="52"/>
      <c r="J459" s="1"/>
      <c r="K459" s="52"/>
      <c r="L459" s="69"/>
      <c r="M459" s="52"/>
      <c r="N459" s="1"/>
      <c r="O459" s="52"/>
      <c r="P459" s="1"/>
      <c r="Q459" s="1"/>
      <c r="R459" s="52"/>
      <c r="S459" s="1"/>
      <c r="T459" s="52"/>
      <c r="U459" s="1"/>
      <c r="V459" s="70"/>
      <c r="W459" s="52"/>
      <c r="X459" s="1"/>
      <c r="Y459" s="52"/>
      <c r="Z459" s="1"/>
      <c r="AA459" s="1"/>
      <c r="AB459" s="1"/>
      <c r="AC459" s="1"/>
      <c r="AD459" s="1"/>
      <c r="AE459" s="52"/>
      <c r="AF459" s="1"/>
      <c r="AG459" s="52"/>
      <c r="AH459" s="1"/>
      <c r="AI459" s="1"/>
      <c r="AJ459" s="52"/>
      <c r="AK459" s="1"/>
      <c r="AL459" s="52"/>
      <c r="AM459" s="1"/>
      <c r="AN459" s="52"/>
      <c r="AO459" s="71"/>
      <c r="AP459" s="52"/>
      <c r="AQ459" s="1"/>
      <c r="AR459" s="71"/>
      <c r="AS459" s="71"/>
      <c r="AT459" s="52"/>
    </row>
    <row r="460" spans="1:46" ht="14.25" customHeight="1">
      <c r="A460" s="52"/>
      <c r="B460" s="52"/>
      <c r="C460" s="52"/>
      <c r="D460" s="1"/>
      <c r="E460" s="52"/>
      <c r="F460" s="1"/>
      <c r="G460" s="52"/>
      <c r="H460" s="1"/>
      <c r="I460" s="52"/>
      <c r="J460" s="1"/>
      <c r="K460" s="52"/>
      <c r="L460" s="69"/>
      <c r="M460" s="52"/>
      <c r="N460" s="1"/>
      <c r="O460" s="52"/>
      <c r="P460" s="1"/>
      <c r="Q460" s="1"/>
      <c r="R460" s="52"/>
      <c r="S460" s="1"/>
      <c r="T460" s="52"/>
      <c r="U460" s="1"/>
      <c r="V460" s="70"/>
      <c r="W460" s="52"/>
      <c r="X460" s="1"/>
      <c r="Y460" s="52"/>
      <c r="Z460" s="1"/>
      <c r="AA460" s="1"/>
      <c r="AB460" s="1"/>
      <c r="AC460" s="1"/>
      <c r="AD460" s="1"/>
      <c r="AE460" s="52"/>
      <c r="AF460" s="1"/>
      <c r="AG460" s="52"/>
      <c r="AH460" s="1"/>
      <c r="AI460" s="1"/>
      <c r="AJ460" s="52"/>
      <c r="AK460" s="1"/>
      <c r="AL460" s="52"/>
      <c r="AM460" s="1"/>
      <c r="AN460" s="52"/>
      <c r="AO460" s="71"/>
      <c r="AP460" s="52"/>
      <c r="AQ460" s="1"/>
      <c r="AR460" s="71"/>
      <c r="AS460" s="71"/>
      <c r="AT460" s="52"/>
    </row>
    <row r="461" spans="1:46" ht="14.25" customHeight="1">
      <c r="A461" s="52"/>
      <c r="B461" s="52"/>
      <c r="C461" s="52"/>
      <c r="D461" s="1"/>
      <c r="E461" s="52"/>
      <c r="F461" s="1"/>
      <c r="G461" s="52"/>
      <c r="H461" s="1"/>
      <c r="I461" s="52"/>
      <c r="J461" s="1"/>
      <c r="K461" s="52"/>
      <c r="L461" s="69"/>
      <c r="M461" s="52"/>
      <c r="N461" s="1"/>
      <c r="O461" s="52"/>
      <c r="P461" s="1"/>
      <c r="Q461" s="1"/>
      <c r="R461" s="52"/>
      <c r="S461" s="1"/>
      <c r="T461" s="52"/>
      <c r="U461" s="1"/>
      <c r="V461" s="70"/>
      <c r="W461" s="52"/>
      <c r="X461" s="1"/>
      <c r="Y461" s="52"/>
      <c r="Z461" s="1"/>
      <c r="AA461" s="1"/>
      <c r="AB461" s="1"/>
      <c r="AC461" s="1"/>
      <c r="AD461" s="1"/>
      <c r="AE461" s="52"/>
      <c r="AF461" s="1"/>
      <c r="AG461" s="52"/>
      <c r="AH461" s="1"/>
      <c r="AI461" s="1"/>
      <c r="AJ461" s="52"/>
      <c r="AK461" s="1"/>
      <c r="AL461" s="52"/>
      <c r="AM461" s="1"/>
      <c r="AN461" s="52"/>
      <c r="AO461" s="71"/>
      <c r="AP461" s="52"/>
      <c r="AQ461" s="1"/>
      <c r="AR461" s="71"/>
      <c r="AS461" s="71"/>
      <c r="AT461" s="52"/>
    </row>
    <row r="462" spans="1:46" ht="14.25" customHeight="1">
      <c r="A462" s="52"/>
      <c r="B462" s="52"/>
      <c r="C462" s="52"/>
      <c r="D462" s="1"/>
      <c r="E462" s="52"/>
      <c r="F462" s="1"/>
      <c r="G462" s="52"/>
      <c r="H462" s="1"/>
      <c r="I462" s="52"/>
      <c r="J462" s="1"/>
      <c r="K462" s="52"/>
      <c r="L462" s="69"/>
      <c r="M462" s="52"/>
      <c r="N462" s="1"/>
      <c r="O462" s="52"/>
      <c r="P462" s="1"/>
      <c r="Q462" s="1"/>
      <c r="R462" s="52"/>
      <c r="S462" s="1"/>
      <c r="T462" s="52"/>
      <c r="U462" s="1"/>
      <c r="V462" s="70"/>
      <c r="W462" s="52"/>
      <c r="X462" s="1"/>
      <c r="Y462" s="52"/>
      <c r="Z462" s="1"/>
      <c r="AA462" s="1"/>
      <c r="AB462" s="1"/>
      <c r="AC462" s="1"/>
      <c r="AD462" s="1"/>
      <c r="AE462" s="52"/>
      <c r="AF462" s="1"/>
      <c r="AG462" s="52"/>
      <c r="AH462" s="1"/>
      <c r="AI462" s="1"/>
      <c r="AJ462" s="52"/>
      <c r="AK462" s="1"/>
      <c r="AL462" s="52"/>
      <c r="AM462" s="1"/>
      <c r="AN462" s="52"/>
      <c r="AO462" s="71"/>
      <c r="AP462" s="52"/>
      <c r="AQ462" s="1"/>
      <c r="AR462" s="71"/>
      <c r="AS462" s="71"/>
      <c r="AT462" s="52"/>
    </row>
    <row r="463" spans="1:46" ht="14.25" customHeight="1">
      <c r="A463" s="52"/>
      <c r="B463" s="52"/>
      <c r="C463" s="52"/>
      <c r="D463" s="1"/>
      <c r="E463" s="52"/>
      <c r="F463" s="1"/>
      <c r="G463" s="52"/>
      <c r="H463" s="1"/>
      <c r="I463" s="52"/>
      <c r="J463" s="1"/>
      <c r="K463" s="52"/>
      <c r="L463" s="69"/>
      <c r="M463" s="52"/>
      <c r="N463" s="1"/>
      <c r="O463" s="52"/>
      <c r="P463" s="1"/>
      <c r="Q463" s="1"/>
      <c r="R463" s="52"/>
      <c r="S463" s="1"/>
      <c r="T463" s="52"/>
      <c r="U463" s="1"/>
      <c r="V463" s="70"/>
      <c r="W463" s="52"/>
      <c r="X463" s="1"/>
      <c r="Y463" s="52"/>
      <c r="Z463" s="1"/>
      <c r="AA463" s="1"/>
      <c r="AB463" s="1"/>
      <c r="AC463" s="1"/>
      <c r="AD463" s="1"/>
      <c r="AE463" s="52"/>
      <c r="AF463" s="1"/>
      <c r="AG463" s="52"/>
      <c r="AH463" s="1"/>
      <c r="AI463" s="1"/>
      <c r="AJ463" s="52"/>
      <c r="AK463" s="1"/>
      <c r="AL463" s="52"/>
      <c r="AM463" s="1"/>
      <c r="AN463" s="52"/>
      <c r="AO463" s="71"/>
      <c r="AP463" s="52"/>
      <c r="AQ463" s="1"/>
      <c r="AR463" s="71"/>
      <c r="AS463" s="71"/>
      <c r="AT463" s="52"/>
    </row>
    <row r="464" spans="1:46" ht="14.25" customHeight="1">
      <c r="A464" s="52"/>
      <c r="B464" s="52"/>
      <c r="C464" s="52"/>
      <c r="D464" s="1"/>
      <c r="E464" s="52"/>
      <c r="F464" s="1"/>
      <c r="G464" s="52"/>
      <c r="H464" s="1"/>
      <c r="I464" s="52"/>
      <c r="J464" s="1"/>
      <c r="K464" s="52"/>
      <c r="L464" s="69"/>
      <c r="M464" s="52"/>
      <c r="N464" s="1"/>
      <c r="O464" s="52"/>
      <c r="P464" s="1"/>
      <c r="Q464" s="1"/>
      <c r="R464" s="52"/>
      <c r="S464" s="1"/>
      <c r="T464" s="52"/>
      <c r="U464" s="1"/>
      <c r="V464" s="70"/>
      <c r="W464" s="52"/>
      <c r="X464" s="1"/>
      <c r="Y464" s="52"/>
      <c r="Z464" s="1"/>
      <c r="AA464" s="1"/>
      <c r="AB464" s="1"/>
      <c r="AC464" s="1"/>
      <c r="AD464" s="1"/>
      <c r="AE464" s="52"/>
      <c r="AF464" s="1"/>
      <c r="AG464" s="52"/>
      <c r="AH464" s="1"/>
      <c r="AI464" s="1"/>
      <c r="AJ464" s="52"/>
      <c r="AK464" s="1"/>
      <c r="AL464" s="52"/>
      <c r="AM464" s="1"/>
      <c r="AN464" s="52"/>
      <c r="AO464" s="71"/>
      <c r="AP464" s="52"/>
      <c r="AQ464" s="1"/>
      <c r="AR464" s="71"/>
      <c r="AS464" s="71"/>
      <c r="AT464" s="52"/>
    </row>
    <row r="465" spans="1:46" ht="14.25" customHeight="1">
      <c r="A465" s="52"/>
      <c r="B465" s="52"/>
      <c r="C465" s="52"/>
      <c r="D465" s="1"/>
      <c r="E465" s="52"/>
      <c r="F465" s="1"/>
      <c r="G465" s="52"/>
      <c r="H465" s="1"/>
      <c r="I465" s="52"/>
      <c r="J465" s="1"/>
      <c r="K465" s="52"/>
      <c r="L465" s="69"/>
      <c r="M465" s="52"/>
      <c r="N465" s="1"/>
      <c r="O465" s="52"/>
      <c r="P465" s="1"/>
      <c r="Q465" s="1"/>
      <c r="R465" s="52"/>
      <c r="S465" s="1"/>
      <c r="T465" s="52"/>
      <c r="U465" s="1"/>
      <c r="V465" s="70"/>
      <c r="W465" s="52"/>
      <c r="X465" s="1"/>
      <c r="Y465" s="52"/>
      <c r="Z465" s="1"/>
      <c r="AA465" s="1"/>
      <c r="AB465" s="1"/>
      <c r="AC465" s="1"/>
      <c r="AD465" s="1"/>
      <c r="AE465" s="52"/>
      <c r="AF465" s="1"/>
      <c r="AG465" s="52"/>
      <c r="AH465" s="1"/>
      <c r="AI465" s="1"/>
      <c r="AJ465" s="52"/>
      <c r="AK465" s="1"/>
      <c r="AL465" s="52"/>
      <c r="AM465" s="1"/>
      <c r="AN465" s="52"/>
      <c r="AO465" s="71"/>
      <c r="AP465" s="52"/>
      <c r="AQ465" s="1"/>
      <c r="AR465" s="71"/>
      <c r="AS465" s="71"/>
      <c r="AT465" s="52"/>
    </row>
    <row r="466" spans="1:46" ht="14.25" customHeight="1">
      <c r="A466" s="52"/>
      <c r="B466" s="52"/>
      <c r="C466" s="52"/>
      <c r="D466" s="1"/>
      <c r="E466" s="52"/>
      <c r="F466" s="1"/>
      <c r="G466" s="52"/>
      <c r="H466" s="1"/>
      <c r="I466" s="52"/>
      <c r="J466" s="1"/>
      <c r="K466" s="52"/>
      <c r="L466" s="69"/>
      <c r="M466" s="52"/>
      <c r="N466" s="1"/>
      <c r="O466" s="52"/>
      <c r="P466" s="1"/>
      <c r="Q466" s="1"/>
      <c r="R466" s="52"/>
      <c r="S466" s="1"/>
      <c r="T466" s="52"/>
      <c r="U466" s="1"/>
      <c r="V466" s="70"/>
      <c r="W466" s="52"/>
      <c r="X466" s="1"/>
      <c r="Y466" s="52"/>
      <c r="Z466" s="1"/>
      <c r="AA466" s="1"/>
      <c r="AB466" s="1"/>
      <c r="AC466" s="1"/>
      <c r="AD466" s="1"/>
      <c r="AE466" s="52"/>
      <c r="AF466" s="1"/>
      <c r="AG466" s="52"/>
      <c r="AH466" s="1"/>
      <c r="AI466" s="1"/>
      <c r="AJ466" s="52"/>
      <c r="AK466" s="1"/>
      <c r="AL466" s="52"/>
      <c r="AM466" s="1"/>
      <c r="AN466" s="52"/>
      <c r="AO466" s="71"/>
      <c r="AP466" s="52"/>
      <c r="AQ466" s="1"/>
      <c r="AR466" s="71"/>
      <c r="AS466" s="71"/>
      <c r="AT466" s="52"/>
    </row>
    <row r="467" spans="1:46" ht="14.25" customHeight="1">
      <c r="A467" s="52"/>
      <c r="B467" s="52"/>
      <c r="C467" s="52"/>
      <c r="D467" s="1"/>
      <c r="E467" s="52"/>
      <c r="F467" s="1"/>
      <c r="G467" s="52"/>
      <c r="H467" s="1"/>
      <c r="I467" s="52"/>
      <c r="J467" s="1"/>
      <c r="K467" s="52"/>
      <c r="L467" s="69"/>
      <c r="M467" s="52"/>
      <c r="N467" s="1"/>
      <c r="O467" s="52"/>
      <c r="P467" s="1"/>
      <c r="Q467" s="1"/>
      <c r="R467" s="52"/>
      <c r="S467" s="1"/>
      <c r="T467" s="52"/>
      <c r="U467" s="1"/>
      <c r="V467" s="70"/>
      <c r="W467" s="52"/>
      <c r="X467" s="1"/>
      <c r="Y467" s="52"/>
      <c r="Z467" s="1"/>
      <c r="AA467" s="1"/>
      <c r="AB467" s="1"/>
      <c r="AC467" s="1"/>
      <c r="AD467" s="1"/>
      <c r="AE467" s="52"/>
      <c r="AF467" s="1"/>
      <c r="AG467" s="52"/>
      <c r="AH467" s="1"/>
      <c r="AI467" s="1"/>
      <c r="AJ467" s="52"/>
      <c r="AK467" s="1"/>
      <c r="AL467" s="52"/>
      <c r="AM467" s="1"/>
      <c r="AN467" s="52"/>
      <c r="AO467" s="71"/>
      <c r="AP467" s="52"/>
      <c r="AQ467" s="1"/>
      <c r="AR467" s="71"/>
      <c r="AS467" s="71"/>
      <c r="AT467" s="52"/>
    </row>
    <row r="468" spans="1:46" ht="14.25" customHeight="1">
      <c r="A468" s="52"/>
      <c r="B468" s="52"/>
      <c r="C468" s="52"/>
      <c r="D468" s="1"/>
      <c r="E468" s="52"/>
      <c r="F468" s="1"/>
      <c r="G468" s="52"/>
      <c r="H468" s="1"/>
      <c r="I468" s="52"/>
      <c r="J468" s="1"/>
      <c r="K468" s="52"/>
      <c r="L468" s="69"/>
      <c r="M468" s="52"/>
      <c r="N468" s="1"/>
      <c r="O468" s="52"/>
      <c r="P468" s="1"/>
      <c r="Q468" s="1"/>
      <c r="R468" s="52"/>
      <c r="S468" s="1"/>
      <c r="T468" s="52"/>
      <c r="U468" s="1"/>
      <c r="V468" s="70"/>
      <c r="W468" s="52"/>
      <c r="X468" s="1"/>
      <c r="Y468" s="52"/>
      <c r="Z468" s="1"/>
      <c r="AA468" s="1"/>
      <c r="AB468" s="1"/>
      <c r="AC468" s="1"/>
      <c r="AD468" s="1"/>
      <c r="AE468" s="52"/>
      <c r="AF468" s="1"/>
      <c r="AG468" s="52"/>
      <c r="AH468" s="1"/>
      <c r="AI468" s="1"/>
      <c r="AJ468" s="52"/>
      <c r="AK468" s="1"/>
      <c r="AL468" s="52"/>
      <c r="AM468" s="1"/>
      <c r="AN468" s="52"/>
      <c r="AO468" s="71"/>
      <c r="AP468" s="52"/>
      <c r="AQ468" s="1"/>
      <c r="AR468" s="71"/>
      <c r="AS468" s="71"/>
      <c r="AT468" s="52"/>
    </row>
    <row r="469" spans="1:46" ht="14.25" customHeight="1">
      <c r="A469" s="52"/>
      <c r="B469" s="52"/>
      <c r="C469" s="52"/>
      <c r="D469" s="1"/>
      <c r="E469" s="52"/>
      <c r="F469" s="1"/>
      <c r="G469" s="52"/>
      <c r="H469" s="1"/>
      <c r="I469" s="52"/>
      <c r="J469" s="1"/>
      <c r="K469" s="52"/>
      <c r="L469" s="69"/>
      <c r="M469" s="52"/>
      <c r="N469" s="1"/>
      <c r="O469" s="52"/>
      <c r="P469" s="1"/>
      <c r="Q469" s="1"/>
      <c r="R469" s="52"/>
      <c r="S469" s="1"/>
      <c r="T469" s="52"/>
      <c r="U469" s="1"/>
      <c r="V469" s="70"/>
      <c r="W469" s="52"/>
      <c r="X469" s="1"/>
      <c r="Y469" s="52"/>
      <c r="Z469" s="1"/>
      <c r="AA469" s="1"/>
      <c r="AB469" s="1"/>
      <c r="AC469" s="1"/>
      <c r="AD469" s="1"/>
      <c r="AE469" s="52"/>
      <c r="AF469" s="1"/>
      <c r="AG469" s="52"/>
      <c r="AH469" s="1"/>
      <c r="AI469" s="1"/>
      <c r="AJ469" s="52"/>
      <c r="AK469" s="1"/>
      <c r="AL469" s="52"/>
      <c r="AM469" s="1"/>
      <c r="AN469" s="52"/>
      <c r="AO469" s="71"/>
      <c r="AP469" s="52"/>
      <c r="AQ469" s="1"/>
      <c r="AR469" s="71"/>
      <c r="AS469" s="71"/>
      <c r="AT469" s="52"/>
    </row>
    <row r="470" spans="1:46" ht="14.25" customHeight="1">
      <c r="A470" s="52"/>
      <c r="B470" s="52"/>
      <c r="C470" s="52"/>
      <c r="D470" s="1"/>
      <c r="E470" s="52"/>
      <c r="F470" s="1"/>
      <c r="G470" s="52"/>
      <c r="H470" s="1"/>
      <c r="I470" s="52"/>
      <c r="J470" s="1"/>
      <c r="K470" s="52"/>
      <c r="L470" s="69"/>
      <c r="M470" s="52"/>
      <c r="N470" s="1"/>
      <c r="O470" s="52"/>
      <c r="P470" s="1"/>
      <c r="Q470" s="1"/>
      <c r="R470" s="52"/>
      <c r="S470" s="1"/>
      <c r="T470" s="52"/>
      <c r="U470" s="1"/>
      <c r="V470" s="70"/>
      <c r="W470" s="52"/>
      <c r="X470" s="1"/>
      <c r="Y470" s="52"/>
      <c r="Z470" s="1"/>
      <c r="AA470" s="1"/>
      <c r="AB470" s="1"/>
      <c r="AC470" s="1"/>
      <c r="AD470" s="1"/>
      <c r="AE470" s="52"/>
      <c r="AF470" s="1"/>
      <c r="AG470" s="52"/>
      <c r="AH470" s="1"/>
      <c r="AI470" s="1"/>
      <c r="AJ470" s="52"/>
      <c r="AK470" s="1"/>
      <c r="AL470" s="52"/>
      <c r="AM470" s="1"/>
      <c r="AN470" s="52"/>
      <c r="AO470" s="71"/>
      <c r="AP470" s="52"/>
      <c r="AQ470" s="1"/>
      <c r="AR470" s="71"/>
      <c r="AS470" s="71"/>
      <c r="AT470" s="52"/>
    </row>
    <row r="471" spans="1:46" ht="14.25" customHeight="1">
      <c r="A471" s="52"/>
      <c r="B471" s="52"/>
      <c r="C471" s="52"/>
      <c r="D471" s="1"/>
      <c r="E471" s="52"/>
      <c r="F471" s="1"/>
      <c r="G471" s="52"/>
      <c r="H471" s="1"/>
      <c r="I471" s="52"/>
      <c r="J471" s="1"/>
      <c r="K471" s="52"/>
      <c r="L471" s="69"/>
      <c r="M471" s="52"/>
      <c r="N471" s="1"/>
      <c r="O471" s="52"/>
      <c r="P471" s="1"/>
      <c r="Q471" s="1"/>
      <c r="R471" s="52"/>
      <c r="S471" s="1"/>
      <c r="T471" s="52"/>
      <c r="U471" s="1"/>
      <c r="V471" s="70"/>
      <c r="W471" s="52"/>
      <c r="X471" s="1"/>
      <c r="Y471" s="52"/>
      <c r="Z471" s="1"/>
      <c r="AA471" s="1"/>
      <c r="AB471" s="1"/>
      <c r="AC471" s="1"/>
      <c r="AD471" s="1"/>
      <c r="AE471" s="52"/>
      <c r="AF471" s="1"/>
      <c r="AG471" s="52"/>
      <c r="AH471" s="1"/>
      <c r="AI471" s="1"/>
      <c r="AJ471" s="52"/>
      <c r="AK471" s="1"/>
      <c r="AL471" s="52"/>
      <c r="AM471" s="1"/>
      <c r="AN471" s="52"/>
      <c r="AO471" s="71"/>
      <c r="AP471" s="52"/>
      <c r="AQ471" s="1"/>
      <c r="AR471" s="71"/>
      <c r="AS471" s="71"/>
      <c r="AT471" s="52"/>
    </row>
    <row r="472" spans="1:46" ht="14.25" customHeight="1">
      <c r="A472" s="52"/>
      <c r="B472" s="52"/>
      <c r="C472" s="52"/>
      <c r="D472" s="1"/>
      <c r="E472" s="52"/>
      <c r="F472" s="1"/>
      <c r="G472" s="52"/>
      <c r="H472" s="1"/>
      <c r="I472" s="52"/>
      <c r="J472" s="1"/>
      <c r="K472" s="52"/>
      <c r="L472" s="69"/>
      <c r="M472" s="52"/>
      <c r="N472" s="1"/>
      <c r="O472" s="52"/>
      <c r="P472" s="1"/>
      <c r="Q472" s="1"/>
      <c r="R472" s="52"/>
      <c r="S472" s="1"/>
      <c r="T472" s="52"/>
      <c r="U472" s="1"/>
      <c r="V472" s="70"/>
      <c r="W472" s="52"/>
      <c r="X472" s="1"/>
      <c r="Y472" s="52"/>
      <c r="Z472" s="1"/>
      <c r="AA472" s="1"/>
      <c r="AB472" s="1"/>
      <c r="AC472" s="1"/>
      <c r="AD472" s="1"/>
      <c r="AE472" s="52"/>
      <c r="AF472" s="1"/>
      <c r="AG472" s="52"/>
      <c r="AH472" s="1"/>
      <c r="AI472" s="1"/>
      <c r="AJ472" s="52"/>
      <c r="AK472" s="1"/>
      <c r="AL472" s="52"/>
      <c r="AM472" s="1"/>
      <c r="AN472" s="52"/>
      <c r="AO472" s="71"/>
      <c r="AP472" s="52"/>
      <c r="AQ472" s="1"/>
      <c r="AR472" s="71"/>
      <c r="AS472" s="71"/>
      <c r="AT472" s="52"/>
    </row>
    <row r="473" spans="1:46" ht="14.25" customHeight="1">
      <c r="A473" s="52"/>
      <c r="B473" s="52"/>
      <c r="C473" s="52"/>
      <c r="D473" s="1"/>
      <c r="E473" s="52"/>
      <c r="F473" s="1"/>
      <c r="G473" s="52"/>
      <c r="H473" s="1"/>
      <c r="I473" s="52"/>
      <c r="J473" s="1"/>
      <c r="K473" s="52"/>
      <c r="L473" s="69"/>
      <c r="M473" s="52"/>
      <c r="N473" s="1"/>
      <c r="O473" s="52"/>
      <c r="P473" s="1"/>
      <c r="Q473" s="1"/>
      <c r="R473" s="52"/>
      <c r="S473" s="1"/>
      <c r="T473" s="52"/>
      <c r="U473" s="1"/>
      <c r="V473" s="70"/>
      <c r="W473" s="52"/>
      <c r="X473" s="1"/>
      <c r="Y473" s="52"/>
      <c r="Z473" s="1"/>
      <c r="AA473" s="1"/>
      <c r="AB473" s="1"/>
      <c r="AC473" s="1"/>
      <c r="AD473" s="1"/>
      <c r="AE473" s="52"/>
      <c r="AF473" s="1"/>
      <c r="AG473" s="52"/>
      <c r="AH473" s="1"/>
      <c r="AI473" s="1"/>
      <c r="AJ473" s="52"/>
      <c r="AK473" s="1"/>
      <c r="AL473" s="52"/>
      <c r="AM473" s="1"/>
      <c r="AN473" s="52"/>
      <c r="AO473" s="71"/>
      <c r="AP473" s="52"/>
      <c r="AQ473" s="1"/>
      <c r="AR473" s="71"/>
      <c r="AS473" s="71"/>
      <c r="AT473" s="52"/>
    </row>
    <row r="474" spans="1:46" ht="14.25" customHeight="1">
      <c r="A474" s="52"/>
      <c r="B474" s="52"/>
      <c r="C474" s="52"/>
      <c r="D474" s="1"/>
      <c r="E474" s="52"/>
      <c r="F474" s="1"/>
      <c r="G474" s="52"/>
      <c r="H474" s="1"/>
      <c r="I474" s="52"/>
      <c r="J474" s="1"/>
      <c r="K474" s="52"/>
      <c r="L474" s="69"/>
      <c r="M474" s="52"/>
      <c r="N474" s="1"/>
      <c r="O474" s="52"/>
      <c r="P474" s="1"/>
      <c r="Q474" s="1"/>
      <c r="R474" s="52"/>
      <c r="S474" s="1"/>
      <c r="T474" s="52"/>
      <c r="U474" s="1"/>
      <c r="V474" s="70"/>
      <c r="W474" s="52"/>
      <c r="X474" s="1"/>
      <c r="Y474" s="52"/>
      <c r="Z474" s="1"/>
      <c r="AA474" s="1"/>
      <c r="AB474" s="1"/>
      <c r="AC474" s="1"/>
      <c r="AD474" s="1"/>
      <c r="AE474" s="52"/>
      <c r="AF474" s="1"/>
      <c r="AG474" s="52"/>
      <c r="AH474" s="1"/>
      <c r="AI474" s="1"/>
      <c r="AJ474" s="52"/>
      <c r="AK474" s="1"/>
      <c r="AL474" s="52"/>
      <c r="AM474" s="1"/>
      <c r="AN474" s="52"/>
      <c r="AO474" s="71"/>
      <c r="AP474" s="52"/>
      <c r="AQ474" s="1"/>
      <c r="AR474" s="71"/>
      <c r="AS474" s="71"/>
      <c r="AT474" s="52"/>
    </row>
    <row r="475" spans="1:46" ht="14.25" customHeight="1">
      <c r="A475" s="52"/>
      <c r="B475" s="52"/>
      <c r="C475" s="52"/>
      <c r="D475" s="1"/>
      <c r="E475" s="52"/>
      <c r="F475" s="1"/>
      <c r="G475" s="52"/>
      <c r="H475" s="1"/>
      <c r="I475" s="52"/>
      <c r="J475" s="1"/>
      <c r="K475" s="52"/>
      <c r="L475" s="69"/>
      <c r="M475" s="52"/>
      <c r="N475" s="1"/>
      <c r="O475" s="52"/>
      <c r="P475" s="1"/>
      <c r="Q475" s="1"/>
      <c r="R475" s="52"/>
      <c r="S475" s="1"/>
      <c r="T475" s="52"/>
      <c r="U475" s="1"/>
      <c r="V475" s="70"/>
      <c r="W475" s="52"/>
      <c r="X475" s="1"/>
      <c r="Y475" s="52"/>
      <c r="Z475" s="1"/>
      <c r="AA475" s="1"/>
      <c r="AB475" s="1"/>
      <c r="AC475" s="1"/>
      <c r="AD475" s="1"/>
      <c r="AE475" s="52"/>
      <c r="AF475" s="1"/>
      <c r="AG475" s="52"/>
      <c r="AH475" s="1"/>
      <c r="AI475" s="1"/>
      <c r="AJ475" s="52"/>
      <c r="AK475" s="1"/>
      <c r="AL475" s="52"/>
      <c r="AM475" s="1"/>
      <c r="AN475" s="52"/>
      <c r="AO475" s="71"/>
      <c r="AP475" s="52"/>
      <c r="AQ475" s="1"/>
      <c r="AR475" s="71"/>
      <c r="AS475" s="71"/>
      <c r="AT475" s="52"/>
    </row>
    <row r="476" spans="1:46" ht="14.25" customHeight="1">
      <c r="A476" s="52"/>
      <c r="B476" s="52"/>
      <c r="C476" s="52"/>
      <c r="D476" s="1"/>
      <c r="E476" s="52"/>
      <c r="F476" s="1"/>
      <c r="G476" s="52"/>
      <c r="H476" s="1"/>
      <c r="I476" s="52"/>
      <c r="J476" s="1"/>
      <c r="K476" s="52"/>
      <c r="L476" s="69"/>
      <c r="M476" s="52"/>
      <c r="N476" s="1"/>
      <c r="O476" s="52"/>
      <c r="P476" s="1"/>
      <c r="Q476" s="1"/>
      <c r="R476" s="52"/>
      <c r="S476" s="1"/>
      <c r="T476" s="52"/>
      <c r="U476" s="1"/>
      <c r="V476" s="70"/>
      <c r="W476" s="52"/>
      <c r="X476" s="1"/>
      <c r="Y476" s="52"/>
      <c r="Z476" s="1"/>
      <c r="AA476" s="1"/>
      <c r="AB476" s="1"/>
      <c r="AC476" s="1"/>
      <c r="AD476" s="1"/>
      <c r="AE476" s="52"/>
      <c r="AF476" s="1"/>
      <c r="AG476" s="52"/>
      <c r="AH476" s="1"/>
      <c r="AI476" s="1"/>
      <c r="AJ476" s="52"/>
      <c r="AK476" s="1"/>
      <c r="AL476" s="52"/>
      <c r="AM476" s="1"/>
      <c r="AN476" s="52"/>
      <c r="AO476" s="71"/>
      <c r="AP476" s="52"/>
      <c r="AQ476" s="1"/>
      <c r="AR476" s="71"/>
      <c r="AS476" s="71"/>
      <c r="AT476" s="52"/>
    </row>
    <row r="477" spans="1:46" ht="14.25" customHeight="1">
      <c r="A477" s="52"/>
      <c r="B477" s="52"/>
      <c r="C477" s="52"/>
      <c r="D477" s="1"/>
      <c r="E477" s="52"/>
      <c r="F477" s="1"/>
      <c r="G477" s="52"/>
      <c r="H477" s="1"/>
      <c r="I477" s="52"/>
      <c r="J477" s="1"/>
      <c r="K477" s="52"/>
      <c r="L477" s="69"/>
      <c r="M477" s="52"/>
      <c r="N477" s="1"/>
      <c r="O477" s="52"/>
      <c r="P477" s="1"/>
      <c r="Q477" s="1"/>
      <c r="R477" s="52"/>
      <c r="S477" s="1"/>
      <c r="T477" s="52"/>
      <c r="U477" s="1"/>
      <c r="V477" s="70"/>
      <c r="W477" s="52"/>
      <c r="X477" s="1"/>
      <c r="Y477" s="52"/>
      <c r="Z477" s="1"/>
      <c r="AA477" s="1"/>
      <c r="AB477" s="1"/>
      <c r="AC477" s="1"/>
      <c r="AD477" s="1"/>
      <c r="AE477" s="52"/>
      <c r="AF477" s="1"/>
      <c r="AG477" s="52"/>
      <c r="AH477" s="1"/>
      <c r="AI477" s="1"/>
      <c r="AJ477" s="52"/>
      <c r="AK477" s="1"/>
      <c r="AL477" s="52"/>
      <c r="AM477" s="1"/>
      <c r="AN477" s="52"/>
      <c r="AO477" s="71"/>
      <c r="AP477" s="52"/>
      <c r="AQ477" s="1"/>
      <c r="AR477" s="71"/>
      <c r="AS477" s="71"/>
      <c r="AT477" s="52"/>
    </row>
    <row r="478" spans="1:46" ht="14.25" customHeight="1">
      <c r="A478" s="52"/>
      <c r="B478" s="52"/>
      <c r="C478" s="52"/>
      <c r="D478" s="1"/>
      <c r="E478" s="52"/>
      <c r="F478" s="1"/>
      <c r="G478" s="52"/>
      <c r="H478" s="1"/>
      <c r="I478" s="52"/>
      <c r="J478" s="1"/>
      <c r="K478" s="52"/>
      <c r="L478" s="69"/>
      <c r="M478" s="52"/>
      <c r="N478" s="1"/>
      <c r="O478" s="52"/>
      <c r="P478" s="1"/>
      <c r="Q478" s="1"/>
      <c r="R478" s="52"/>
      <c r="S478" s="1"/>
      <c r="T478" s="52"/>
      <c r="U478" s="1"/>
      <c r="V478" s="70"/>
      <c r="W478" s="52"/>
      <c r="X478" s="1"/>
      <c r="Y478" s="52"/>
      <c r="Z478" s="1"/>
      <c r="AA478" s="1"/>
      <c r="AB478" s="1"/>
      <c r="AC478" s="1"/>
      <c r="AD478" s="1"/>
      <c r="AE478" s="52"/>
      <c r="AF478" s="1"/>
      <c r="AG478" s="52"/>
      <c r="AH478" s="1"/>
      <c r="AI478" s="1"/>
      <c r="AJ478" s="52"/>
      <c r="AK478" s="1"/>
      <c r="AL478" s="52"/>
      <c r="AM478" s="1"/>
      <c r="AN478" s="52"/>
      <c r="AO478" s="71"/>
      <c r="AP478" s="52"/>
      <c r="AQ478" s="1"/>
      <c r="AR478" s="71"/>
      <c r="AS478" s="71"/>
      <c r="AT478" s="52"/>
    </row>
    <row r="479" spans="1:46" ht="14.25" customHeight="1">
      <c r="A479" s="52"/>
      <c r="B479" s="52"/>
      <c r="C479" s="52"/>
      <c r="D479" s="1"/>
      <c r="E479" s="52"/>
      <c r="F479" s="1"/>
      <c r="G479" s="52"/>
      <c r="H479" s="1"/>
      <c r="I479" s="52"/>
      <c r="J479" s="1"/>
      <c r="K479" s="52"/>
      <c r="L479" s="69"/>
      <c r="M479" s="52"/>
      <c r="N479" s="1"/>
      <c r="O479" s="52"/>
      <c r="P479" s="1"/>
      <c r="Q479" s="1"/>
      <c r="R479" s="52"/>
      <c r="S479" s="1"/>
      <c r="T479" s="52"/>
      <c r="U479" s="1"/>
      <c r="V479" s="70"/>
      <c r="W479" s="52"/>
      <c r="X479" s="1"/>
      <c r="Y479" s="52"/>
      <c r="Z479" s="1"/>
      <c r="AA479" s="1"/>
      <c r="AB479" s="1"/>
      <c r="AC479" s="1"/>
      <c r="AD479" s="1"/>
      <c r="AE479" s="52"/>
      <c r="AF479" s="1"/>
      <c r="AG479" s="52"/>
      <c r="AH479" s="1"/>
      <c r="AI479" s="1"/>
      <c r="AJ479" s="52"/>
      <c r="AK479" s="1"/>
      <c r="AL479" s="52"/>
      <c r="AM479" s="1"/>
      <c r="AN479" s="52"/>
      <c r="AO479" s="71"/>
      <c r="AP479" s="52"/>
      <c r="AQ479" s="1"/>
      <c r="AR479" s="71"/>
      <c r="AS479" s="71"/>
      <c r="AT479" s="52"/>
    </row>
    <row r="480" spans="1:46" ht="14.25" customHeight="1">
      <c r="A480" s="52"/>
      <c r="B480" s="52"/>
      <c r="C480" s="52"/>
      <c r="D480" s="1"/>
      <c r="E480" s="52"/>
      <c r="F480" s="1"/>
      <c r="G480" s="52"/>
      <c r="H480" s="1"/>
      <c r="I480" s="52"/>
      <c r="J480" s="1"/>
      <c r="K480" s="52"/>
      <c r="L480" s="69"/>
      <c r="M480" s="52"/>
      <c r="N480" s="1"/>
      <c r="O480" s="52"/>
      <c r="P480" s="1"/>
      <c r="Q480" s="1"/>
      <c r="R480" s="52"/>
      <c r="S480" s="1"/>
      <c r="T480" s="52"/>
      <c r="U480" s="1"/>
      <c r="V480" s="70"/>
      <c r="W480" s="52"/>
      <c r="X480" s="1"/>
      <c r="Y480" s="52"/>
      <c r="Z480" s="1"/>
      <c r="AA480" s="1"/>
      <c r="AB480" s="1"/>
      <c r="AC480" s="1"/>
      <c r="AD480" s="1"/>
      <c r="AE480" s="52"/>
      <c r="AF480" s="1"/>
      <c r="AG480" s="52"/>
      <c r="AH480" s="1"/>
      <c r="AI480" s="1"/>
      <c r="AJ480" s="52"/>
      <c r="AK480" s="1"/>
      <c r="AL480" s="52"/>
      <c r="AM480" s="1"/>
      <c r="AN480" s="52"/>
      <c r="AO480" s="71"/>
      <c r="AP480" s="52"/>
      <c r="AQ480" s="1"/>
      <c r="AR480" s="71"/>
      <c r="AS480" s="71"/>
      <c r="AT480" s="52"/>
    </row>
    <row r="481" spans="1:46" ht="14.25" customHeight="1">
      <c r="A481" s="52"/>
      <c r="B481" s="52"/>
      <c r="C481" s="52"/>
      <c r="D481" s="1"/>
      <c r="E481" s="52"/>
      <c r="F481" s="1"/>
      <c r="G481" s="52"/>
      <c r="H481" s="1"/>
      <c r="I481" s="52"/>
      <c r="J481" s="1"/>
      <c r="K481" s="52"/>
      <c r="L481" s="69"/>
      <c r="M481" s="52"/>
      <c r="N481" s="1"/>
      <c r="O481" s="52"/>
      <c r="P481" s="1"/>
      <c r="Q481" s="1"/>
      <c r="R481" s="52"/>
      <c r="S481" s="1"/>
      <c r="T481" s="52"/>
      <c r="U481" s="1"/>
      <c r="V481" s="70"/>
      <c r="W481" s="52"/>
      <c r="X481" s="1"/>
      <c r="Y481" s="52"/>
      <c r="Z481" s="1"/>
      <c r="AA481" s="1"/>
      <c r="AB481" s="1"/>
      <c r="AC481" s="1"/>
      <c r="AD481" s="1"/>
      <c r="AE481" s="52"/>
      <c r="AF481" s="1"/>
      <c r="AG481" s="52"/>
      <c r="AH481" s="1"/>
      <c r="AI481" s="1"/>
      <c r="AJ481" s="52"/>
      <c r="AK481" s="1"/>
      <c r="AL481" s="52"/>
      <c r="AM481" s="1"/>
      <c r="AN481" s="52"/>
      <c r="AO481" s="71"/>
      <c r="AP481" s="52"/>
      <c r="AQ481" s="1"/>
      <c r="AR481" s="71"/>
      <c r="AS481" s="71"/>
      <c r="AT481" s="52"/>
    </row>
    <row r="482" spans="1:46" ht="14.25" customHeight="1">
      <c r="A482" s="52"/>
      <c r="B482" s="52"/>
      <c r="C482" s="52"/>
      <c r="D482" s="1"/>
      <c r="E482" s="52"/>
      <c r="F482" s="1"/>
      <c r="G482" s="52"/>
      <c r="H482" s="1"/>
      <c r="I482" s="52"/>
      <c r="J482" s="1"/>
      <c r="K482" s="52"/>
      <c r="L482" s="69"/>
      <c r="M482" s="52"/>
      <c r="N482" s="1"/>
      <c r="O482" s="52"/>
      <c r="P482" s="1"/>
      <c r="Q482" s="1"/>
      <c r="R482" s="52"/>
      <c r="S482" s="1"/>
      <c r="T482" s="52"/>
      <c r="U482" s="1"/>
      <c r="V482" s="70"/>
      <c r="W482" s="52"/>
      <c r="X482" s="1"/>
      <c r="Y482" s="52"/>
      <c r="Z482" s="1"/>
      <c r="AA482" s="1"/>
      <c r="AB482" s="1"/>
      <c r="AC482" s="1"/>
      <c r="AD482" s="1"/>
      <c r="AE482" s="52"/>
      <c r="AF482" s="1"/>
      <c r="AG482" s="52"/>
      <c r="AH482" s="1"/>
      <c r="AI482" s="1"/>
      <c r="AJ482" s="52"/>
      <c r="AK482" s="1"/>
      <c r="AL482" s="52"/>
      <c r="AM482" s="1"/>
      <c r="AN482" s="52"/>
      <c r="AO482" s="71"/>
      <c r="AP482" s="52"/>
      <c r="AQ482" s="1"/>
      <c r="AR482" s="71"/>
      <c r="AS482" s="71"/>
      <c r="AT482" s="52"/>
    </row>
    <row r="483" spans="1:46" ht="14.25" customHeight="1">
      <c r="A483" s="52"/>
      <c r="B483" s="52"/>
      <c r="C483" s="52"/>
      <c r="D483" s="1"/>
      <c r="E483" s="52"/>
      <c r="F483" s="1"/>
      <c r="G483" s="52"/>
      <c r="H483" s="1"/>
      <c r="I483" s="52"/>
      <c r="J483" s="1"/>
      <c r="K483" s="52"/>
      <c r="L483" s="69"/>
      <c r="M483" s="52"/>
      <c r="N483" s="1"/>
      <c r="O483" s="52"/>
      <c r="P483" s="1"/>
      <c r="Q483" s="1"/>
      <c r="R483" s="52"/>
      <c r="S483" s="1"/>
      <c r="T483" s="52"/>
      <c r="U483" s="1"/>
      <c r="V483" s="70"/>
      <c r="W483" s="52"/>
      <c r="X483" s="1"/>
      <c r="Y483" s="52"/>
      <c r="Z483" s="1"/>
      <c r="AA483" s="1"/>
      <c r="AB483" s="1"/>
      <c r="AC483" s="1"/>
      <c r="AD483" s="1"/>
      <c r="AE483" s="52"/>
      <c r="AF483" s="1"/>
      <c r="AG483" s="52"/>
      <c r="AH483" s="1"/>
      <c r="AI483" s="1"/>
      <c r="AJ483" s="52"/>
      <c r="AK483" s="1"/>
      <c r="AL483" s="52"/>
      <c r="AM483" s="1"/>
      <c r="AN483" s="52"/>
      <c r="AO483" s="71"/>
      <c r="AP483" s="52"/>
      <c r="AQ483" s="1"/>
      <c r="AR483" s="71"/>
      <c r="AS483" s="71"/>
      <c r="AT483" s="52"/>
    </row>
    <row r="484" spans="1:46" ht="14.25" customHeight="1">
      <c r="A484" s="52"/>
      <c r="B484" s="52"/>
      <c r="C484" s="52"/>
      <c r="D484" s="1"/>
      <c r="E484" s="52"/>
      <c r="F484" s="1"/>
      <c r="G484" s="52"/>
      <c r="H484" s="1"/>
      <c r="I484" s="52"/>
      <c r="J484" s="1"/>
      <c r="K484" s="52"/>
      <c r="L484" s="69"/>
      <c r="M484" s="52"/>
      <c r="N484" s="1"/>
      <c r="O484" s="52"/>
      <c r="P484" s="1"/>
      <c r="Q484" s="1"/>
      <c r="R484" s="52"/>
      <c r="S484" s="1"/>
      <c r="T484" s="52"/>
      <c r="U484" s="1"/>
      <c r="V484" s="70"/>
      <c r="W484" s="52"/>
      <c r="X484" s="1"/>
      <c r="Y484" s="52"/>
      <c r="Z484" s="1"/>
      <c r="AA484" s="1"/>
      <c r="AB484" s="1"/>
      <c r="AC484" s="1"/>
      <c r="AD484" s="1"/>
      <c r="AE484" s="52"/>
      <c r="AF484" s="1"/>
      <c r="AG484" s="52"/>
      <c r="AH484" s="1"/>
      <c r="AI484" s="1"/>
      <c r="AJ484" s="52"/>
      <c r="AK484" s="1"/>
      <c r="AL484" s="52"/>
      <c r="AM484" s="1"/>
      <c r="AN484" s="52"/>
      <c r="AO484" s="71"/>
      <c r="AP484" s="52"/>
      <c r="AQ484" s="1"/>
      <c r="AR484" s="71"/>
      <c r="AS484" s="71"/>
      <c r="AT484" s="52"/>
    </row>
    <row r="485" spans="1:46" ht="14.25" customHeight="1">
      <c r="A485" s="52"/>
      <c r="B485" s="52"/>
      <c r="C485" s="52"/>
      <c r="D485" s="1"/>
      <c r="E485" s="52"/>
      <c r="F485" s="1"/>
      <c r="G485" s="52"/>
      <c r="H485" s="1"/>
      <c r="I485" s="52"/>
      <c r="J485" s="1"/>
      <c r="K485" s="52"/>
      <c r="L485" s="69"/>
      <c r="M485" s="52"/>
      <c r="N485" s="1"/>
      <c r="O485" s="52"/>
      <c r="P485" s="1"/>
      <c r="Q485" s="1"/>
      <c r="R485" s="52"/>
      <c r="S485" s="1"/>
      <c r="T485" s="52"/>
      <c r="U485" s="1"/>
      <c r="V485" s="70"/>
      <c r="W485" s="52"/>
      <c r="X485" s="1"/>
      <c r="Y485" s="52"/>
      <c r="Z485" s="1"/>
      <c r="AA485" s="1"/>
      <c r="AB485" s="1"/>
      <c r="AC485" s="1"/>
      <c r="AD485" s="1"/>
      <c r="AE485" s="52"/>
      <c r="AF485" s="1"/>
      <c r="AG485" s="52"/>
      <c r="AH485" s="1"/>
      <c r="AI485" s="1"/>
      <c r="AJ485" s="52"/>
      <c r="AK485" s="1"/>
      <c r="AL485" s="52"/>
      <c r="AM485" s="1"/>
      <c r="AN485" s="52"/>
      <c r="AO485" s="71"/>
      <c r="AP485" s="52"/>
      <c r="AQ485" s="1"/>
      <c r="AR485" s="71"/>
      <c r="AS485" s="71"/>
      <c r="AT485" s="52"/>
    </row>
    <row r="486" spans="1:46" ht="14.25" customHeight="1">
      <c r="A486" s="52"/>
      <c r="B486" s="52"/>
      <c r="C486" s="52"/>
      <c r="D486" s="1"/>
      <c r="E486" s="52"/>
      <c r="F486" s="1"/>
      <c r="G486" s="52"/>
      <c r="H486" s="1"/>
      <c r="I486" s="52"/>
      <c r="J486" s="1"/>
      <c r="K486" s="52"/>
      <c r="L486" s="69"/>
      <c r="M486" s="52"/>
      <c r="N486" s="1"/>
      <c r="O486" s="52"/>
      <c r="P486" s="1"/>
      <c r="Q486" s="1"/>
      <c r="R486" s="52"/>
      <c r="S486" s="1"/>
      <c r="T486" s="52"/>
      <c r="U486" s="1"/>
      <c r="V486" s="70"/>
      <c r="W486" s="52"/>
      <c r="X486" s="1"/>
      <c r="Y486" s="52"/>
      <c r="Z486" s="1"/>
      <c r="AA486" s="1"/>
      <c r="AB486" s="1"/>
      <c r="AC486" s="1"/>
      <c r="AD486" s="1"/>
      <c r="AE486" s="52"/>
      <c r="AF486" s="1"/>
      <c r="AG486" s="52"/>
      <c r="AH486" s="1"/>
      <c r="AI486" s="1"/>
      <c r="AJ486" s="52"/>
      <c r="AK486" s="1"/>
      <c r="AL486" s="52"/>
      <c r="AM486" s="1"/>
      <c r="AN486" s="52"/>
      <c r="AO486" s="71"/>
      <c r="AP486" s="52"/>
      <c r="AQ486" s="1"/>
      <c r="AR486" s="71"/>
      <c r="AS486" s="71"/>
      <c r="AT486" s="52"/>
    </row>
    <row r="487" spans="1:46" ht="14.25" customHeight="1">
      <c r="A487" s="52"/>
      <c r="B487" s="52"/>
      <c r="C487" s="52"/>
      <c r="D487" s="1"/>
      <c r="E487" s="52"/>
      <c r="F487" s="1"/>
      <c r="G487" s="52"/>
      <c r="H487" s="1"/>
      <c r="I487" s="52"/>
      <c r="J487" s="1"/>
      <c r="K487" s="52"/>
      <c r="L487" s="69"/>
      <c r="M487" s="52"/>
      <c r="N487" s="1"/>
      <c r="O487" s="52"/>
      <c r="P487" s="1"/>
      <c r="Q487" s="1"/>
      <c r="R487" s="52"/>
      <c r="S487" s="1"/>
      <c r="T487" s="52"/>
      <c r="U487" s="1"/>
      <c r="V487" s="70"/>
      <c r="W487" s="52"/>
      <c r="X487" s="1"/>
      <c r="Y487" s="52"/>
      <c r="Z487" s="1"/>
      <c r="AA487" s="1"/>
      <c r="AB487" s="1"/>
      <c r="AC487" s="1"/>
      <c r="AD487" s="1"/>
      <c r="AE487" s="52"/>
      <c r="AF487" s="1"/>
      <c r="AG487" s="52"/>
      <c r="AH487" s="1"/>
      <c r="AI487" s="1"/>
      <c r="AJ487" s="52"/>
      <c r="AK487" s="1"/>
      <c r="AL487" s="52"/>
      <c r="AM487" s="1"/>
      <c r="AN487" s="52"/>
      <c r="AO487" s="71"/>
      <c r="AP487" s="52"/>
      <c r="AQ487" s="1"/>
      <c r="AR487" s="71"/>
      <c r="AS487" s="71"/>
      <c r="AT487" s="52"/>
    </row>
    <row r="488" spans="1:46" ht="14.25" customHeight="1">
      <c r="A488" s="52"/>
      <c r="B488" s="52"/>
      <c r="C488" s="52"/>
      <c r="D488" s="1"/>
      <c r="E488" s="52"/>
      <c r="F488" s="1"/>
      <c r="G488" s="52"/>
      <c r="H488" s="1"/>
      <c r="I488" s="52"/>
      <c r="J488" s="1"/>
      <c r="K488" s="52"/>
      <c r="L488" s="69"/>
      <c r="M488" s="52"/>
      <c r="N488" s="1"/>
      <c r="O488" s="52"/>
      <c r="P488" s="1"/>
      <c r="Q488" s="1"/>
      <c r="R488" s="52"/>
      <c r="S488" s="1"/>
      <c r="T488" s="52"/>
      <c r="U488" s="1"/>
      <c r="V488" s="70"/>
      <c r="W488" s="52"/>
      <c r="X488" s="1"/>
      <c r="Y488" s="52"/>
      <c r="Z488" s="1"/>
      <c r="AA488" s="1"/>
      <c r="AB488" s="1"/>
      <c r="AC488" s="1"/>
      <c r="AD488" s="1"/>
      <c r="AE488" s="52"/>
      <c r="AF488" s="1"/>
      <c r="AG488" s="52"/>
      <c r="AH488" s="1"/>
      <c r="AI488" s="1"/>
      <c r="AJ488" s="52"/>
      <c r="AK488" s="1"/>
      <c r="AL488" s="52"/>
      <c r="AM488" s="1"/>
      <c r="AN488" s="52"/>
      <c r="AO488" s="71"/>
      <c r="AP488" s="52"/>
      <c r="AQ488" s="1"/>
      <c r="AR488" s="71"/>
      <c r="AS488" s="71"/>
      <c r="AT488" s="52"/>
    </row>
    <row r="489" spans="1:46" ht="14.25" customHeight="1">
      <c r="A489" s="52"/>
      <c r="B489" s="52"/>
      <c r="C489" s="52"/>
      <c r="D489" s="1"/>
      <c r="E489" s="52"/>
      <c r="F489" s="1"/>
      <c r="G489" s="52"/>
      <c r="H489" s="1"/>
      <c r="I489" s="52"/>
      <c r="J489" s="1"/>
      <c r="K489" s="52"/>
      <c r="L489" s="69"/>
      <c r="M489" s="52"/>
      <c r="N489" s="1"/>
      <c r="O489" s="52"/>
      <c r="P489" s="1"/>
      <c r="Q489" s="1"/>
      <c r="R489" s="52"/>
      <c r="S489" s="1"/>
      <c r="T489" s="52"/>
      <c r="U489" s="1"/>
      <c r="V489" s="70"/>
      <c r="W489" s="52"/>
      <c r="X489" s="1"/>
      <c r="Y489" s="52"/>
      <c r="Z489" s="1"/>
      <c r="AA489" s="1"/>
      <c r="AB489" s="1"/>
      <c r="AC489" s="1"/>
      <c r="AD489" s="1"/>
      <c r="AE489" s="52"/>
      <c r="AF489" s="1"/>
      <c r="AG489" s="52"/>
      <c r="AH489" s="1"/>
      <c r="AI489" s="1"/>
      <c r="AJ489" s="52"/>
      <c r="AK489" s="1"/>
      <c r="AL489" s="52"/>
      <c r="AM489" s="1"/>
      <c r="AN489" s="52"/>
      <c r="AO489" s="71"/>
      <c r="AP489" s="52"/>
      <c r="AQ489" s="1"/>
      <c r="AR489" s="71"/>
      <c r="AS489" s="71"/>
      <c r="AT489" s="52"/>
    </row>
    <row r="490" spans="1:46" ht="14.25" customHeight="1">
      <c r="A490" s="52"/>
      <c r="B490" s="52"/>
      <c r="C490" s="52"/>
      <c r="D490" s="1"/>
      <c r="E490" s="52"/>
      <c r="F490" s="1"/>
      <c r="G490" s="52"/>
      <c r="H490" s="1"/>
      <c r="I490" s="52"/>
      <c r="J490" s="1"/>
      <c r="K490" s="52"/>
      <c r="L490" s="69"/>
      <c r="M490" s="52"/>
      <c r="N490" s="1"/>
      <c r="O490" s="52"/>
      <c r="P490" s="1"/>
      <c r="Q490" s="1"/>
      <c r="R490" s="52"/>
      <c r="S490" s="1"/>
      <c r="T490" s="52"/>
      <c r="U490" s="1"/>
      <c r="V490" s="70"/>
      <c r="W490" s="52"/>
      <c r="X490" s="1"/>
      <c r="Y490" s="52"/>
      <c r="Z490" s="1"/>
      <c r="AA490" s="1"/>
      <c r="AB490" s="1"/>
      <c r="AC490" s="1"/>
      <c r="AD490" s="1"/>
      <c r="AE490" s="52"/>
      <c r="AF490" s="1"/>
      <c r="AG490" s="52"/>
      <c r="AH490" s="1"/>
      <c r="AI490" s="1"/>
      <c r="AJ490" s="52"/>
      <c r="AK490" s="1"/>
      <c r="AL490" s="52"/>
      <c r="AM490" s="1"/>
      <c r="AN490" s="52"/>
      <c r="AO490" s="71"/>
      <c r="AP490" s="52"/>
      <c r="AQ490" s="1"/>
      <c r="AR490" s="71"/>
      <c r="AS490" s="71"/>
      <c r="AT490" s="52"/>
    </row>
    <row r="491" spans="1:46" ht="14.25" customHeight="1">
      <c r="A491" s="52"/>
      <c r="B491" s="52"/>
      <c r="C491" s="52"/>
      <c r="D491" s="1"/>
      <c r="E491" s="52"/>
      <c r="F491" s="1"/>
      <c r="G491" s="52"/>
      <c r="H491" s="1"/>
      <c r="I491" s="52"/>
      <c r="J491" s="1"/>
      <c r="K491" s="52"/>
      <c r="L491" s="69"/>
      <c r="M491" s="52"/>
      <c r="N491" s="1"/>
      <c r="O491" s="52"/>
      <c r="P491" s="1"/>
      <c r="Q491" s="1"/>
      <c r="R491" s="52"/>
      <c r="S491" s="1"/>
      <c r="T491" s="52"/>
      <c r="U491" s="1"/>
      <c r="V491" s="70"/>
      <c r="W491" s="52"/>
      <c r="X491" s="1"/>
      <c r="Y491" s="52"/>
      <c r="Z491" s="1"/>
      <c r="AA491" s="1"/>
      <c r="AB491" s="1"/>
      <c r="AC491" s="1"/>
      <c r="AD491" s="1"/>
      <c r="AE491" s="52"/>
      <c r="AF491" s="1"/>
      <c r="AG491" s="52"/>
      <c r="AH491" s="1"/>
      <c r="AI491" s="1"/>
      <c r="AJ491" s="52"/>
      <c r="AK491" s="1"/>
      <c r="AL491" s="52"/>
      <c r="AM491" s="1"/>
      <c r="AN491" s="52"/>
      <c r="AO491" s="71"/>
      <c r="AP491" s="52"/>
      <c r="AQ491" s="1"/>
      <c r="AR491" s="71"/>
      <c r="AS491" s="71"/>
      <c r="AT491" s="52"/>
    </row>
    <row r="492" spans="1:46" ht="14.25" customHeight="1">
      <c r="A492" s="52"/>
      <c r="B492" s="52"/>
      <c r="C492" s="52"/>
      <c r="D492" s="1"/>
      <c r="E492" s="52"/>
      <c r="F492" s="1"/>
      <c r="G492" s="52"/>
      <c r="H492" s="1"/>
      <c r="I492" s="52"/>
      <c r="J492" s="1"/>
      <c r="K492" s="52"/>
      <c r="L492" s="69"/>
      <c r="M492" s="52"/>
      <c r="N492" s="1"/>
      <c r="O492" s="52"/>
      <c r="P492" s="1"/>
      <c r="Q492" s="1"/>
      <c r="R492" s="52"/>
      <c r="S492" s="1"/>
      <c r="T492" s="52"/>
      <c r="U492" s="1"/>
      <c r="V492" s="70"/>
      <c r="W492" s="52"/>
      <c r="X492" s="1"/>
      <c r="Y492" s="52"/>
      <c r="Z492" s="1"/>
      <c r="AA492" s="1"/>
      <c r="AB492" s="1"/>
      <c r="AC492" s="1"/>
      <c r="AD492" s="1"/>
      <c r="AE492" s="52"/>
      <c r="AF492" s="1"/>
      <c r="AG492" s="52"/>
      <c r="AH492" s="1"/>
      <c r="AI492" s="1"/>
      <c r="AJ492" s="52"/>
      <c r="AK492" s="1"/>
      <c r="AL492" s="52"/>
      <c r="AM492" s="1"/>
      <c r="AN492" s="52"/>
      <c r="AO492" s="71"/>
      <c r="AP492" s="52"/>
      <c r="AQ492" s="1"/>
      <c r="AR492" s="71"/>
      <c r="AS492" s="71"/>
      <c r="AT492" s="52"/>
    </row>
    <row r="493" spans="1:46" ht="14.25" customHeight="1">
      <c r="A493" s="52"/>
      <c r="B493" s="52"/>
      <c r="C493" s="52"/>
      <c r="D493" s="1"/>
      <c r="E493" s="52"/>
      <c r="F493" s="1"/>
      <c r="G493" s="52"/>
      <c r="H493" s="1"/>
      <c r="I493" s="52"/>
      <c r="J493" s="1"/>
      <c r="K493" s="52"/>
      <c r="L493" s="69"/>
      <c r="M493" s="52"/>
      <c r="N493" s="1"/>
      <c r="O493" s="52"/>
      <c r="P493" s="1"/>
      <c r="Q493" s="1"/>
      <c r="R493" s="52"/>
      <c r="S493" s="1"/>
      <c r="T493" s="52"/>
      <c r="U493" s="1"/>
      <c r="V493" s="70"/>
      <c r="W493" s="52"/>
      <c r="X493" s="1"/>
      <c r="Y493" s="52"/>
      <c r="Z493" s="1"/>
      <c r="AA493" s="1"/>
      <c r="AB493" s="1"/>
      <c r="AC493" s="1"/>
      <c r="AD493" s="1"/>
      <c r="AE493" s="52"/>
      <c r="AF493" s="1"/>
      <c r="AG493" s="52"/>
      <c r="AH493" s="1"/>
      <c r="AI493" s="1"/>
      <c r="AJ493" s="52"/>
      <c r="AK493" s="1"/>
      <c r="AL493" s="52"/>
      <c r="AM493" s="1"/>
      <c r="AN493" s="52"/>
      <c r="AO493" s="71"/>
      <c r="AP493" s="52"/>
      <c r="AQ493" s="1"/>
      <c r="AR493" s="71"/>
      <c r="AS493" s="71"/>
      <c r="AT493" s="52"/>
    </row>
    <row r="494" spans="1:46" ht="14.25" customHeight="1">
      <c r="A494" s="52"/>
      <c r="B494" s="52"/>
      <c r="C494" s="52"/>
      <c r="D494" s="1"/>
      <c r="E494" s="52"/>
      <c r="F494" s="1"/>
      <c r="G494" s="52"/>
      <c r="H494" s="1"/>
      <c r="I494" s="52"/>
      <c r="J494" s="1"/>
      <c r="K494" s="52"/>
      <c r="L494" s="69"/>
      <c r="M494" s="52"/>
      <c r="N494" s="1"/>
      <c r="O494" s="52"/>
      <c r="P494" s="1"/>
      <c r="Q494" s="1"/>
      <c r="R494" s="52"/>
      <c r="S494" s="1"/>
      <c r="T494" s="52"/>
      <c r="U494" s="1"/>
      <c r="V494" s="70"/>
      <c r="W494" s="52"/>
      <c r="X494" s="1"/>
      <c r="Y494" s="52"/>
      <c r="Z494" s="1"/>
      <c r="AA494" s="1"/>
      <c r="AB494" s="1"/>
      <c r="AC494" s="1"/>
      <c r="AD494" s="1"/>
      <c r="AE494" s="52"/>
      <c r="AF494" s="1"/>
      <c r="AG494" s="52"/>
      <c r="AH494" s="1"/>
      <c r="AI494" s="1"/>
      <c r="AJ494" s="52"/>
      <c r="AK494" s="1"/>
      <c r="AL494" s="52"/>
      <c r="AM494" s="1"/>
      <c r="AN494" s="52"/>
      <c r="AO494" s="71"/>
      <c r="AP494" s="52"/>
      <c r="AQ494" s="1"/>
      <c r="AR494" s="71"/>
      <c r="AS494" s="71"/>
      <c r="AT494" s="52"/>
    </row>
    <row r="495" spans="1:46" ht="14.25" customHeight="1">
      <c r="A495" s="52"/>
      <c r="B495" s="52"/>
      <c r="C495" s="52"/>
      <c r="D495" s="1"/>
      <c r="E495" s="52"/>
      <c r="F495" s="1"/>
      <c r="G495" s="52"/>
      <c r="H495" s="1"/>
      <c r="I495" s="52"/>
      <c r="J495" s="1"/>
      <c r="K495" s="52"/>
      <c r="L495" s="69"/>
      <c r="M495" s="52"/>
      <c r="N495" s="1"/>
      <c r="O495" s="52"/>
      <c r="P495" s="1"/>
      <c r="Q495" s="1"/>
      <c r="R495" s="52"/>
      <c r="S495" s="1"/>
      <c r="T495" s="52"/>
      <c r="U495" s="1"/>
      <c r="V495" s="70"/>
      <c r="W495" s="52"/>
      <c r="X495" s="1"/>
      <c r="Y495" s="52"/>
      <c r="Z495" s="1"/>
      <c r="AA495" s="1"/>
      <c r="AB495" s="1"/>
      <c r="AC495" s="1"/>
      <c r="AD495" s="1"/>
      <c r="AE495" s="52"/>
      <c r="AF495" s="1"/>
      <c r="AG495" s="52"/>
      <c r="AH495" s="1"/>
      <c r="AI495" s="1"/>
      <c r="AJ495" s="52"/>
      <c r="AK495" s="1"/>
      <c r="AL495" s="52"/>
      <c r="AM495" s="1"/>
      <c r="AN495" s="52"/>
      <c r="AO495" s="71"/>
      <c r="AP495" s="52"/>
      <c r="AQ495" s="1"/>
      <c r="AR495" s="71"/>
      <c r="AS495" s="71"/>
      <c r="AT495" s="52"/>
    </row>
    <row r="496" spans="1:46" ht="14.25" customHeight="1">
      <c r="A496" s="52"/>
      <c r="B496" s="52"/>
      <c r="C496" s="52"/>
      <c r="D496" s="1"/>
      <c r="E496" s="52"/>
      <c r="F496" s="1"/>
      <c r="G496" s="52"/>
      <c r="H496" s="1"/>
      <c r="I496" s="52"/>
      <c r="J496" s="1"/>
      <c r="K496" s="52"/>
      <c r="L496" s="69"/>
      <c r="M496" s="52"/>
      <c r="N496" s="1"/>
      <c r="O496" s="52"/>
      <c r="P496" s="1"/>
      <c r="Q496" s="1"/>
      <c r="R496" s="52"/>
      <c r="S496" s="1"/>
      <c r="T496" s="52"/>
      <c r="U496" s="1"/>
      <c r="V496" s="70"/>
      <c r="W496" s="52"/>
      <c r="X496" s="1"/>
      <c r="Y496" s="52"/>
      <c r="Z496" s="1"/>
      <c r="AA496" s="1"/>
      <c r="AB496" s="1"/>
      <c r="AC496" s="1"/>
      <c r="AD496" s="1"/>
      <c r="AE496" s="52"/>
      <c r="AF496" s="1"/>
      <c r="AG496" s="52"/>
      <c r="AH496" s="1"/>
      <c r="AI496" s="1"/>
      <c r="AJ496" s="52"/>
      <c r="AK496" s="1"/>
      <c r="AL496" s="52"/>
      <c r="AM496" s="1"/>
      <c r="AN496" s="52"/>
      <c r="AO496" s="71"/>
      <c r="AP496" s="52"/>
      <c r="AQ496" s="1"/>
      <c r="AR496" s="71"/>
      <c r="AS496" s="71"/>
      <c r="AT496" s="52"/>
    </row>
    <row r="497" spans="1:46" ht="14.25" customHeight="1">
      <c r="A497" s="52"/>
      <c r="B497" s="52"/>
      <c r="C497" s="52"/>
      <c r="D497" s="1"/>
      <c r="E497" s="52"/>
      <c r="F497" s="1"/>
      <c r="G497" s="52"/>
      <c r="H497" s="1"/>
      <c r="I497" s="52"/>
      <c r="J497" s="1"/>
      <c r="K497" s="52"/>
      <c r="L497" s="69"/>
      <c r="M497" s="52"/>
      <c r="N497" s="1"/>
      <c r="O497" s="52"/>
      <c r="P497" s="1"/>
      <c r="Q497" s="1"/>
      <c r="R497" s="52"/>
      <c r="S497" s="1"/>
      <c r="T497" s="52"/>
      <c r="U497" s="1"/>
      <c r="V497" s="70"/>
      <c r="W497" s="52"/>
      <c r="X497" s="1"/>
      <c r="Y497" s="52"/>
      <c r="Z497" s="1"/>
      <c r="AA497" s="1"/>
      <c r="AB497" s="1"/>
      <c r="AC497" s="1"/>
      <c r="AD497" s="1"/>
      <c r="AE497" s="52"/>
      <c r="AF497" s="1"/>
      <c r="AG497" s="52"/>
      <c r="AH497" s="1"/>
      <c r="AI497" s="1"/>
      <c r="AJ497" s="52"/>
      <c r="AK497" s="1"/>
      <c r="AL497" s="52"/>
      <c r="AM497" s="1"/>
      <c r="AN497" s="52"/>
      <c r="AO497" s="71"/>
      <c r="AP497" s="52"/>
      <c r="AQ497" s="1"/>
      <c r="AR497" s="71"/>
      <c r="AS497" s="71"/>
      <c r="AT497" s="52"/>
    </row>
    <row r="498" spans="1:46" ht="14.25" customHeight="1">
      <c r="A498" s="52"/>
      <c r="B498" s="52"/>
      <c r="C498" s="52"/>
      <c r="D498" s="1"/>
      <c r="E498" s="52"/>
      <c r="F498" s="1"/>
      <c r="G498" s="52"/>
      <c r="H498" s="1"/>
      <c r="I498" s="52"/>
      <c r="J498" s="1"/>
      <c r="K498" s="52"/>
      <c r="L498" s="69"/>
      <c r="M498" s="52"/>
      <c r="N498" s="1"/>
      <c r="O498" s="52"/>
      <c r="P498" s="1"/>
      <c r="Q498" s="1"/>
      <c r="R498" s="52"/>
      <c r="S498" s="1"/>
      <c r="T498" s="52"/>
      <c r="U498" s="1"/>
      <c r="V498" s="70"/>
      <c r="W498" s="52"/>
      <c r="X498" s="1"/>
      <c r="Y498" s="52"/>
      <c r="Z498" s="1"/>
      <c r="AA498" s="1"/>
      <c r="AB498" s="1"/>
      <c r="AC498" s="1"/>
      <c r="AD498" s="1"/>
      <c r="AE498" s="52"/>
      <c r="AF498" s="1"/>
      <c r="AG498" s="52"/>
      <c r="AH498" s="1"/>
      <c r="AI498" s="1"/>
      <c r="AJ498" s="52"/>
      <c r="AK498" s="1"/>
      <c r="AL498" s="52"/>
      <c r="AM498" s="1"/>
      <c r="AN498" s="52"/>
      <c r="AO498" s="71"/>
      <c r="AP498" s="52"/>
      <c r="AQ498" s="1"/>
      <c r="AR498" s="71"/>
      <c r="AS498" s="71"/>
      <c r="AT498" s="52"/>
    </row>
    <row r="499" spans="1:46" ht="14.25" customHeight="1">
      <c r="A499" s="52"/>
      <c r="B499" s="52"/>
      <c r="C499" s="52"/>
      <c r="D499" s="1"/>
      <c r="E499" s="52"/>
      <c r="F499" s="1"/>
      <c r="G499" s="52"/>
      <c r="H499" s="1"/>
      <c r="I499" s="52"/>
      <c r="J499" s="1"/>
      <c r="K499" s="52"/>
      <c r="L499" s="69"/>
      <c r="M499" s="52"/>
      <c r="N499" s="1"/>
      <c r="O499" s="52"/>
      <c r="P499" s="1"/>
      <c r="Q499" s="1"/>
      <c r="R499" s="52"/>
      <c r="S499" s="1"/>
      <c r="T499" s="52"/>
      <c r="U499" s="1"/>
      <c r="V499" s="70"/>
      <c r="W499" s="52"/>
      <c r="X499" s="1"/>
      <c r="Y499" s="52"/>
      <c r="Z499" s="1"/>
      <c r="AA499" s="1"/>
      <c r="AB499" s="1"/>
      <c r="AC499" s="1"/>
      <c r="AD499" s="1"/>
      <c r="AE499" s="52"/>
      <c r="AF499" s="1"/>
      <c r="AG499" s="52"/>
      <c r="AH499" s="1"/>
      <c r="AI499" s="1"/>
      <c r="AJ499" s="52"/>
      <c r="AK499" s="1"/>
      <c r="AL499" s="52"/>
      <c r="AM499" s="1"/>
      <c r="AN499" s="52"/>
      <c r="AO499" s="71"/>
      <c r="AP499" s="52"/>
      <c r="AQ499" s="1"/>
      <c r="AR499" s="71"/>
      <c r="AS499" s="71"/>
      <c r="AT499" s="52"/>
    </row>
    <row r="500" spans="1:46" ht="14.25" customHeight="1">
      <c r="A500" s="52"/>
      <c r="B500" s="52"/>
      <c r="C500" s="52"/>
      <c r="D500" s="1"/>
      <c r="E500" s="52"/>
      <c r="F500" s="1"/>
      <c r="G500" s="52"/>
      <c r="H500" s="1"/>
      <c r="I500" s="52"/>
      <c r="J500" s="1"/>
      <c r="K500" s="52"/>
      <c r="L500" s="69"/>
      <c r="M500" s="52"/>
      <c r="N500" s="1"/>
      <c r="O500" s="52"/>
      <c r="P500" s="1"/>
      <c r="Q500" s="1"/>
      <c r="R500" s="52"/>
      <c r="S500" s="1"/>
      <c r="T500" s="52"/>
      <c r="U500" s="1"/>
      <c r="V500" s="70"/>
      <c r="W500" s="52"/>
      <c r="X500" s="1"/>
      <c r="Y500" s="52"/>
      <c r="Z500" s="1"/>
      <c r="AA500" s="1"/>
      <c r="AB500" s="1"/>
      <c r="AC500" s="1"/>
      <c r="AD500" s="1"/>
      <c r="AE500" s="52"/>
      <c r="AF500" s="1"/>
      <c r="AG500" s="52"/>
      <c r="AH500" s="1"/>
      <c r="AI500" s="1"/>
      <c r="AJ500" s="52"/>
      <c r="AK500" s="1"/>
      <c r="AL500" s="52"/>
      <c r="AM500" s="1"/>
      <c r="AN500" s="52"/>
      <c r="AO500" s="71"/>
      <c r="AP500" s="52"/>
      <c r="AQ500" s="1"/>
      <c r="AR500" s="71"/>
      <c r="AS500" s="71"/>
      <c r="AT500" s="52"/>
    </row>
    <row r="501" spans="1:46" ht="14.25" customHeight="1">
      <c r="A501" s="52"/>
      <c r="B501" s="52"/>
      <c r="C501" s="52"/>
      <c r="D501" s="1"/>
      <c r="E501" s="52"/>
      <c r="F501" s="1"/>
      <c r="G501" s="52"/>
      <c r="H501" s="1"/>
      <c r="I501" s="52"/>
      <c r="J501" s="1"/>
      <c r="K501" s="52"/>
      <c r="L501" s="69"/>
      <c r="M501" s="52"/>
      <c r="N501" s="1"/>
      <c r="O501" s="52"/>
      <c r="P501" s="1"/>
      <c r="Q501" s="1"/>
      <c r="R501" s="52"/>
      <c r="S501" s="1"/>
      <c r="T501" s="52"/>
      <c r="U501" s="1"/>
      <c r="V501" s="70"/>
      <c r="W501" s="52"/>
      <c r="X501" s="1"/>
      <c r="Y501" s="52"/>
      <c r="Z501" s="1"/>
      <c r="AA501" s="1"/>
      <c r="AB501" s="1"/>
      <c r="AC501" s="1"/>
      <c r="AD501" s="1"/>
      <c r="AE501" s="52"/>
      <c r="AF501" s="1"/>
      <c r="AG501" s="52"/>
      <c r="AH501" s="1"/>
      <c r="AI501" s="1"/>
      <c r="AJ501" s="52"/>
      <c r="AK501" s="1"/>
      <c r="AL501" s="52"/>
      <c r="AM501" s="1"/>
      <c r="AN501" s="52"/>
      <c r="AO501" s="71"/>
      <c r="AP501" s="52"/>
      <c r="AQ501" s="1"/>
      <c r="AR501" s="71"/>
      <c r="AS501" s="71"/>
      <c r="AT501" s="52"/>
    </row>
    <row r="502" spans="1:46" ht="14.25" customHeight="1">
      <c r="A502" s="52"/>
      <c r="B502" s="52"/>
      <c r="C502" s="52"/>
      <c r="D502" s="1"/>
      <c r="E502" s="52"/>
      <c r="F502" s="1"/>
      <c r="G502" s="52"/>
      <c r="H502" s="1"/>
      <c r="I502" s="52"/>
      <c r="J502" s="1"/>
      <c r="K502" s="52"/>
      <c r="L502" s="69"/>
      <c r="M502" s="52"/>
      <c r="N502" s="1"/>
      <c r="O502" s="52"/>
      <c r="P502" s="1"/>
      <c r="Q502" s="1"/>
      <c r="R502" s="52"/>
      <c r="S502" s="1"/>
      <c r="T502" s="52"/>
      <c r="U502" s="1"/>
      <c r="V502" s="70"/>
      <c r="W502" s="52"/>
      <c r="X502" s="1"/>
      <c r="Y502" s="52"/>
      <c r="Z502" s="1"/>
      <c r="AA502" s="1"/>
      <c r="AB502" s="1"/>
      <c r="AC502" s="1"/>
      <c r="AD502" s="1"/>
      <c r="AE502" s="52"/>
      <c r="AF502" s="1"/>
      <c r="AG502" s="52"/>
      <c r="AH502" s="1"/>
      <c r="AI502" s="1"/>
      <c r="AJ502" s="52"/>
      <c r="AK502" s="1"/>
      <c r="AL502" s="52"/>
      <c r="AM502" s="1"/>
      <c r="AN502" s="52"/>
      <c r="AO502" s="71"/>
      <c r="AP502" s="52"/>
      <c r="AQ502" s="1"/>
      <c r="AR502" s="71"/>
      <c r="AS502" s="71"/>
      <c r="AT502" s="52"/>
    </row>
    <row r="503" spans="1:46" ht="14.25" customHeight="1">
      <c r="A503" s="52"/>
      <c r="B503" s="52"/>
      <c r="C503" s="52"/>
      <c r="D503" s="1"/>
      <c r="E503" s="52"/>
      <c r="F503" s="1"/>
      <c r="G503" s="52"/>
      <c r="H503" s="1"/>
      <c r="I503" s="52"/>
      <c r="J503" s="1"/>
      <c r="K503" s="52"/>
      <c r="L503" s="69"/>
      <c r="M503" s="52"/>
      <c r="N503" s="1"/>
      <c r="O503" s="52"/>
      <c r="P503" s="1"/>
      <c r="Q503" s="1"/>
      <c r="R503" s="52"/>
      <c r="S503" s="1"/>
      <c r="T503" s="52"/>
      <c r="U503" s="1"/>
      <c r="V503" s="70"/>
      <c r="W503" s="52"/>
      <c r="X503" s="1"/>
      <c r="Y503" s="52"/>
      <c r="Z503" s="1"/>
      <c r="AA503" s="1"/>
      <c r="AB503" s="1"/>
      <c r="AC503" s="1"/>
      <c r="AD503" s="1"/>
      <c r="AE503" s="52"/>
      <c r="AF503" s="1"/>
      <c r="AG503" s="52"/>
      <c r="AH503" s="1"/>
      <c r="AI503" s="1"/>
      <c r="AJ503" s="52"/>
      <c r="AK503" s="1"/>
      <c r="AL503" s="52"/>
      <c r="AM503" s="1"/>
      <c r="AN503" s="52"/>
      <c r="AO503" s="71"/>
      <c r="AP503" s="52"/>
      <c r="AQ503" s="1"/>
      <c r="AR503" s="71"/>
      <c r="AS503" s="71"/>
      <c r="AT503" s="52"/>
    </row>
    <row r="504" spans="1:46" ht="14.25" customHeight="1">
      <c r="A504" s="52"/>
      <c r="B504" s="52"/>
      <c r="C504" s="52"/>
      <c r="D504" s="1"/>
      <c r="E504" s="52"/>
      <c r="F504" s="1"/>
      <c r="G504" s="52"/>
      <c r="H504" s="1"/>
      <c r="I504" s="52"/>
      <c r="J504" s="1"/>
      <c r="K504" s="52"/>
      <c r="L504" s="69"/>
      <c r="M504" s="52"/>
      <c r="N504" s="1"/>
      <c r="O504" s="52"/>
      <c r="P504" s="1"/>
      <c r="Q504" s="1"/>
      <c r="R504" s="52"/>
      <c r="S504" s="1"/>
      <c r="T504" s="52"/>
      <c r="U504" s="1"/>
      <c r="V504" s="70"/>
      <c r="W504" s="52"/>
      <c r="X504" s="1"/>
      <c r="Y504" s="52"/>
      <c r="Z504" s="1"/>
      <c r="AA504" s="1"/>
      <c r="AB504" s="1"/>
      <c r="AC504" s="1"/>
      <c r="AD504" s="1"/>
      <c r="AE504" s="52"/>
      <c r="AF504" s="1"/>
      <c r="AG504" s="52"/>
      <c r="AH504" s="1"/>
      <c r="AI504" s="1"/>
      <c r="AJ504" s="52"/>
      <c r="AK504" s="1"/>
      <c r="AL504" s="52"/>
      <c r="AM504" s="1"/>
      <c r="AN504" s="52"/>
      <c r="AO504" s="71"/>
      <c r="AP504" s="52"/>
      <c r="AQ504" s="1"/>
      <c r="AR504" s="71"/>
      <c r="AS504" s="71"/>
      <c r="AT504" s="52"/>
    </row>
    <row r="505" spans="1:46" ht="14.25" customHeight="1">
      <c r="A505" s="52"/>
      <c r="B505" s="52"/>
      <c r="C505" s="52"/>
      <c r="D505" s="1"/>
      <c r="E505" s="52"/>
      <c r="F505" s="1"/>
      <c r="G505" s="52"/>
      <c r="H505" s="1"/>
      <c r="I505" s="52"/>
      <c r="J505" s="1"/>
      <c r="K505" s="52"/>
      <c r="L505" s="69"/>
      <c r="M505" s="52"/>
      <c r="N505" s="1"/>
      <c r="O505" s="52"/>
      <c r="P505" s="1"/>
      <c r="Q505" s="1"/>
      <c r="R505" s="52"/>
      <c r="S505" s="1"/>
      <c r="T505" s="52"/>
      <c r="U505" s="1"/>
      <c r="V505" s="70"/>
      <c r="W505" s="52"/>
      <c r="X505" s="1"/>
      <c r="Y505" s="52"/>
      <c r="Z505" s="1"/>
      <c r="AA505" s="1"/>
      <c r="AB505" s="1"/>
      <c r="AC505" s="1"/>
      <c r="AD505" s="1"/>
      <c r="AE505" s="52"/>
      <c r="AF505" s="1"/>
      <c r="AG505" s="52"/>
      <c r="AH505" s="1"/>
      <c r="AI505" s="1"/>
      <c r="AJ505" s="52"/>
      <c r="AK505" s="1"/>
      <c r="AL505" s="52"/>
      <c r="AM505" s="1"/>
      <c r="AN505" s="52"/>
      <c r="AO505" s="71"/>
      <c r="AP505" s="52"/>
      <c r="AQ505" s="1"/>
      <c r="AR505" s="71"/>
      <c r="AS505" s="71"/>
      <c r="AT505" s="52"/>
    </row>
    <row r="506" spans="1:46" ht="14.25" customHeight="1">
      <c r="A506" s="52"/>
      <c r="B506" s="52"/>
      <c r="C506" s="52"/>
      <c r="D506" s="1"/>
      <c r="E506" s="52"/>
      <c r="F506" s="1"/>
      <c r="G506" s="52"/>
      <c r="H506" s="1"/>
      <c r="I506" s="52"/>
      <c r="J506" s="1"/>
      <c r="K506" s="52"/>
      <c r="L506" s="69"/>
      <c r="M506" s="52"/>
      <c r="N506" s="1"/>
      <c r="O506" s="52"/>
      <c r="P506" s="1"/>
      <c r="Q506" s="1"/>
      <c r="R506" s="52"/>
      <c r="S506" s="1"/>
      <c r="T506" s="52"/>
      <c r="U506" s="1"/>
      <c r="V506" s="70"/>
      <c r="W506" s="52"/>
      <c r="X506" s="1"/>
      <c r="Y506" s="52"/>
      <c r="Z506" s="1"/>
      <c r="AA506" s="1"/>
      <c r="AB506" s="1"/>
      <c r="AC506" s="1"/>
      <c r="AD506" s="1"/>
      <c r="AE506" s="52"/>
      <c r="AF506" s="1"/>
      <c r="AG506" s="52"/>
      <c r="AH506" s="1"/>
      <c r="AI506" s="1"/>
      <c r="AJ506" s="52"/>
      <c r="AK506" s="1"/>
      <c r="AL506" s="52"/>
      <c r="AM506" s="1"/>
      <c r="AN506" s="52"/>
      <c r="AO506" s="71"/>
      <c r="AP506" s="52"/>
      <c r="AQ506" s="1"/>
      <c r="AR506" s="71"/>
      <c r="AS506" s="71"/>
      <c r="AT506" s="52"/>
    </row>
    <row r="507" spans="1:46" ht="14.25" customHeight="1">
      <c r="A507" s="52"/>
      <c r="B507" s="52"/>
      <c r="C507" s="52"/>
      <c r="D507" s="1"/>
      <c r="E507" s="52"/>
      <c r="F507" s="1"/>
      <c r="G507" s="52"/>
      <c r="H507" s="1"/>
      <c r="I507" s="52"/>
      <c r="J507" s="1"/>
      <c r="K507" s="52"/>
      <c r="L507" s="69"/>
      <c r="M507" s="52"/>
      <c r="N507" s="1"/>
      <c r="O507" s="52"/>
      <c r="P507" s="1"/>
      <c r="Q507" s="1"/>
      <c r="R507" s="52"/>
      <c r="S507" s="1"/>
      <c r="T507" s="52"/>
      <c r="U507" s="1"/>
      <c r="V507" s="70"/>
      <c r="W507" s="52"/>
      <c r="X507" s="1"/>
      <c r="Y507" s="52"/>
      <c r="Z507" s="1"/>
      <c r="AA507" s="1"/>
      <c r="AB507" s="1"/>
      <c r="AC507" s="1"/>
      <c r="AD507" s="1"/>
      <c r="AE507" s="52"/>
      <c r="AF507" s="1"/>
      <c r="AG507" s="52"/>
      <c r="AH507" s="1"/>
      <c r="AI507" s="1"/>
      <c r="AJ507" s="52"/>
      <c r="AK507" s="1"/>
      <c r="AL507" s="52"/>
      <c r="AM507" s="1"/>
      <c r="AN507" s="52"/>
      <c r="AO507" s="71"/>
      <c r="AP507" s="52"/>
      <c r="AQ507" s="1"/>
      <c r="AR507" s="71"/>
      <c r="AS507" s="71"/>
      <c r="AT507" s="52"/>
    </row>
    <row r="508" spans="1:46" ht="14.25" customHeight="1">
      <c r="A508" s="52"/>
      <c r="B508" s="52"/>
      <c r="C508" s="52"/>
      <c r="D508" s="1"/>
      <c r="E508" s="52"/>
      <c r="F508" s="1"/>
      <c r="G508" s="52"/>
      <c r="H508" s="1"/>
      <c r="I508" s="52"/>
      <c r="J508" s="1"/>
      <c r="K508" s="52"/>
      <c r="L508" s="69"/>
      <c r="M508" s="52"/>
      <c r="N508" s="1"/>
      <c r="O508" s="52"/>
      <c r="P508" s="1"/>
      <c r="Q508" s="1"/>
      <c r="R508" s="52"/>
      <c r="S508" s="1"/>
      <c r="T508" s="52"/>
      <c r="U508" s="1"/>
      <c r="V508" s="70"/>
      <c r="W508" s="52"/>
      <c r="X508" s="1"/>
      <c r="Y508" s="52"/>
      <c r="Z508" s="1"/>
      <c r="AA508" s="1"/>
      <c r="AB508" s="1"/>
      <c r="AC508" s="1"/>
      <c r="AD508" s="1"/>
      <c r="AE508" s="52"/>
      <c r="AF508" s="1"/>
      <c r="AG508" s="52"/>
      <c r="AH508" s="1"/>
      <c r="AI508" s="1"/>
      <c r="AJ508" s="52"/>
      <c r="AK508" s="1"/>
      <c r="AL508" s="52"/>
      <c r="AM508" s="1"/>
      <c r="AN508" s="52"/>
      <c r="AO508" s="71"/>
      <c r="AP508" s="52"/>
      <c r="AQ508" s="1"/>
      <c r="AR508" s="71"/>
      <c r="AS508" s="71"/>
      <c r="AT508" s="52"/>
    </row>
    <row r="509" spans="1:46" ht="14.25" customHeight="1">
      <c r="A509" s="52"/>
      <c r="B509" s="52"/>
      <c r="C509" s="52"/>
      <c r="D509" s="1"/>
      <c r="E509" s="52"/>
      <c r="F509" s="1"/>
      <c r="G509" s="52"/>
      <c r="H509" s="1"/>
      <c r="I509" s="52"/>
      <c r="J509" s="1"/>
      <c r="K509" s="52"/>
      <c r="L509" s="69"/>
      <c r="M509" s="52"/>
      <c r="N509" s="1"/>
      <c r="O509" s="52"/>
      <c r="P509" s="1"/>
      <c r="Q509" s="1"/>
      <c r="R509" s="52"/>
      <c r="S509" s="1"/>
      <c r="T509" s="52"/>
      <c r="U509" s="1"/>
      <c r="V509" s="70"/>
      <c r="W509" s="52"/>
      <c r="X509" s="1"/>
      <c r="Y509" s="52"/>
      <c r="Z509" s="1"/>
      <c r="AA509" s="1"/>
      <c r="AB509" s="1"/>
      <c r="AC509" s="1"/>
      <c r="AD509" s="1"/>
      <c r="AE509" s="52"/>
      <c r="AF509" s="1"/>
      <c r="AG509" s="52"/>
      <c r="AH509" s="1"/>
      <c r="AI509" s="1"/>
      <c r="AJ509" s="52"/>
      <c r="AK509" s="1"/>
      <c r="AL509" s="52"/>
      <c r="AM509" s="1"/>
      <c r="AN509" s="52"/>
      <c r="AO509" s="71"/>
      <c r="AP509" s="52"/>
      <c r="AQ509" s="1"/>
      <c r="AR509" s="71"/>
      <c r="AS509" s="71"/>
      <c r="AT509" s="52"/>
    </row>
    <row r="510" spans="1:46" ht="14.25" customHeight="1">
      <c r="A510" s="52"/>
      <c r="B510" s="52"/>
      <c r="C510" s="52"/>
      <c r="D510" s="1"/>
      <c r="E510" s="52"/>
      <c r="F510" s="1"/>
      <c r="G510" s="52"/>
      <c r="H510" s="1"/>
      <c r="I510" s="52"/>
      <c r="J510" s="1"/>
      <c r="K510" s="52"/>
      <c r="L510" s="69"/>
      <c r="M510" s="52"/>
      <c r="N510" s="1"/>
      <c r="O510" s="52"/>
      <c r="P510" s="1"/>
      <c r="Q510" s="1"/>
      <c r="R510" s="52"/>
      <c r="S510" s="1"/>
      <c r="T510" s="52"/>
      <c r="U510" s="1"/>
      <c r="V510" s="70"/>
      <c r="W510" s="52"/>
      <c r="X510" s="1"/>
      <c r="Y510" s="52"/>
      <c r="Z510" s="1"/>
      <c r="AA510" s="1"/>
      <c r="AB510" s="1"/>
      <c r="AC510" s="1"/>
      <c r="AD510" s="1"/>
      <c r="AE510" s="52"/>
      <c r="AF510" s="1"/>
      <c r="AG510" s="52"/>
      <c r="AH510" s="1"/>
      <c r="AI510" s="1"/>
      <c r="AJ510" s="52"/>
      <c r="AK510" s="1"/>
      <c r="AL510" s="52"/>
      <c r="AM510" s="1"/>
      <c r="AN510" s="52"/>
      <c r="AO510" s="71"/>
      <c r="AP510" s="52"/>
      <c r="AQ510" s="1"/>
      <c r="AR510" s="71"/>
      <c r="AS510" s="71"/>
      <c r="AT510" s="52"/>
    </row>
    <row r="511" spans="1:46" ht="14.25" customHeight="1">
      <c r="A511" s="52"/>
      <c r="B511" s="52"/>
      <c r="C511" s="52"/>
      <c r="D511" s="1"/>
      <c r="E511" s="52"/>
      <c r="F511" s="1"/>
      <c r="G511" s="52"/>
      <c r="H511" s="1"/>
      <c r="I511" s="52"/>
      <c r="J511" s="1"/>
      <c r="K511" s="52"/>
      <c r="L511" s="69"/>
      <c r="M511" s="52"/>
      <c r="N511" s="1"/>
      <c r="O511" s="52"/>
      <c r="P511" s="1"/>
      <c r="Q511" s="1"/>
      <c r="R511" s="52"/>
      <c r="S511" s="1"/>
      <c r="T511" s="52"/>
      <c r="U511" s="1"/>
      <c r="V511" s="70"/>
      <c r="W511" s="52"/>
      <c r="X511" s="1"/>
      <c r="Y511" s="52"/>
      <c r="Z511" s="1"/>
      <c r="AA511" s="1"/>
      <c r="AB511" s="1"/>
      <c r="AC511" s="1"/>
      <c r="AD511" s="1"/>
      <c r="AE511" s="52"/>
      <c r="AF511" s="1"/>
      <c r="AG511" s="52"/>
      <c r="AH511" s="1"/>
      <c r="AI511" s="1"/>
      <c r="AJ511" s="52"/>
      <c r="AK511" s="1"/>
      <c r="AL511" s="52"/>
      <c r="AM511" s="1"/>
      <c r="AN511" s="52"/>
      <c r="AO511" s="71"/>
      <c r="AP511" s="52"/>
      <c r="AQ511" s="1"/>
      <c r="AR511" s="71"/>
      <c r="AS511" s="71"/>
      <c r="AT511" s="52"/>
    </row>
    <row r="512" spans="1:46" ht="14.25" customHeight="1">
      <c r="A512" s="52"/>
      <c r="B512" s="52"/>
      <c r="C512" s="52"/>
      <c r="D512" s="1"/>
      <c r="E512" s="52"/>
      <c r="F512" s="1"/>
      <c r="G512" s="52"/>
      <c r="H512" s="1"/>
      <c r="I512" s="52"/>
      <c r="J512" s="1"/>
      <c r="K512" s="52"/>
      <c r="L512" s="69"/>
      <c r="M512" s="52"/>
      <c r="N512" s="1"/>
      <c r="O512" s="52"/>
      <c r="P512" s="1"/>
      <c r="Q512" s="1"/>
      <c r="R512" s="52"/>
      <c r="S512" s="1"/>
      <c r="T512" s="52"/>
      <c r="U512" s="1"/>
      <c r="V512" s="70"/>
      <c r="W512" s="52"/>
      <c r="X512" s="1"/>
      <c r="Y512" s="52"/>
      <c r="Z512" s="1"/>
      <c r="AA512" s="1"/>
      <c r="AB512" s="1"/>
      <c r="AC512" s="1"/>
      <c r="AD512" s="1"/>
      <c r="AE512" s="52"/>
      <c r="AF512" s="1"/>
      <c r="AG512" s="52"/>
      <c r="AH512" s="1"/>
      <c r="AI512" s="1"/>
      <c r="AJ512" s="52"/>
      <c r="AK512" s="1"/>
      <c r="AL512" s="52"/>
      <c r="AM512" s="1"/>
      <c r="AN512" s="52"/>
      <c r="AO512" s="71"/>
      <c r="AP512" s="52"/>
      <c r="AQ512" s="1"/>
      <c r="AR512" s="71"/>
      <c r="AS512" s="71"/>
      <c r="AT512" s="52"/>
    </row>
    <row r="513" spans="1:46" ht="14.25" customHeight="1">
      <c r="A513" s="52"/>
      <c r="B513" s="52"/>
      <c r="C513" s="52"/>
      <c r="D513" s="1"/>
      <c r="E513" s="52"/>
      <c r="F513" s="1"/>
      <c r="G513" s="52"/>
      <c r="H513" s="1"/>
      <c r="I513" s="52"/>
      <c r="J513" s="1"/>
      <c r="K513" s="52"/>
      <c r="L513" s="69"/>
      <c r="M513" s="52"/>
      <c r="N513" s="1"/>
      <c r="O513" s="52"/>
      <c r="P513" s="1"/>
      <c r="Q513" s="1"/>
      <c r="R513" s="52"/>
      <c r="S513" s="1"/>
      <c r="T513" s="52"/>
      <c r="U513" s="1"/>
      <c r="V513" s="70"/>
      <c r="W513" s="52"/>
      <c r="X513" s="1"/>
      <c r="Y513" s="52"/>
      <c r="Z513" s="1"/>
      <c r="AA513" s="1"/>
      <c r="AB513" s="1"/>
      <c r="AC513" s="1"/>
      <c r="AD513" s="1"/>
      <c r="AE513" s="52"/>
      <c r="AF513" s="1"/>
      <c r="AG513" s="52"/>
      <c r="AH513" s="1"/>
      <c r="AI513" s="1"/>
      <c r="AJ513" s="52"/>
      <c r="AK513" s="1"/>
      <c r="AL513" s="52"/>
      <c r="AM513" s="1"/>
      <c r="AN513" s="52"/>
      <c r="AO513" s="71"/>
      <c r="AP513" s="52"/>
      <c r="AQ513" s="1"/>
      <c r="AR513" s="71"/>
      <c r="AS513" s="71"/>
      <c r="AT513" s="52"/>
    </row>
    <row r="514" spans="1:46" ht="14.25" customHeight="1">
      <c r="A514" s="52"/>
      <c r="B514" s="52"/>
      <c r="C514" s="52"/>
      <c r="D514" s="1"/>
      <c r="E514" s="52"/>
      <c r="F514" s="1"/>
      <c r="G514" s="52"/>
      <c r="H514" s="1"/>
      <c r="I514" s="52"/>
      <c r="J514" s="1"/>
      <c r="K514" s="52"/>
      <c r="L514" s="69"/>
      <c r="M514" s="52"/>
      <c r="N514" s="1"/>
      <c r="O514" s="52"/>
      <c r="P514" s="1"/>
      <c r="Q514" s="1"/>
      <c r="R514" s="52"/>
      <c r="S514" s="1"/>
      <c r="T514" s="52"/>
      <c r="U514" s="1"/>
      <c r="V514" s="70"/>
      <c r="W514" s="52"/>
      <c r="X514" s="1"/>
      <c r="Y514" s="52"/>
      <c r="Z514" s="1"/>
      <c r="AA514" s="1"/>
      <c r="AB514" s="1"/>
      <c r="AC514" s="1"/>
      <c r="AD514" s="1"/>
      <c r="AE514" s="52"/>
      <c r="AF514" s="1"/>
      <c r="AG514" s="52"/>
      <c r="AH514" s="1"/>
      <c r="AI514" s="1"/>
      <c r="AJ514" s="52"/>
      <c r="AK514" s="1"/>
      <c r="AL514" s="52"/>
      <c r="AM514" s="1"/>
      <c r="AN514" s="52"/>
      <c r="AO514" s="71"/>
      <c r="AP514" s="52"/>
      <c r="AQ514" s="1"/>
      <c r="AR514" s="71"/>
      <c r="AS514" s="71"/>
      <c r="AT514" s="52"/>
    </row>
    <row r="515" spans="1:46" ht="14.25" customHeight="1">
      <c r="A515" s="52"/>
      <c r="B515" s="52"/>
      <c r="C515" s="52"/>
      <c r="D515" s="1"/>
      <c r="E515" s="52"/>
      <c r="F515" s="1"/>
      <c r="G515" s="52"/>
      <c r="H515" s="1"/>
      <c r="I515" s="52"/>
      <c r="J515" s="1"/>
      <c r="K515" s="52"/>
      <c r="L515" s="69"/>
      <c r="M515" s="52"/>
      <c r="N515" s="1"/>
      <c r="O515" s="52"/>
      <c r="P515" s="1"/>
      <c r="Q515" s="1"/>
      <c r="R515" s="52"/>
      <c r="S515" s="1"/>
      <c r="T515" s="52"/>
      <c r="U515" s="1"/>
      <c r="V515" s="70"/>
      <c r="W515" s="52"/>
      <c r="X515" s="1"/>
      <c r="Y515" s="52"/>
      <c r="Z515" s="1"/>
      <c r="AA515" s="1"/>
      <c r="AB515" s="1"/>
      <c r="AC515" s="1"/>
      <c r="AD515" s="1"/>
      <c r="AE515" s="52"/>
      <c r="AF515" s="1"/>
      <c r="AG515" s="52"/>
      <c r="AH515" s="1"/>
      <c r="AI515" s="1"/>
      <c r="AJ515" s="52"/>
      <c r="AK515" s="1"/>
      <c r="AL515" s="52"/>
      <c r="AM515" s="1"/>
      <c r="AN515" s="52"/>
      <c r="AO515" s="71"/>
      <c r="AP515" s="52"/>
      <c r="AQ515" s="1"/>
      <c r="AR515" s="71"/>
      <c r="AS515" s="71"/>
      <c r="AT515" s="52"/>
    </row>
    <row r="516" spans="1:46" ht="14.25" customHeight="1">
      <c r="A516" s="52"/>
      <c r="B516" s="52"/>
      <c r="C516" s="52"/>
      <c r="D516" s="1"/>
      <c r="E516" s="52"/>
      <c r="F516" s="1"/>
      <c r="G516" s="52"/>
      <c r="H516" s="1"/>
      <c r="I516" s="52"/>
      <c r="J516" s="1"/>
      <c r="K516" s="52"/>
      <c r="L516" s="69"/>
      <c r="M516" s="52"/>
      <c r="N516" s="1"/>
      <c r="O516" s="52"/>
      <c r="P516" s="1"/>
      <c r="Q516" s="1"/>
      <c r="R516" s="52"/>
      <c r="S516" s="1"/>
      <c r="T516" s="52"/>
      <c r="U516" s="1"/>
      <c r="V516" s="70"/>
      <c r="W516" s="52"/>
      <c r="X516" s="1"/>
      <c r="Y516" s="52"/>
      <c r="Z516" s="1"/>
      <c r="AA516" s="1"/>
      <c r="AB516" s="1"/>
      <c r="AC516" s="1"/>
      <c r="AD516" s="1"/>
      <c r="AE516" s="52"/>
      <c r="AF516" s="1"/>
      <c r="AG516" s="52"/>
      <c r="AH516" s="1"/>
      <c r="AI516" s="1"/>
      <c r="AJ516" s="52"/>
      <c r="AK516" s="1"/>
      <c r="AL516" s="52"/>
      <c r="AM516" s="1"/>
      <c r="AN516" s="52"/>
      <c r="AO516" s="71"/>
      <c r="AP516" s="52"/>
      <c r="AQ516" s="1"/>
      <c r="AR516" s="71"/>
      <c r="AS516" s="71"/>
      <c r="AT516" s="52"/>
    </row>
    <row r="517" spans="1:46" ht="14.25" customHeight="1">
      <c r="A517" s="52"/>
      <c r="B517" s="52"/>
      <c r="C517" s="52"/>
      <c r="D517" s="1"/>
      <c r="E517" s="52"/>
      <c r="F517" s="1"/>
      <c r="G517" s="52"/>
      <c r="H517" s="1"/>
      <c r="I517" s="52"/>
      <c r="J517" s="1"/>
      <c r="K517" s="52"/>
      <c r="L517" s="69"/>
      <c r="M517" s="52"/>
      <c r="N517" s="1"/>
      <c r="O517" s="52"/>
      <c r="P517" s="1"/>
      <c r="Q517" s="1"/>
      <c r="R517" s="52"/>
      <c r="S517" s="1"/>
      <c r="T517" s="52"/>
      <c r="U517" s="1"/>
      <c r="V517" s="70"/>
      <c r="W517" s="52"/>
      <c r="X517" s="1"/>
      <c r="Y517" s="52"/>
      <c r="Z517" s="1"/>
      <c r="AA517" s="1"/>
      <c r="AB517" s="1"/>
      <c r="AC517" s="1"/>
      <c r="AD517" s="1"/>
      <c r="AE517" s="52"/>
      <c r="AF517" s="1"/>
      <c r="AG517" s="52"/>
      <c r="AH517" s="1"/>
      <c r="AI517" s="1"/>
      <c r="AJ517" s="52"/>
      <c r="AK517" s="1"/>
      <c r="AL517" s="52"/>
      <c r="AM517" s="1"/>
      <c r="AN517" s="52"/>
      <c r="AO517" s="71"/>
      <c r="AP517" s="52"/>
      <c r="AQ517" s="1"/>
      <c r="AR517" s="71"/>
      <c r="AS517" s="71"/>
      <c r="AT517" s="52"/>
    </row>
    <row r="518" spans="1:46" ht="14.25" customHeight="1">
      <c r="A518" s="52"/>
      <c r="B518" s="52"/>
      <c r="C518" s="52"/>
      <c r="D518" s="1"/>
      <c r="E518" s="52"/>
      <c r="F518" s="1"/>
      <c r="G518" s="52"/>
      <c r="H518" s="1"/>
      <c r="I518" s="52"/>
      <c r="J518" s="1"/>
      <c r="K518" s="52"/>
      <c r="L518" s="69"/>
      <c r="M518" s="52"/>
      <c r="N518" s="1"/>
      <c r="O518" s="52"/>
      <c r="P518" s="1"/>
      <c r="Q518" s="1"/>
      <c r="R518" s="52"/>
      <c r="S518" s="1"/>
      <c r="T518" s="52"/>
      <c r="U518" s="1"/>
      <c r="V518" s="70"/>
      <c r="W518" s="52"/>
      <c r="X518" s="1"/>
      <c r="Y518" s="52"/>
      <c r="Z518" s="1"/>
      <c r="AA518" s="1"/>
      <c r="AB518" s="1"/>
      <c r="AC518" s="1"/>
      <c r="AD518" s="1"/>
      <c r="AE518" s="52"/>
      <c r="AF518" s="1"/>
      <c r="AG518" s="52"/>
      <c r="AH518" s="1"/>
      <c r="AI518" s="1"/>
      <c r="AJ518" s="52"/>
      <c r="AK518" s="1"/>
      <c r="AL518" s="52"/>
      <c r="AM518" s="1"/>
      <c r="AN518" s="52"/>
      <c r="AO518" s="71"/>
      <c r="AP518" s="52"/>
      <c r="AQ518" s="1"/>
      <c r="AR518" s="71"/>
      <c r="AS518" s="71"/>
      <c r="AT518" s="52"/>
    </row>
    <row r="519" spans="1:46" ht="14.25" customHeight="1">
      <c r="A519" s="52"/>
      <c r="B519" s="52"/>
      <c r="C519" s="52"/>
      <c r="D519" s="1"/>
      <c r="E519" s="52"/>
      <c r="F519" s="1"/>
      <c r="G519" s="52"/>
      <c r="H519" s="1"/>
      <c r="I519" s="52"/>
      <c r="J519" s="1"/>
      <c r="K519" s="52"/>
      <c r="L519" s="69"/>
      <c r="M519" s="52"/>
      <c r="N519" s="1"/>
      <c r="O519" s="52"/>
      <c r="P519" s="1"/>
      <c r="Q519" s="1"/>
      <c r="R519" s="52"/>
      <c r="S519" s="1"/>
      <c r="T519" s="52"/>
      <c r="U519" s="1"/>
      <c r="V519" s="70"/>
      <c r="W519" s="52"/>
      <c r="X519" s="1"/>
      <c r="Y519" s="52"/>
      <c r="Z519" s="1"/>
      <c r="AA519" s="1"/>
      <c r="AB519" s="1"/>
      <c r="AC519" s="1"/>
      <c r="AD519" s="1"/>
      <c r="AE519" s="52"/>
      <c r="AF519" s="1"/>
      <c r="AG519" s="52"/>
      <c r="AH519" s="1"/>
      <c r="AI519" s="1"/>
      <c r="AJ519" s="52"/>
      <c r="AK519" s="1"/>
      <c r="AL519" s="52"/>
      <c r="AM519" s="1"/>
      <c r="AN519" s="52"/>
      <c r="AO519" s="71"/>
      <c r="AP519" s="52"/>
      <c r="AQ519" s="1"/>
      <c r="AR519" s="71"/>
      <c r="AS519" s="71"/>
      <c r="AT519" s="52"/>
    </row>
    <row r="520" spans="1:46" ht="14.25" customHeight="1">
      <c r="A520" s="52"/>
      <c r="B520" s="52"/>
      <c r="C520" s="52"/>
      <c r="D520" s="1"/>
      <c r="E520" s="52"/>
      <c r="F520" s="1"/>
      <c r="G520" s="52"/>
      <c r="H520" s="1"/>
      <c r="I520" s="52"/>
      <c r="J520" s="1"/>
      <c r="K520" s="52"/>
      <c r="L520" s="69"/>
      <c r="M520" s="52"/>
      <c r="N520" s="1"/>
      <c r="O520" s="52"/>
      <c r="P520" s="1"/>
      <c r="Q520" s="1"/>
      <c r="R520" s="52"/>
      <c r="S520" s="1"/>
      <c r="T520" s="52"/>
      <c r="U520" s="1"/>
      <c r="V520" s="70"/>
      <c r="W520" s="52"/>
      <c r="X520" s="1"/>
      <c r="Y520" s="52"/>
      <c r="Z520" s="1"/>
      <c r="AA520" s="1"/>
      <c r="AB520" s="1"/>
      <c r="AC520" s="1"/>
      <c r="AD520" s="1"/>
      <c r="AE520" s="52"/>
      <c r="AF520" s="1"/>
      <c r="AG520" s="52"/>
      <c r="AH520" s="1"/>
      <c r="AI520" s="1"/>
      <c r="AJ520" s="52"/>
      <c r="AK520" s="1"/>
      <c r="AL520" s="52"/>
      <c r="AM520" s="1"/>
      <c r="AN520" s="52"/>
      <c r="AO520" s="71"/>
      <c r="AP520" s="52"/>
      <c r="AQ520" s="1"/>
      <c r="AR520" s="71"/>
      <c r="AS520" s="71"/>
      <c r="AT520" s="52"/>
    </row>
    <row r="521" spans="1:46" ht="14.25" customHeight="1">
      <c r="A521" s="52"/>
      <c r="B521" s="52"/>
      <c r="C521" s="52"/>
      <c r="D521" s="1"/>
      <c r="E521" s="52"/>
      <c r="F521" s="1"/>
      <c r="G521" s="52"/>
      <c r="H521" s="1"/>
      <c r="I521" s="52"/>
      <c r="J521" s="1"/>
      <c r="K521" s="52"/>
      <c r="L521" s="69"/>
      <c r="M521" s="52"/>
      <c r="N521" s="1"/>
      <c r="O521" s="52"/>
      <c r="P521" s="1"/>
      <c r="Q521" s="1"/>
      <c r="R521" s="52"/>
      <c r="S521" s="1"/>
      <c r="T521" s="52"/>
      <c r="U521" s="1"/>
      <c r="V521" s="70"/>
      <c r="W521" s="52"/>
      <c r="X521" s="1"/>
      <c r="Y521" s="52"/>
      <c r="Z521" s="1"/>
      <c r="AA521" s="1"/>
      <c r="AB521" s="1"/>
      <c r="AC521" s="1"/>
      <c r="AD521" s="1"/>
      <c r="AE521" s="52"/>
      <c r="AF521" s="1"/>
      <c r="AG521" s="52"/>
      <c r="AH521" s="1"/>
      <c r="AI521" s="1"/>
      <c r="AJ521" s="52"/>
      <c r="AK521" s="1"/>
      <c r="AL521" s="52"/>
      <c r="AM521" s="1"/>
      <c r="AN521" s="52"/>
      <c r="AO521" s="71"/>
      <c r="AP521" s="52"/>
      <c r="AQ521" s="1"/>
      <c r="AR521" s="71"/>
      <c r="AS521" s="71"/>
      <c r="AT521" s="52"/>
    </row>
    <row r="522" spans="1:46" ht="14.25" customHeight="1">
      <c r="A522" s="52"/>
      <c r="B522" s="52"/>
      <c r="C522" s="52"/>
      <c r="D522" s="1"/>
      <c r="E522" s="52"/>
      <c r="F522" s="1"/>
      <c r="G522" s="52"/>
      <c r="H522" s="1"/>
      <c r="I522" s="52"/>
      <c r="J522" s="1"/>
      <c r="K522" s="52"/>
      <c r="L522" s="69"/>
      <c r="M522" s="52"/>
      <c r="N522" s="1"/>
      <c r="O522" s="52"/>
      <c r="P522" s="1"/>
      <c r="Q522" s="1"/>
      <c r="R522" s="52"/>
      <c r="S522" s="1"/>
      <c r="T522" s="52"/>
      <c r="U522" s="1"/>
      <c r="V522" s="70"/>
      <c r="W522" s="52"/>
      <c r="X522" s="1"/>
      <c r="Y522" s="52"/>
      <c r="Z522" s="1"/>
      <c r="AA522" s="1"/>
      <c r="AB522" s="1"/>
      <c r="AC522" s="1"/>
      <c r="AD522" s="1"/>
      <c r="AE522" s="52"/>
      <c r="AF522" s="1"/>
      <c r="AG522" s="52"/>
      <c r="AH522" s="1"/>
      <c r="AI522" s="1"/>
      <c r="AJ522" s="52"/>
      <c r="AK522" s="1"/>
      <c r="AL522" s="52"/>
      <c r="AM522" s="1"/>
      <c r="AN522" s="52"/>
      <c r="AO522" s="71"/>
      <c r="AP522" s="52"/>
      <c r="AQ522" s="1"/>
      <c r="AR522" s="71"/>
      <c r="AS522" s="71"/>
      <c r="AT522" s="52"/>
    </row>
    <row r="523" spans="1:46" ht="14.25" customHeight="1">
      <c r="A523" s="52"/>
      <c r="B523" s="52"/>
      <c r="C523" s="52"/>
      <c r="D523" s="1"/>
      <c r="E523" s="52"/>
      <c r="F523" s="1"/>
      <c r="G523" s="52"/>
      <c r="H523" s="1"/>
      <c r="I523" s="52"/>
      <c r="J523" s="1"/>
      <c r="K523" s="52"/>
      <c r="L523" s="69"/>
      <c r="M523" s="52"/>
      <c r="N523" s="1"/>
      <c r="O523" s="52"/>
      <c r="P523" s="1"/>
      <c r="Q523" s="1"/>
      <c r="R523" s="52"/>
      <c r="S523" s="1"/>
      <c r="T523" s="52"/>
      <c r="U523" s="1"/>
      <c r="V523" s="70"/>
      <c r="W523" s="52"/>
      <c r="X523" s="1"/>
      <c r="Y523" s="52"/>
      <c r="Z523" s="1"/>
      <c r="AA523" s="1"/>
      <c r="AB523" s="1"/>
      <c r="AC523" s="1"/>
      <c r="AD523" s="1"/>
      <c r="AE523" s="52"/>
      <c r="AF523" s="1"/>
      <c r="AG523" s="52"/>
      <c r="AH523" s="1"/>
      <c r="AI523" s="1"/>
      <c r="AJ523" s="52"/>
      <c r="AK523" s="1"/>
      <c r="AL523" s="52"/>
      <c r="AM523" s="1"/>
      <c r="AN523" s="52"/>
      <c r="AO523" s="71"/>
      <c r="AP523" s="52"/>
      <c r="AQ523" s="1"/>
      <c r="AR523" s="71"/>
      <c r="AS523" s="71"/>
      <c r="AT523" s="52"/>
    </row>
    <row r="524" spans="1:46" ht="14.25" customHeight="1">
      <c r="A524" s="52"/>
      <c r="B524" s="52"/>
      <c r="C524" s="52"/>
      <c r="D524" s="1"/>
      <c r="E524" s="52"/>
      <c r="F524" s="1"/>
      <c r="G524" s="52"/>
      <c r="H524" s="1"/>
      <c r="I524" s="52"/>
      <c r="J524" s="1"/>
      <c r="K524" s="52"/>
      <c r="L524" s="69"/>
      <c r="M524" s="52"/>
      <c r="N524" s="1"/>
      <c r="O524" s="52"/>
      <c r="P524" s="1"/>
      <c r="Q524" s="1"/>
      <c r="R524" s="52"/>
      <c r="S524" s="1"/>
      <c r="T524" s="52"/>
      <c r="U524" s="1"/>
      <c r="V524" s="70"/>
      <c r="W524" s="52"/>
      <c r="X524" s="1"/>
      <c r="Y524" s="52"/>
      <c r="Z524" s="1"/>
      <c r="AA524" s="1"/>
      <c r="AB524" s="1"/>
      <c r="AC524" s="1"/>
      <c r="AD524" s="1"/>
      <c r="AE524" s="52"/>
      <c r="AF524" s="1"/>
      <c r="AG524" s="52"/>
      <c r="AH524" s="1"/>
      <c r="AI524" s="1"/>
      <c r="AJ524" s="52"/>
      <c r="AK524" s="1"/>
      <c r="AL524" s="52"/>
      <c r="AM524" s="1"/>
      <c r="AN524" s="52"/>
      <c r="AO524" s="71"/>
      <c r="AP524" s="52"/>
      <c r="AQ524" s="1"/>
      <c r="AR524" s="71"/>
      <c r="AS524" s="71"/>
      <c r="AT524" s="52"/>
    </row>
    <row r="525" spans="1:46" ht="14.25" customHeight="1">
      <c r="A525" s="52"/>
      <c r="B525" s="52"/>
      <c r="C525" s="52"/>
      <c r="D525" s="1"/>
      <c r="E525" s="52"/>
      <c r="F525" s="1"/>
      <c r="G525" s="52"/>
      <c r="H525" s="1"/>
      <c r="I525" s="52"/>
      <c r="J525" s="1"/>
      <c r="K525" s="52"/>
      <c r="L525" s="69"/>
      <c r="M525" s="52"/>
      <c r="N525" s="1"/>
      <c r="O525" s="52"/>
      <c r="P525" s="1"/>
      <c r="Q525" s="1"/>
      <c r="R525" s="52"/>
      <c r="S525" s="1"/>
      <c r="T525" s="52"/>
      <c r="U525" s="1"/>
      <c r="V525" s="70"/>
      <c r="W525" s="52"/>
      <c r="X525" s="1"/>
      <c r="Y525" s="52"/>
      <c r="Z525" s="1"/>
      <c r="AA525" s="1"/>
      <c r="AB525" s="1"/>
      <c r="AC525" s="1"/>
      <c r="AD525" s="1"/>
      <c r="AE525" s="52"/>
      <c r="AF525" s="1"/>
      <c r="AG525" s="52"/>
      <c r="AH525" s="1"/>
      <c r="AI525" s="1"/>
      <c r="AJ525" s="52"/>
      <c r="AK525" s="1"/>
      <c r="AL525" s="52"/>
      <c r="AM525" s="1"/>
      <c r="AN525" s="52"/>
      <c r="AO525" s="71"/>
      <c r="AP525" s="52"/>
      <c r="AQ525" s="1"/>
      <c r="AR525" s="71"/>
      <c r="AS525" s="71"/>
      <c r="AT525" s="52"/>
    </row>
    <row r="526" spans="1:46" ht="14.25" customHeight="1">
      <c r="A526" s="52"/>
      <c r="B526" s="52"/>
      <c r="C526" s="52"/>
      <c r="D526" s="1"/>
      <c r="E526" s="52"/>
      <c r="F526" s="1"/>
      <c r="G526" s="52"/>
      <c r="H526" s="1"/>
      <c r="I526" s="52"/>
      <c r="J526" s="1"/>
      <c r="K526" s="52"/>
      <c r="L526" s="69"/>
      <c r="M526" s="52"/>
      <c r="N526" s="1"/>
      <c r="O526" s="52"/>
      <c r="P526" s="1"/>
      <c r="Q526" s="1"/>
      <c r="R526" s="52"/>
      <c r="S526" s="1"/>
      <c r="T526" s="52"/>
      <c r="U526" s="1"/>
      <c r="V526" s="70"/>
      <c r="W526" s="52"/>
      <c r="X526" s="1"/>
      <c r="Y526" s="52"/>
      <c r="Z526" s="1"/>
      <c r="AA526" s="1"/>
      <c r="AB526" s="1"/>
      <c r="AC526" s="1"/>
      <c r="AD526" s="1"/>
      <c r="AE526" s="52"/>
      <c r="AF526" s="1"/>
      <c r="AG526" s="52"/>
      <c r="AH526" s="1"/>
      <c r="AI526" s="1"/>
      <c r="AJ526" s="52"/>
      <c r="AK526" s="1"/>
      <c r="AL526" s="52"/>
      <c r="AM526" s="1"/>
      <c r="AN526" s="52"/>
      <c r="AO526" s="71"/>
      <c r="AP526" s="52"/>
      <c r="AQ526" s="1"/>
      <c r="AR526" s="71"/>
      <c r="AS526" s="71"/>
      <c r="AT526" s="52"/>
    </row>
    <row r="527" spans="1:46" ht="14.25" customHeight="1">
      <c r="A527" s="52"/>
      <c r="B527" s="52"/>
      <c r="C527" s="52"/>
      <c r="D527" s="1"/>
      <c r="E527" s="52"/>
      <c r="F527" s="1"/>
      <c r="G527" s="52"/>
      <c r="H527" s="1"/>
      <c r="I527" s="52"/>
      <c r="J527" s="1"/>
      <c r="K527" s="52"/>
      <c r="L527" s="69"/>
      <c r="M527" s="52"/>
      <c r="N527" s="1"/>
      <c r="O527" s="52"/>
      <c r="P527" s="1"/>
      <c r="Q527" s="1"/>
      <c r="R527" s="52"/>
      <c r="S527" s="1"/>
      <c r="T527" s="52"/>
      <c r="U527" s="1"/>
      <c r="V527" s="70"/>
      <c r="W527" s="52"/>
      <c r="X527" s="1"/>
      <c r="Y527" s="52"/>
      <c r="Z527" s="1"/>
      <c r="AA527" s="1"/>
      <c r="AB527" s="1"/>
      <c r="AC527" s="1"/>
      <c r="AD527" s="1"/>
      <c r="AE527" s="52"/>
      <c r="AF527" s="1"/>
      <c r="AG527" s="52"/>
      <c r="AH527" s="1"/>
      <c r="AI527" s="1"/>
      <c r="AJ527" s="52"/>
      <c r="AK527" s="1"/>
      <c r="AL527" s="52"/>
      <c r="AM527" s="1"/>
      <c r="AN527" s="52"/>
      <c r="AO527" s="71"/>
      <c r="AP527" s="52"/>
      <c r="AQ527" s="1"/>
      <c r="AR527" s="71"/>
      <c r="AS527" s="71"/>
      <c r="AT527" s="52"/>
    </row>
    <row r="528" spans="1:46" ht="14.25" customHeight="1">
      <c r="A528" s="52"/>
      <c r="B528" s="52"/>
      <c r="C528" s="52"/>
      <c r="D528" s="1"/>
      <c r="E528" s="52"/>
      <c r="F528" s="1"/>
      <c r="G528" s="52"/>
      <c r="H528" s="1"/>
      <c r="I528" s="52"/>
      <c r="J528" s="1"/>
      <c r="K528" s="52"/>
      <c r="L528" s="69"/>
      <c r="M528" s="52"/>
      <c r="N528" s="1"/>
      <c r="O528" s="52"/>
      <c r="P528" s="1"/>
      <c r="Q528" s="1"/>
      <c r="R528" s="52"/>
      <c r="S528" s="1"/>
      <c r="T528" s="52"/>
      <c r="U528" s="1"/>
      <c r="V528" s="70"/>
      <c r="W528" s="52"/>
      <c r="X528" s="1"/>
      <c r="Y528" s="52"/>
      <c r="Z528" s="1"/>
      <c r="AA528" s="1"/>
      <c r="AB528" s="1"/>
      <c r="AC528" s="1"/>
      <c r="AD528" s="1"/>
      <c r="AE528" s="52"/>
      <c r="AF528" s="1"/>
      <c r="AG528" s="52"/>
      <c r="AH528" s="1"/>
      <c r="AI528" s="1"/>
      <c r="AJ528" s="52"/>
      <c r="AK528" s="1"/>
      <c r="AL528" s="52"/>
      <c r="AM528" s="1"/>
      <c r="AN528" s="52"/>
      <c r="AO528" s="71"/>
      <c r="AP528" s="52"/>
      <c r="AQ528" s="1"/>
      <c r="AR528" s="71"/>
      <c r="AS528" s="71"/>
      <c r="AT528" s="52"/>
    </row>
    <row r="529" spans="1:46" ht="14.25" customHeight="1">
      <c r="A529" s="52"/>
      <c r="B529" s="52"/>
      <c r="C529" s="52"/>
      <c r="D529" s="1"/>
      <c r="E529" s="52"/>
      <c r="F529" s="1"/>
      <c r="G529" s="52"/>
      <c r="H529" s="1"/>
      <c r="I529" s="52"/>
      <c r="J529" s="1"/>
      <c r="K529" s="52"/>
      <c r="L529" s="69"/>
      <c r="M529" s="52"/>
      <c r="N529" s="1"/>
      <c r="O529" s="52"/>
      <c r="P529" s="1"/>
      <c r="Q529" s="1"/>
      <c r="R529" s="52"/>
      <c r="S529" s="1"/>
      <c r="T529" s="52"/>
      <c r="U529" s="1"/>
      <c r="V529" s="70"/>
      <c r="W529" s="52"/>
      <c r="X529" s="1"/>
      <c r="Y529" s="52"/>
      <c r="Z529" s="1"/>
      <c r="AA529" s="1"/>
      <c r="AB529" s="1"/>
      <c r="AC529" s="1"/>
      <c r="AD529" s="1"/>
      <c r="AE529" s="52"/>
      <c r="AF529" s="1"/>
      <c r="AG529" s="52"/>
      <c r="AH529" s="1"/>
      <c r="AI529" s="1"/>
      <c r="AJ529" s="52"/>
      <c r="AK529" s="1"/>
      <c r="AL529" s="52"/>
      <c r="AM529" s="1"/>
      <c r="AN529" s="52"/>
      <c r="AO529" s="71"/>
      <c r="AP529" s="52"/>
      <c r="AQ529" s="1"/>
      <c r="AR529" s="71"/>
      <c r="AS529" s="71"/>
      <c r="AT529" s="52"/>
    </row>
    <row r="530" spans="1:46" ht="14.25" customHeight="1">
      <c r="A530" s="52"/>
      <c r="B530" s="52"/>
      <c r="C530" s="52"/>
      <c r="D530" s="1"/>
      <c r="E530" s="52"/>
      <c r="F530" s="1"/>
      <c r="G530" s="52"/>
      <c r="H530" s="1"/>
      <c r="I530" s="52"/>
      <c r="J530" s="1"/>
      <c r="K530" s="52"/>
      <c r="L530" s="69"/>
      <c r="M530" s="52"/>
      <c r="N530" s="1"/>
      <c r="O530" s="52"/>
      <c r="P530" s="1"/>
      <c r="Q530" s="1"/>
      <c r="R530" s="52"/>
      <c r="S530" s="1"/>
      <c r="T530" s="52"/>
      <c r="U530" s="1"/>
      <c r="V530" s="70"/>
      <c r="W530" s="52"/>
      <c r="X530" s="1"/>
      <c r="Y530" s="52"/>
      <c r="Z530" s="1"/>
      <c r="AA530" s="1"/>
      <c r="AB530" s="1"/>
      <c r="AC530" s="1"/>
      <c r="AD530" s="1"/>
      <c r="AE530" s="52"/>
      <c r="AF530" s="1"/>
      <c r="AG530" s="52"/>
      <c r="AH530" s="1"/>
      <c r="AI530" s="1"/>
      <c r="AJ530" s="52"/>
      <c r="AK530" s="1"/>
      <c r="AL530" s="52"/>
      <c r="AM530" s="1"/>
      <c r="AN530" s="52"/>
      <c r="AO530" s="71"/>
      <c r="AP530" s="52"/>
      <c r="AQ530" s="1"/>
      <c r="AR530" s="71"/>
      <c r="AS530" s="71"/>
      <c r="AT530" s="52"/>
    </row>
    <row r="531" spans="1:46" ht="14.25" customHeight="1">
      <c r="A531" s="52"/>
      <c r="B531" s="52"/>
      <c r="C531" s="52"/>
      <c r="D531" s="1"/>
      <c r="E531" s="52"/>
      <c r="F531" s="1"/>
      <c r="G531" s="52"/>
      <c r="H531" s="1"/>
      <c r="I531" s="52"/>
      <c r="J531" s="1"/>
      <c r="K531" s="52"/>
      <c r="L531" s="69"/>
      <c r="M531" s="52"/>
      <c r="N531" s="1"/>
      <c r="O531" s="52"/>
      <c r="P531" s="1"/>
      <c r="Q531" s="1"/>
      <c r="R531" s="52"/>
      <c r="S531" s="1"/>
      <c r="T531" s="52"/>
      <c r="U531" s="1"/>
      <c r="V531" s="70"/>
      <c r="W531" s="52"/>
      <c r="X531" s="1"/>
      <c r="Y531" s="52"/>
      <c r="Z531" s="1"/>
      <c r="AA531" s="1"/>
      <c r="AB531" s="1"/>
      <c r="AC531" s="1"/>
      <c r="AD531" s="1"/>
      <c r="AE531" s="52"/>
      <c r="AF531" s="1"/>
      <c r="AG531" s="52"/>
      <c r="AH531" s="1"/>
      <c r="AI531" s="1"/>
      <c r="AJ531" s="52"/>
      <c r="AK531" s="1"/>
      <c r="AL531" s="52"/>
      <c r="AM531" s="1"/>
      <c r="AN531" s="52"/>
      <c r="AO531" s="71"/>
      <c r="AP531" s="52"/>
      <c r="AQ531" s="1"/>
      <c r="AR531" s="71"/>
      <c r="AS531" s="71"/>
      <c r="AT531" s="52"/>
    </row>
    <row r="532" spans="1:46" ht="14.25" customHeight="1">
      <c r="A532" s="52"/>
      <c r="B532" s="52"/>
      <c r="C532" s="52"/>
      <c r="D532" s="1"/>
      <c r="E532" s="52"/>
      <c r="F532" s="1"/>
      <c r="G532" s="52"/>
      <c r="H532" s="1"/>
      <c r="I532" s="52"/>
      <c r="J532" s="1"/>
      <c r="K532" s="52"/>
      <c r="L532" s="69"/>
      <c r="M532" s="52"/>
      <c r="N532" s="1"/>
      <c r="O532" s="52"/>
      <c r="P532" s="1"/>
      <c r="Q532" s="1"/>
      <c r="R532" s="52"/>
      <c r="S532" s="1"/>
      <c r="T532" s="52"/>
      <c r="U532" s="1"/>
      <c r="V532" s="70"/>
      <c r="W532" s="52"/>
      <c r="X532" s="1"/>
      <c r="Y532" s="52"/>
      <c r="Z532" s="1"/>
      <c r="AA532" s="1"/>
      <c r="AB532" s="1"/>
      <c r="AC532" s="1"/>
      <c r="AD532" s="1"/>
      <c r="AE532" s="52"/>
      <c r="AF532" s="1"/>
      <c r="AG532" s="52"/>
      <c r="AH532" s="1"/>
      <c r="AI532" s="1"/>
      <c r="AJ532" s="52"/>
      <c r="AK532" s="1"/>
      <c r="AL532" s="52"/>
      <c r="AM532" s="1"/>
      <c r="AN532" s="52"/>
      <c r="AO532" s="71"/>
      <c r="AP532" s="52"/>
      <c r="AQ532" s="1"/>
      <c r="AR532" s="71"/>
      <c r="AS532" s="71"/>
      <c r="AT532" s="52"/>
    </row>
    <row r="533" spans="1:46" ht="14.25" customHeight="1">
      <c r="A533" s="52"/>
      <c r="B533" s="52"/>
      <c r="C533" s="52"/>
      <c r="D533" s="1"/>
      <c r="E533" s="52"/>
      <c r="F533" s="1"/>
      <c r="G533" s="52"/>
      <c r="H533" s="1"/>
      <c r="I533" s="52"/>
      <c r="J533" s="1"/>
      <c r="K533" s="52"/>
      <c r="L533" s="69"/>
      <c r="M533" s="52"/>
      <c r="N533" s="1"/>
      <c r="O533" s="52"/>
      <c r="P533" s="1"/>
      <c r="Q533" s="1"/>
      <c r="R533" s="52"/>
      <c r="S533" s="1"/>
      <c r="T533" s="52"/>
      <c r="U533" s="1"/>
      <c r="V533" s="70"/>
      <c r="W533" s="52"/>
      <c r="X533" s="1"/>
      <c r="Y533" s="52"/>
      <c r="Z533" s="1"/>
      <c r="AA533" s="1"/>
      <c r="AB533" s="1"/>
      <c r="AC533" s="1"/>
      <c r="AD533" s="1"/>
      <c r="AE533" s="52"/>
      <c r="AF533" s="1"/>
      <c r="AG533" s="52"/>
      <c r="AH533" s="1"/>
      <c r="AI533" s="1"/>
      <c r="AJ533" s="52"/>
      <c r="AK533" s="1"/>
      <c r="AL533" s="52"/>
      <c r="AM533" s="1"/>
      <c r="AN533" s="52"/>
      <c r="AO533" s="71"/>
      <c r="AP533" s="52"/>
      <c r="AQ533" s="1"/>
      <c r="AR533" s="71"/>
      <c r="AS533" s="71"/>
      <c r="AT533" s="52"/>
    </row>
    <row r="534" spans="1:46" ht="14.25" customHeight="1">
      <c r="A534" s="52"/>
      <c r="B534" s="52"/>
      <c r="C534" s="52"/>
      <c r="D534" s="1"/>
      <c r="E534" s="52"/>
      <c r="F534" s="1"/>
      <c r="G534" s="52"/>
      <c r="H534" s="1"/>
      <c r="I534" s="52"/>
      <c r="J534" s="1"/>
      <c r="K534" s="52"/>
      <c r="L534" s="69"/>
      <c r="M534" s="52"/>
      <c r="N534" s="1"/>
      <c r="O534" s="52"/>
      <c r="P534" s="1"/>
      <c r="Q534" s="1"/>
      <c r="R534" s="52"/>
      <c r="S534" s="1"/>
      <c r="T534" s="52"/>
      <c r="U534" s="1"/>
      <c r="V534" s="70"/>
      <c r="W534" s="52"/>
      <c r="X534" s="1"/>
      <c r="Y534" s="52"/>
      <c r="Z534" s="1"/>
      <c r="AA534" s="1"/>
      <c r="AB534" s="1"/>
      <c r="AC534" s="1"/>
      <c r="AD534" s="1"/>
      <c r="AE534" s="52"/>
      <c r="AF534" s="1"/>
      <c r="AG534" s="52"/>
      <c r="AH534" s="1"/>
      <c r="AI534" s="1"/>
      <c r="AJ534" s="52"/>
      <c r="AK534" s="1"/>
      <c r="AL534" s="52"/>
      <c r="AM534" s="1"/>
      <c r="AN534" s="52"/>
      <c r="AO534" s="71"/>
      <c r="AP534" s="52"/>
      <c r="AQ534" s="1"/>
      <c r="AR534" s="71"/>
      <c r="AS534" s="71"/>
      <c r="AT534" s="52"/>
    </row>
    <row r="535" spans="1:46" ht="14.25" customHeight="1">
      <c r="A535" s="52"/>
      <c r="B535" s="52"/>
      <c r="C535" s="52"/>
      <c r="D535" s="1"/>
      <c r="E535" s="52"/>
      <c r="F535" s="1"/>
      <c r="G535" s="52"/>
      <c r="H535" s="1"/>
      <c r="I535" s="52"/>
      <c r="J535" s="1"/>
      <c r="K535" s="52"/>
      <c r="L535" s="69"/>
      <c r="M535" s="52"/>
      <c r="N535" s="1"/>
      <c r="O535" s="52"/>
      <c r="P535" s="1"/>
      <c r="Q535" s="1"/>
      <c r="R535" s="52"/>
      <c r="S535" s="1"/>
      <c r="T535" s="52"/>
      <c r="U535" s="1"/>
      <c r="V535" s="70"/>
      <c r="W535" s="52"/>
      <c r="X535" s="1"/>
      <c r="Y535" s="52"/>
      <c r="Z535" s="1"/>
      <c r="AA535" s="1"/>
      <c r="AB535" s="1"/>
      <c r="AC535" s="1"/>
      <c r="AD535" s="1"/>
      <c r="AE535" s="52"/>
      <c r="AF535" s="1"/>
      <c r="AG535" s="52"/>
      <c r="AH535" s="1"/>
      <c r="AI535" s="1"/>
      <c r="AJ535" s="52"/>
      <c r="AK535" s="1"/>
      <c r="AL535" s="52"/>
      <c r="AM535" s="1"/>
      <c r="AN535" s="52"/>
      <c r="AO535" s="71"/>
      <c r="AP535" s="52"/>
      <c r="AQ535" s="1"/>
      <c r="AR535" s="71"/>
      <c r="AS535" s="71"/>
      <c r="AT535" s="52"/>
    </row>
    <row r="536" spans="1:46" ht="14.25" customHeight="1">
      <c r="A536" s="52"/>
      <c r="B536" s="52"/>
      <c r="C536" s="52"/>
      <c r="D536" s="1"/>
      <c r="E536" s="52"/>
      <c r="F536" s="1"/>
      <c r="G536" s="52"/>
      <c r="H536" s="1"/>
      <c r="I536" s="52"/>
      <c r="J536" s="1"/>
      <c r="K536" s="52"/>
      <c r="L536" s="69"/>
      <c r="M536" s="52"/>
      <c r="N536" s="1"/>
      <c r="O536" s="52"/>
      <c r="P536" s="1"/>
      <c r="Q536" s="1"/>
      <c r="R536" s="52"/>
      <c r="S536" s="1"/>
      <c r="T536" s="52"/>
      <c r="U536" s="1"/>
      <c r="V536" s="70"/>
      <c r="W536" s="52"/>
      <c r="X536" s="1"/>
      <c r="Y536" s="52"/>
      <c r="Z536" s="1"/>
      <c r="AA536" s="1"/>
      <c r="AB536" s="1"/>
      <c r="AC536" s="1"/>
      <c r="AD536" s="1"/>
      <c r="AE536" s="52"/>
      <c r="AF536" s="1"/>
      <c r="AG536" s="52"/>
      <c r="AH536" s="1"/>
      <c r="AI536" s="1"/>
      <c r="AJ536" s="52"/>
      <c r="AK536" s="1"/>
      <c r="AL536" s="52"/>
      <c r="AM536" s="1"/>
      <c r="AN536" s="52"/>
      <c r="AO536" s="71"/>
      <c r="AP536" s="52"/>
      <c r="AQ536" s="1"/>
      <c r="AR536" s="71"/>
      <c r="AS536" s="71"/>
      <c r="AT536" s="52"/>
    </row>
    <row r="537" spans="1:46" ht="14.25" customHeight="1">
      <c r="A537" s="52"/>
      <c r="B537" s="52"/>
      <c r="C537" s="52"/>
      <c r="D537" s="1"/>
      <c r="E537" s="52"/>
      <c r="F537" s="1"/>
      <c r="G537" s="52"/>
      <c r="H537" s="1"/>
      <c r="I537" s="52"/>
      <c r="J537" s="1"/>
      <c r="K537" s="52"/>
      <c r="L537" s="69"/>
      <c r="M537" s="52"/>
      <c r="N537" s="1"/>
      <c r="O537" s="52"/>
      <c r="P537" s="1"/>
      <c r="Q537" s="1"/>
      <c r="R537" s="52"/>
      <c r="S537" s="1"/>
      <c r="T537" s="52"/>
      <c r="U537" s="1"/>
      <c r="V537" s="70"/>
      <c r="W537" s="52"/>
      <c r="X537" s="1"/>
      <c r="Y537" s="52"/>
      <c r="Z537" s="1"/>
      <c r="AA537" s="1"/>
      <c r="AB537" s="1"/>
      <c r="AC537" s="1"/>
      <c r="AD537" s="1"/>
      <c r="AE537" s="52"/>
      <c r="AF537" s="1"/>
      <c r="AG537" s="52"/>
      <c r="AH537" s="1"/>
      <c r="AI537" s="1"/>
      <c r="AJ537" s="52"/>
      <c r="AK537" s="1"/>
      <c r="AL537" s="52"/>
      <c r="AM537" s="1"/>
      <c r="AN537" s="52"/>
      <c r="AO537" s="71"/>
      <c r="AP537" s="52"/>
      <c r="AQ537" s="1"/>
      <c r="AR537" s="71"/>
      <c r="AS537" s="71"/>
      <c r="AT537" s="52"/>
    </row>
    <row r="538" spans="1:46" ht="14.25" customHeight="1">
      <c r="A538" s="52"/>
      <c r="B538" s="52"/>
      <c r="C538" s="52"/>
      <c r="D538" s="1"/>
      <c r="E538" s="52"/>
      <c r="F538" s="1"/>
      <c r="G538" s="52"/>
      <c r="H538" s="1"/>
      <c r="I538" s="52"/>
      <c r="J538" s="1"/>
      <c r="K538" s="52"/>
      <c r="L538" s="69"/>
      <c r="M538" s="52"/>
      <c r="N538" s="1"/>
      <c r="O538" s="52"/>
      <c r="P538" s="1"/>
      <c r="Q538" s="1"/>
      <c r="R538" s="52"/>
      <c r="S538" s="1"/>
      <c r="T538" s="52"/>
      <c r="U538" s="1"/>
      <c r="V538" s="70"/>
      <c r="W538" s="52"/>
      <c r="X538" s="1"/>
      <c r="Y538" s="52"/>
      <c r="Z538" s="1"/>
      <c r="AA538" s="1"/>
      <c r="AB538" s="1"/>
      <c r="AC538" s="1"/>
      <c r="AD538" s="1"/>
      <c r="AE538" s="52"/>
      <c r="AF538" s="1"/>
      <c r="AG538" s="52"/>
      <c r="AH538" s="1"/>
      <c r="AI538" s="1"/>
      <c r="AJ538" s="52"/>
      <c r="AK538" s="1"/>
      <c r="AL538" s="52"/>
      <c r="AM538" s="1"/>
      <c r="AN538" s="52"/>
      <c r="AO538" s="71"/>
      <c r="AP538" s="52"/>
      <c r="AQ538" s="1"/>
      <c r="AR538" s="71"/>
      <c r="AS538" s="71"/>
      <c r="AT538" s="52"/>
    </row>
    <row r="539" spans="1:46" ht="14.25" customHeight="1">
      <c r="A539" s="52"/>
      <c r="B539" s="52"/>
      <c r="C539" s="52"/>
      <c r="D539" s="1"/>
      <c r="E539" s="52"/>
      <c r="F539" s="1"/>
      <c r="G539" s="52"/>
      <c r="H539" s="1"/>
      <c r="I539" s="52"/>
      <c r="J539" s="1"/>
      <c r="K539" s="52"/>
      <c r="L539" s="69"/>
      <c r="M539" s="52"/>
      <c r="N539" s="1"/>
      <c r="O539" s="52"/>
      <c r="P539" s="1"/>
      <c r="Q539" s="1"/>
      <c r="R539" s="52"/>
      <c r="S539" s="1"/>
      <c r="T539" s="52"/>
      <c r="U539" s="1"/>
      <c r="V539" s="70"/>
      <c r="W539" s="52"/>
      <c r="X539" s="1"/>
      <c r="Y539" s="52"/>
      <c r="Z539" s="1"/>
      <c r="AA539" s="1"/>
      <c r="AB539" s="1"/>
      <c r="AC539" s="1"/>
      <c r="AD539" s="1"/>
      <c r="AE539" s="52"/>
      <c r="AF539" s="1"/>
      <c r="AG539" s="52"/>
      <c r="AH539" s="1"/>
      <c r="AI539" s="1"/>
      <c r="AJ539" s="52"/>
      <c r="AK539" s="1"/>
      <c r="AL539" s="52"/>
      <c r="AM539" s="1"/>
      <c r="AN539" s="52"/>
      <c r="AO539" s="71"/>
      <c r="AP539" s="52"/>
      <c r="AQ539" s="1"/>
      <c r="AR539" s="71"/>
      <c r="AS539" s="71"/>
      <c r="AT539" s="52"/>
    </row>
    <row r="540" spans="1:46" ht="14.25" customHeight="1">
      <c r="A540" s="52"/>
      <c r="B540" s="52"/>
      <c r="C540" s="52"/>
      <c r="D540" s="1"/>
      <c r="E540" s="52"/>
      <c r="F540" s="1"/>
      <c r="G540" s="52"/>
      <c r="H540" s="1"/>
      <c r="I540" s="52"/>
      <c r="J540" s="1"/>
      <c r="K540" s="52"/>
      <c r="L540" s="69"/>
      <c r="M540" s="52"/>
      <c r="N540" s="1"/>
      <c r="O540" s="52"/>
      <c r="P540" s="1"/>
      <c r="Q540" s="1"/>
      <c r="R540" s="52"/>
      <c r="S540" s="1"/>
      <c r="T540" s="52"/>
      <c r="U540" s="1"/>
      <c r="V540" s="70"/>
      <c r="W540" s="52"/>
      <c r="X540" s="1"/>
      <c r="Y540" s="52"/>
      <c r="Z540" s="1"/>
      <c r="AA540" s="1"/>
      <c r="AB540" s="1"/>
      <c r="AC540" s="1"/>
      <c r="AD540" s="1"/>
      <c r="AE540" s="52"/>
      <c r="AF540" s="1"/>
      <c r="AG540" s="52"/>
      <c r="AH540" s="1"/>
      <c r="AI540" s="1"/>
      <c r="AJ540" s="52"/>
      <c r="AK540" s="1"/>
      <c r="AL540" s="52"/>
      <c r="AM540" s="1"/>
      <c r="AN540" s="52"/>
      <c r="AO540" s="71"/>
      <c r="AP540" s="52"/>
      <c r="AQ540" s="1"/>
      <c r="AR540" s="71"/>
      <c r="AS540" s="71"/>
      <c r="AT540" s="52"/>
    </row>
    <row r="541" spans="1:46" ht="14.25" customHeight="1">
      <c r="A541" s="52"/>
      <c r="B541" s="52"/>
      <c r="C541" s="52"/>
      <c r="D541" s="1"/>
      <c r="E541" s="52"/>
      <c r="F541" s="1"/>
      <c r="G541" s="52"/>
      <c r="H541" s="1"/>
      <c r="I541" s="52"/>
      <c r="J541" s="1"/>
      <c r="K541" s="52"/>
      <c r="L541" s="69"/>
      <c r="M541" s="52"/>
      <c r="N541" s="1"/>
      <c r="O541" s="52"/>
      <c r="P541" s="1"/>
      <c r="Q541" s="1"/>
      <c r="R541" s="52"/>
      <c r="S541" s="1"/>
      <c r="T541" s="52"/>
      <c r="U541" s="1"/>
      <c r="V541" s="70"/>
      <c r="W541" s="52"/>
      <c r="X541" s="1"/>
      <c r="Y541" s="52"/>
      <c r="Z541" s="1"/>
      <c r="AA541" s="1"/>
      <c r="AB541" s="1"/>
      <c r="AC541" s="1"/>
      <c r="AD541" s="1"/>
      <c r="AE541" s="52"/>
      <c r="AF541" s="1"/>
      <c r="AG541" s="52"/>
      <c r="AH541" s="1"/>
      <c r="AI541" s="1"/>
      <c r="AJ541" s="52"/>
      <c r="AK541" s="1"/>
      <c r="AL541" s="52"/>
      <c r="AM541" s="1"/>
      <c r="AN541" s="52"/>
      <c r="AO541" s="71"/>
      <c r="AP541" s="52"/>
      <c r="AQ541" s="1"/>
      <c r="AR541" s="71"/>
      <c r="AS541" s="71"/>
      <c r="AT541" s="52"/>
    </row>
    <row r="542" spans="1:46" ht="14.25" customHeight="1">
      <c r="A542" s="52"/>
      <c r="B542" s="52"/>
      <c r="C542" s="52"/>
      <c r="D542" s="1"/>
      <c r="E542" s="52"/>
      <c r="F542" s="1"/>
      <c r="G542" s="52"/>
      <c r="H542" s="1"/>
      <c r="I542" s="52"/>
      <c r="J542" s="1"/>
      <c r="K542" s="52"/>
      <c r="L542" s="69"/>
      <c r="M542" s="52"/>
      <c r="N542" s="1"/>
      <c r="O542" s="52"/>
      <c r="P542" s="1"/>
      <c r="Q542" s="1"/>
      <c r="R542" s="52"/>
      <c r="S542" s="1"/>
      <c r="T542" s="52"/>
      <c r="U542" s="1"/>
      <c r="V542" s="70"/>
      <c r="W542" s="52"/>
      <c r="X542" s="1"/>
      <c r="Y542" s="52"/>
      <c r="Z542" s="1"/>
      <c r="AA542" s="1"/>
      <c r="AB542" s="1"/>
      <c r="AC542" s="1"/>
      <c r="AD542" s="1"/>
      <c r="AE542" s="52"/>
      <c r="AF542" s="1"/>
      <c r="AG542" s="52"/>
      <c r="AH542" s="1"/>
      <c r="AI542" s="1"/>
      <c r="AJ542" s="52"/>
      <c r="AK542" s="1"/>
      <c r="AL542" s="52"/>
      <c r="AM542" s="1"/>
      <c r="AN542" s="52"/>
      <c r="AO542" s="71"/>
      <c r="AP542" s="52"/>
      <c r="AQ542" s="1"/>
      <c r="AR542" s="71"/>
      <c r="AS542" s="71"/>
      <c r="AT542" s="52"/>
    </row>
    <row r="543" spans="1:46" ht="14.25" customHeight="1">
      <c r="A543" s="52"/>
      <c r="B543" s="52"/>
      <c r="C543" s="52"/>
      <c r="D543" s="1"/>
      <c r="E543" s="52"/>
      <c r="F543" s="1"/>
      <c r="G543" s="52"/>
      <c r="H543" s="1"/>
      <c r="I543" s="52"/>
      <c r="J543" s="1"/>
      <c r="K543" s="52"/>
      <c r="L543" s="69"/>
      <c r="M543" s="52"/>
      <c r="N543" s="1"/>
      <c r="O543" s="52"/>
      <c r="P543" s="1"/>
      <c r="Q543" s="1"/>
      <c r="R543" s="52"/>
      <c r="S543" s="1"/>
      <c r="T543" s="52"/>
      <c r="U543" s="1"/>
      <c r="V543" s="70"/>
      <c r="W543" s="52"/>
      <c r="X543" s="1"/>
      <c r="Y543" s="52"/>
      <c r="Z543" s="1"/>
      <c r="AA543" s="1"/>
      <c r="AB543" s="1"/>
      <c r="AC543" s="1"/>
      <c r="AD543" s="1"/>
      <c r="AE543" s="52"/>
      <c r="AF543" s="1"/>
      <c r="AG543" s="52"/>
      <c r="AH543" s="1"/>
      <c r="AI543" s="1"/>
      <c r="AJ543" s="52"/>
      <c r="AK543" s="1"/>
      <c r="AL543" s="52"/>
      <c r="AM543" s="1"/>
      <c r="AN543" s="52"/>
      <c r="AO543" s="71"/>
      <c r="AP543" s="52"/>
      <c r="AQ543" s="1"/>
      <c r="AR543" s="71"/>
      <c r="AS543" s="71"/>
      <c r="AT543" s="52"/>
    </row>
    <row r="544" spans="1:46" ht="14.25" customHeight="1">
      <c r="A544" s="52"/>
      <c r="B544" s="52"/>
      <c r="C544" s="52"/>
      <c r="D544" s="1"/>
      <c r="E544" s="52"/>
      <c r="F544" s="1"/>
      <c r="G544" s="52"/>
      <c r="H544" s="1"/>
      <c r="I544" s="52"/>
      <c r="J544" s="1"/>
      <c r="K544" s="52"/>
      <c r="L544" s="69"/>
      <c r="M544" s="52"/>
      <c r="N544" s="1"/>
      <c r="O544" s="52"/>
      <c r="P544" s="1"/>
      <c r="Q544" s="1"/>
      <c r="R544" s="52"/>
      <c r="S544" s="1"/>
      <c r="T544" s="52"/>
      <c r="U544" s="1"/>
      <c r="V544" s="70"/>
      <c r="W544" s="52"/>
      <c r="X544" s="1"/>
      <c r="Y544" s="52"/>
      <c r="Z544" s="1"/>
      <c r="AA544" s="1"/>
      <c r="AB544" s="1"/>
      <c r="AC544" s="1"/>
      <c r="AD544" s="1"/>
      <c r="AE544" s="52"/>
      <c r="AF544" s="1"/>
      <c r="AG544" s="52"/>
      <c r="AH544" s="1"/>
      <c r="AI544" s="1"/>
      <c r="AJ544" s="52"/>
      <c r="AK544" s="1"/>
      <c r="AL544" s="52"/>
      <c r="AM544" s="1"/>
      <c r="AN544" s="52"/>
      <c r="AO544" s="71"/>
      <c r="AP544" s="52"/>
      <c r="AQ544" s="1"/>
      <c r="AR544" s="71"/>
      <c r="AS544" s="71"/>
      <c r="AT544" s="52"/>
    </row>
    <row r="545" spans="1:46" ht="14.25" customHeight="1">
      <c r="A545" s="52"/>
      <c r="B545" s="52"/>
      <c r="C545" s="52"/>
      <c r="D545" s="1"/>
      <c r="E545" s="52"/>
      <c r="F545" s="1"/>
      <c r="G545" s="52"/>
      <c r="H545" s="1"/>
      <c r="I545" s="52"/>
      <c r="J545" s="1"/>
      <c r="K545" s="52"/>
      <c r="L545" s="69"/>
      <c r="M545" s="52"/>
      <c r="N545" s="1"/>
      <c r="O545" s="52"/>
      <c r="P545" s="1"/>
      <c r="Q545" s="1"/>
      <c r="R545" s="52"/>
      <c r="S545" s="1"/>
      <c r="T545" s="52"/>
      <c r="U545" s="1"/>
      <c r="V545" s="70"/>
      <c r="W545" s="52"/>
      <c r="X545" s="1"/>
      <c r="Y545" s="52"/>
      <c r="Z545" s="1"/>
      <c r="AA545" s="1"/>
      <c r="AB545" s="1"/>
      <c r="AC545" s="1"/>
      <c r="AD545" s="1"/>
      <c r="AE545" s="52"/>
      <c r="AF545" s="1"/>
      <c r="AG545" s="52"/>
      <c r="AH545" s="1"/>
      <c r="AI545" s="1"/>
      <c r="AJ545" s="52"/>
      <c r="AK545" s="1"/>
      <c r="AL545" s="52"/>
      <c r="AM545" s="1"/>
      <c r="AN545" s="52"/>
      <c r="AO545" s="71"/>
      <c r="AP545" s="52"/>
      <c r="AQ545" s="1"/>
      <c r="AR545" s="71"/>
      <c r="AS545" s="71"/>
      <c r="AT545" s="52"/>
    </row>
    <row r="546" spans="1:46" ht="14.25" customHeight="1">
      <c r="A546" s="52"/>
      <c r="B546" s="52"/>
      <c r="C546" s="52"/>
      <c r="D546" s="1"/>
      <c r="E546" s="52"/>
      <c r="F546" s="1"/>
      <c r="G546" s="52"/>
      <c r="H546" s="1"/>
      <c r="I546" s="52"/>
      <c r="J546" s="1"/>
      <c r="K546" s="52"/>
      <c r="L546" s="69"/>
      <c r="M546" s="52"/>
      <c r="N546" s="1"/>
      <c r="O546" s="52"/>
      <c r="P546" s="1"/>
      <c r="Q546" s="1"/>
      <c r="R546" s="52"/>
      <c r="S546" s="1"/>
      <c r="T546" s="52"/>
      <c r="U546" s="1"/>
      <c r="V546" s="70"/>
      <c r="W546" s="52"/>
      <c r="X546" s="1"/>
      <c r="Y546" s="52"/>
      <c r="Z546" s="1"/>
      <c r="AA546" s="1"/>
      <c r="AB546" s="1"/>
      <c r="AC546" s="1"/>
      <c r="AD546" s="1"/>
      <c r="AE546" s="52"/>
      <c r="AF546" s="1"/>
      <c r="AG546" s="52"/>
      <c r="AH546" s="1"/>
      <c r="AI546" s="1"/>
      <c r="AJ546" s="52"/>
      <c r="AK546" s="1"/>
      <c r="AL546" s="52"/>
      <c r="AM546" s="1"/>
      <c r="AN546" s="52"/>
      <c r="AO546" s="71"/>
      <c r="AP546" s="52"/>
      <c r="AQ546" s="1"/>
      <c r="AR546" s="71"/>
      <c r="AS546" s="71"/>
      <c r="AT546" s="52"/>
    </row>
    <row r="547" spans="1:46" ht="14.25" customHeight="1">
      <c r="A547" s="52"/>
      <c r="B547" s="52"/>
      <c r="C547" s="52"/>
      <c r="D547" s="1"/>
      <c r="E547" s="52"/>
      <c r="F547" s="1"/>
      <c r="G547" s="52"/>
      <c r="H547" s="1"/>
      <c r="I547" s="52"/>
      <c r="J547" s="1"/>
      <c r="K547" s="52"/>
      <c r="L547" s="69"/>
      <c r="M547" s="52"/>
      <c r="N547" s="1"/>
      <c r="O547" s="52"/>
      <c r="P547" s="1"/>
      <c r="Q547" s="1"/>
      <c r="R547" s="52"/>
      <c r="S547" s="1"/>
      <c r="T547" s="52"/>
      <c r="U547" s="1"/>
      <c r="V547" s="70"/>
      <c r="W547" s="52"/>
      <c r="X547" s="1"/>
      <c r="Y547" s="52"/>
      <c r="Z547" s="1"/>
      <c r="AA547" s="1"/>
      <c r="AB547" s="1"/>
      <c r="AC547" s="1"/>
      <c r="AD547" s="1"/>
      <c r="AE547" s="52"/>
      <c r="AF547" s="1"/>
      <c r="AG547" s="52"/>
      <c r="AH547" s="1"/>
      <c r="AI547" s="1"/>
      <c r="AJ547" s="52"/>
      <c r="AK547" s="1"/>
      <c r="AL547" s="52"/>
      <c r="AM547" s="1"/>
      <c r="AN547" s="52"/>
      <c r="AO547" s="71"/>
      <c r="AP547" s="52"/>
      <c r="AQ547" s="1"/>
      <c r="AR547" s="71"/>
      <c r="AS547" s="71"/>
      <c r="AT547" s="52"/>
    </row>
    <row r="548" spans="1:46" ht="14.25" customHeight="1">
      <c r="A548" s="52"/>
      <c r="B548" s="52"/>
      <c r="C548" s="52"/>
      <c r="D548" s="1"/>
      <c r="E548" s="52"/>
      <c r="F548" s="1"/>
      <c r="G548" s="52"/>
      <c r="H548" s="1"/>
      <c r="I548" s="52"/>
      <c r="J548" s="1"/>
      <c r="K548" s="52"/>
      <c r="L548" s="69"/>
      <c r="M548" s="52"/>
      <c r="N548" s="1"/>
      <c r="O548" s="52"/>
      <c r="P548" s="1"/>
      <c r="Q548" s="1"/>
      <c r="R548" s="52"/>
      <c r="S548" s="1"/>
      <c r="T548" s="52"/>
      <c r="U548" s="1"/>
      <c r="V548" s="70"/>
      <c r="W548" s="52"/>
      <c r="X548" s="1"/>
      <c r="Y548" s="52"/>
      <c r="Z548" s="1"/>
      <c r="AA548" s="1"/>
      <c r="AB548" s="1"/>
      <c r="AC548" s="1"/>
      <c r="AD548" s="1"/>
      <c r="AE548" s="52"/>
      <c r="AF548" s="1"/>
      <c r="AG548" s="52"/>
      <c r="AH548" s="1"/>
      <c r="AI548" s="1"/>
      <c r="AJ548" s="52"/>
      <c r="AK548" s="1"/>
      <c r="AL548" s="52"/>
      <c r="AM548" s="1"/>
      <c r="AN548" s="52"/>
      <c r="AO548" s="71"/>
      <c r="AP548" s="52"/>
      <c r="AQ548" s="1"/>
      <c r="AR548" s="71"/>
      <c r="AS548" s="71"/>
      <c r="AT548" s="52"/>
    </row>
    <row r="549" spans="1:46" ht="14.25" customHeight="1">
      <c r="A549" s="52"/>
      <c r="B549" s="52"/>
      <c r="C549" s="52"/>
      <c r="D549" s="1"/>
      <c r="E549" s="52"/>
      <c r="F549" s="1"/>
      <c r="G549" s="52"/>
      <c r="H549" s="1"/>
      <c r="I549" s="52"/>
      <c r="J549" s="1"/>
      <c r="K549" s="52"/>
      <c r="L549" s="69"/>
      <c r="M549" s="52"/>
      <c r="N549" s="1"/>
      <c r="O549" s="52"/>
      <c r="P549" s="1"/>
      <c r="Q549" s="1"/>
      <c r="R549" s="52"/>
      <c r="S549" s="1"/>
      <c r="T549" s="52"/>
      <c r="U549" s="1"/>
      <c r="V549" s="70"/>
      <c r="W549" s="52"/>
      <c r="X549" s="1"/>
      <c r="Y549" s="52"/>
      <c r="Z549" s="1"/>
      <c r="AA549" s="1"/>
      <c r="AB549" s="1"/>
      <c r="AC549" s="1"/>
      <c r="AD549" s="1"/>
      <c r="AE549" s="52"/>
      <c r="AF549" s="1"/>
      <c r="AG549" s="52"/>
      <c r="AH549" s="1"/>
      <c r="AI549" s="1"/>
      <c r="AJ549" s="52"/>
      <c r="AK549" s="1"/>
      <c r="AL549" s="52"/>
      <c r="AM549" s="1"/>
      <c r="AN549" s="52"/>
      <c r="AO549" s="71"/>
      <c r="AP549" s="52"/>
      <c r="AQ549" s="1"/>
      <c r="AR549" s="71"/>
      <c r="AS549" s="71"/>
      <c r="AT549" s="52"/>
    </row>
    <row r="550" spans="1:46" ht="14.25" customHeight="1">
      <c r="A550" s="52"/>
      <c r="B550" s="52"/>
      <c r="C550" s="52"/>
      <c r="D550" s="1"/>
      <c r="E550" s="52"/>
      <c r="F550" s="1"/>
      <c r="G550" s="52"/>
      <c r="H550" s="1"/>
      <c r="I550" s="52"/>
      <c r="J550" s="1"/>
      <c r="K550" s="52"/>
      <c r="L550" s="69"/>
      <c r="M550" s="52"/>
      <c r="N550" s="1"/>
      <c r="O550" s="52"/>
      <c r="P550" s="1"/>
      <c r="Q550" s="1"/>
      <c r="R550" s="52"/>
      <c r="S550" s="1"/>
      <c r="T550" s="52"/>
      <c r="U550" s="1"/>
      <c r="V550" s="70"/>
      <c r="W550" s="52"/>
      <c r="X550" s="1"/>
      <c r="Y550" s="52"/>
      <c r="Z550" s="1"/>
      <c r="AA550" s="1"/>
      <c r="AB550" s="1"/>
      <c r="AC550" s="1"/>
      <c r="AD550" s="1"/>
      <c r="AE550" s="52"/>
      <c r="AF550" s="1"/>
      <c r="AG550" s="52"/>
      <c r="AH550" s="1"/>
      <c r="AI550" s="1"/>
      <c r="AJ550" s="52"/>
      <c r="AK550" s="1"/>
      <c r="AL550" s="52"/>
      <c r="AM550" s="1"/>
      <c r="AN550" s="52"/>
      <c r="AO550" s="71"/>
      <c r="AP550" s="52"/>
      <c r="AQ550" s="1"/>
      <c r="AR550" s="71"/>
      <c r="AS550" s="71"/>
      <c r="AT550" s="52"/>
    </row>
    <row r="551" spans="1:46" ht="14.25" customHeight="1">
      <c r="A551" s="52"/>
      <c r="B551" s="52"/>
      <c r="C551" s="52"/>
      <c r="D551" s="1"/>
      <c r="E551" s="52"/>
      <c r="F551" s="1"/>
      <c r="G551" s="52"/>
      <c r="H551" s="1"/>
      <c r="I551" s="52"/>
      <c r="J551" s="1"/>
      <c r="K551" s="52"/>
      <c r="L551" s="69"/>
      <c r="M551" s="52"/>
      <c r="N551" s="1"/>
      <c r="O551" s="52"/>
      <c r="P551" s="1"/>
      <c r="Q551" s="1"/>
      <c r="R551" s="52"/>
      <c r="S551" s="1"/>
      <c r="T551" s="52"/>
      <c r="U551" s="1"/>
      <c r="V551" s="70"/>
      <c r="W551" s="52"/>
      <c r="X551" s="1"/>
      <c r="Y551" s="52"/>
      <c r="Z551" s="1"/>
      <c r="AA551" s="1"/>
      <c r="AB551" s="1"/>
      <c r="AC551" s="1"/>
      <c r="AD551" s="1"/>
      <c r="AE551" s="52"/>
      <c r="AF551" s="1"/>
      <c r="AG551" s="52"/>
      <c r="AH551" s="1"/>
      <c r="AI551" s="1"/>
      <c r="AJ551" s="52"/>
      <c r="AK551" s="1"/>
      <c r="AL551" s="52"/>
      <c r="AM551" s="1"/>
      <c r="AN551" s="52"/>
      <c r="AO551" s="71"/>
      <c r="AP551" s="52"/>
      <c r="AQ551" s="1"/>
      <c r="AR551" s="71"/>
      <c r="AS551" s="71"/>
      <c r="AT551" s="52"/>
    </row>
    <row r="552" spans="1:46" ht="14.25" customHeight="1">
      <c r="A552" s="52"/>
      <c r="B552" s="52"/>
      <c r="C552" s="52"/>
      <c r="D552" s="1"/>
      <c r="E552" s="52"/>
      <c r="F552" s="1"/>
      <c r="G552" s="52"/>
      <c r="H552" s="1"/>
      <c r="I552" s="52"/>
      <c r="J552" s="1"/>
      <c r="K552" s="52"/>
      <c r="L552" s="69"/>
      <c r="M552" s="52"/>
      <c r="N552" s="1"/>
      <c r="O552" s="52"/>
      <c r="P552" s="1"/>
      <c r="Q552" s="1"/>
      <c r="R552" s="52"/>
      <c r="S552" s="1"/>
      <c r="T552" s="52"/>
      <c r="U552" s="1"/>
      <c r="V552" s="70"/>
      <c r="W552" s="52"/>
      <c r="X552" s="1"/>
      <c r="Y552" s="52"/>
      <c r="Z552" s="1"/>
      <c r="AA552" s="1"/>
      <c r="AB552" s="1"/>
      <c r="AC552" s="1"/>
      <c r="AD552" s="1"/>
      <c r="AE552" s="52"/>
      <c r="AF552" s="1"/>
      <c r="AG552" s="52"/>
      <c r="AH552" s="1"/>
      <c r="AI552" s="1"/>
      <c r="AJ552" s="52"/>
      <c r="AK552" s="1"/>
      <c r="AL552" s="52"/>
      <c r="AM552" s="1"/>
      <c r="AN552" s="52"/>
      <c r="AO552" s="71"/>
      <c r="AP552" s="52"/>
      <c r="AQ552" s="1"/>
      <c r="AR552" s="71"/>
      <c r="AS552" s="71"/>
      <c r="AT552" s="52"/>
    </row>
    <row r="553" spans="1:46" ht="14.25" customHeight="1">
      <c r="A553" s="52"/>
      <c r="B553" s="52"/>
      <c r="C553" s="52"/>
      <c r="D553" s="1"/>
      <c r="E553" s="52"/>
      <c r="F553" s="1"/>
      <c r="G553" s="52"/>
      <c r="H553" s="1"/>
      <c r="I553" s="52"/>
      <c r="J553" s="1"/>
      <c r="K553" s="52"/>
      <c r="L553" s="69"/>
      <c r="M553" s="52"/>
      <c r="N553" s="1"/>
      <c r="O553" s="52"/>
      <c r="P553" s="1"/>
      <c r="Q553" s="1"/>
      <c r="R553" s="52"/>
      <c r="S553" s="1"/>
      <c r="T553" s="52"/>
      <c r="U553" s="1"/>
      <c r="V553" s="70"/>
      <c r="W553" s="52"/>
      <c r="X553" s="1"/>
      <c r="Y553" s="52"/>
      <c r="Z553" s="1"/>
      <c r="AA553" s="1"/>
      <c r="AB553" s="1"/>
      <c r="AC553" s="1"/>
      <c r="AD553" s="1"/>
      <c r="AE553" s="52"/>
      <c r="AF553" s="1"/>
      <c r="AG553" s="52"/>
      <c r="AH553" s="1"/>
      <c r="AI553" s="1"/>
      <c r="AJ553" s="52"/>
      <c r="AK553" s="1"/>
      <c r="AL553" s="52"/>
      <c r="AM553" s="1"/>
      <c r="AN553" s="52"/>
      <c r="AO553" s="71"/>
      <c r="AP553" s="52"/>
      <c r="AQ553" s="1"/>
      <c r="AR553" s="71"/>
      <c r="AS553" s="71"/>
      <c r="AT553" s="52"/>
    </row>
    <row r="554" spans="1:46" ht="14.25" customHeight="1">
      <c r="A554" s="52"/>
      <c r="B554" s="52"/>
      <c r="C554" s="52"/>
      <c r="D554" s="1"/>
      <c r="E554" s="52"/>
      <c r="F554" s="1"/>
      <c r="G554" s="52"/>
      <c r="H554" s="1"/>
      <c r="I554" s="52"/>
      <c r="J554" s="1"/>
      <c r="K554" s="52"/>
      <c r="L554" s="69"/>
      <c r="M554" s="52"/>
      <c r="N554" s="1"/>
      <c r="O554" s="52"/>
      <c r="P554" s="1"/>
      <c r="Q554" s="1"/>
      <c r="R554" s="52"/>
      <c r="S554" s="1"/>
      <c r="T554" s="52"/>
      <c r="U554" s="1"/>
      <c r="V554" s="70"/>
      <c r="W554" s="52"/>
      <c r="X554" s="1"/>
      <c r="Y554" s="52"/>
      <c r="Z554" s="1"/>
      <c r="AA554" s="1"/>
      <c r="AB554" s="1"/>
      <c r="AC554" s="1"/>
      <c r="AD554" s="1"/>
      <c r="AE554" s="52"/>
      <c r="AF554" s="1"/>
      <c r="AG554" s="52"/>
      <c r="AH554" s="1"/>
      <c r="AI554" s="1"/>
      <c r="AJ554" s="52"/>
      <c r="AK554" s="1"/>
      <c r="AL554" s="52"/>
      <c r="AM554" s="1"/>
      <c r="AN554" s="52"/>
      <c r="AO554" s="71"/>
      <c r="AP554" s="52"/>
      <c r="AQ554" s="1"/>
      <c r="AR554" s="71"/>
      <c r="AS554" s="71"/>
      <c r="AT554" s="52"/>
    </row>
    <row r="555" spans="1:46" ht="14.25" customHeight="1">
      <c r="A555" s="52"/>
      <c r="B555" s="52"/>
      <c r="C555" s="52"/>
      <c r="D555" s="1"/>
      <c r="E555" s="52"/>
      <c r="F555" s="1"/>
      <c r="G555" s="52"/>
      <c r="H555" s="1"/>
      <c r="I555" s="52"/>
      <c r="J555" s="1"/>
      <c r="K555" s="52"/>
      <c r="L555" s="69"/>
      <c r="M555" s="52"/>
      <c r="N555" s="1"/>
      <c r="O555" s="52"/>
      <c r="P555" s="1"/>
      <c r="Q555" s="1"/>
      <c r="R555" s="52"/>
      <c r="S555" s="1"/>
      <c r="T555" s="52"/>
      <c r="U555" s="1"/>
      <c r="V555" s="70"/>
      <c r="W555" s="52"/>
      <c r="X555" s="1"/>
      <c r="Y555" s="52"/>
      <c r="Z555" s="1"/>
      <c r="AA555" s="1"/>
      <c r="AB555" s="1"/>
      <c r="AC555" s="1"/>
      <c r="AD555" s="1"/>
      <c r="AE555" s="52"/>
      <c r="AF555" s="1"/>
      <c r="AG555" s="52"/>
      <c r="AH555" s="1"/>
      <c r="AI555" s="1"/>
      <c r="AJ555" s="52"/>
      <c r="AK555" s="1"/>
      <c r="AL555" s="52"/>
      <c r="AM555" s="1"/>
      <c r="AN555" s="52"/>
      <c r="AO555" s="71"/>
      <c r="AP555" s="52"/>
      <c r="AQ555" s="1"/>
      <c r="AR555" s="71"/>
      <c r="AS555" s="71"/>
      <c r="AT555" s="52"/>
    </row>
    <row r="556" spans="1:46" ht="14.25" customHeight="1">
      <c r="A556" s="52"/>
      <c r="B556" s="52"/>
      <c r="C556" s="52"/>
      <c r="D556" s="1"/>
      <c r="E556" s="52"/>
      <c r="F556" s="1"/>
      <c r="G556" s="52"/>
      <c r="H556" s="1"/>
      <c r="I556" s="52"/>
      <c r="J556" s="1"/>
      <c r="K556" s="52"/>
      <c r="L556" s="69"/>
      <c r="M556" s="52"/>
      <c r="N556" s="1"/>
      <c r="O556" s="52"/>
      <c r="P556" s="1"/>
      <c r="Q556" s="1"/>
      <c r="R556" s="52"/>
      <c r="S556" s="1"/>
      <c r="T556" s="52"/>
      <c r="U556" s="1"/>
      <c r="V556" s="70"/>
      <c r="W556" s="52"/>
      <c r="X556" s="1"/>
      <c r="Y556" s="52"/>
      <c r="Z556" s="1"/>
      <c r="AA556" s="1"/>
      <c r="AB556" s="1"/>
      <c r="AC556" s="1"/>
      <c r="AD556" s="1"/>
      <c r="AE556" s="52"/>
      <c r="AF556" s="1"/>
      <c r="AG556" s="52"/>
      <c r="AH556" s="1"/>
      <c r="AI556" s="1"/>
      <c r="AJ556" s="52"/>
      <c r="AK556" s="1"/>
      <c r="AL556" s="52"/>
      <c r="AM556" s="1"/>
      <c r="AN556" s="52"/>
      <c r="AO556" s="71"/>
      <c r="AP556" s="52"/>
      <c r="AQ556" s="1"/>
      <c r="AR556" s="71"/>
      <c r="AS556" s="71"/>
      <c r="AT556" s="52"/>
    </row>
    <row r="557" spans="1:46" ht="14.25" customHeight="1">
      <c r="A557" s="52"/>
      <c r="B557" s="52"/>
      <c r="C557" s="52"/>
      <c r="D557" s="1"/>
      <c r="E557" s="52"/>
      <c r="F557" s="1"/>
      <c r="G557" s="52"/>
      <c r="H557" s="1"/>
      <c r="I557" s="52"/>
      <c r="J557" s="1"/>
      <c r="K557" s="52"/>
      <c r="L557" s="69"/>
      <c r="M557" s="52"/>
      <c r="N557" s="1"/>
      <c r="O557" s="52"/>
      <c r="P557" s="1"/>
      <c r="Q557" s="1"/>
      <c r="R557" s="52"/>
      <c r="S557" s="1"/>
      <c r="T557" s="52"/>
      <c r="U557" s="1"/>
      <c r="V557" s="70"/>
      <c r="W557" s="52"/>
      <c r="X557" s="1"/>
      <c r="Y557" s="52"/>
      <c r="Z557" s="1"/>
      <c r="AA557" s="1"/>
      <c r="AB557" s="1"/>
      <c r="AC557" s="1"/>
      <c r="AD557" s="1"/>
      <c r="AE557" s="52"/>
      <c r="AF557" s="1"/>
      <c r="AG557" s="52"/>
      <c r="AH557" s="1"/>
      <c r="AI557" s="1"/>
      <c r="AJ557" s="52"/>
      <c r="AK557" s="1"/>
      <c r="AL557" s="52"/>
      <c r="AM557" s="1"/>
      <c r="AN557" s="52"/>
      <c r="AO557" s="71"/>
      <c r="AP557" s="52"/>
      <c r="AQ557" s="1"/>
      <c r="AR557" s="71"/>
      <c r="AS557" s="71"/>
      <c r="AT557" s="52"/>
    </row>
    <row r="558" spans="1:46" ht="14.25" customHeight="1">
      <c r="A558" s="52"/>
      <c r="B558" s="52"/>
      <c r="C558" s="52"/>
      <c r="D558" s="1"/>
      <c r="E558" s="52"/>
      <c r="F558" s="1"/>
      <c r="G558" s="52"/>
      <c r="H558" s="1"/>
      <c r="I558" s="52"/>
      <c r="J558" s="1"/>
      <c r="K558" s="52"/>
      <c r="L558" s="69"/>
      <c r="M558" s="52"/>
      <c r="N558" s="1"/>
      <c r="O558" s="52"/>
      <c r="P558" s="1"/>
      <c r="Q558" s="1"/>
      <c r="R558" s="52"/>
      <c r="S558" s="1"/>
      <c r="T558" s="52"/>
      <c r="U558" s="1"/>
      <c r="V558" s="70"/>
      <c r="W558" s="52"/>
      <c r="X558" s="1"/>
      <c r="Y558" s="52"/>
      <c r="Z558" s="1"/>
      <c r="AA558" s="1"/>
      <c r="AB558" s="1"/>
      <c r="AC558" s="1"/>
      <c r="AD558" s="1"/>
      <c r="AE558" s="52"/>
      <c r="AF558" s="1"/>
      <c r="AG558" s="52"/>
      <c r="AH558" s="1"/>
      <c r="AI558" s="1"/>
      <c r="AJ558" s="52"/>
      <c r="AK558" s="1"/>
      <c r="AL558" s="52"/>
      <c r="AM558" s="1"/>
      <c r="AN558" s="52"/>
      <c r="AO558" s="71"/>
      <c r="AP558" s="52"/>
      <c r="AQ558" s="1"/>
      <c r="AR558" s="71"/>
      <c r="AS558" s="71"/>
      <c r="AT558" s="52"/>
    </row>
    <row r="559" spans="1:46" ht="14.25" customHeight="1">
      <c r="A559" s="52"/>
      <c r="B559" s="52"/>
      <c r="C559" s="52"/>
      <c r="D559" s="1"/>
      <c r="E559" s="52"/>
      <c r="F559" s="1"/>
      <c r="G559" s="52"/>
      <c r="H559" s="1"/>
      <c r="I559" s="52"/>
      <c r="J559" s="1"/>
      <c r="K559" s="52"/>
      <c r="L559" s="69"/>
      <c r="M559" s="52"/>
      <c r="N559" s="1"/>
      <c r="O559" s="52"/>
      <c r="P559" s="1"/>
      <c r="Q559" s="1"/>
      <c r="R559" s="52"/>
      <c r="S559" s="1"/>
      <c r="T559" s="52"/>
      <c r="U559" s="1"/>
      <c r="V559" s="70"/>
      <c r="W559" s="52"/>
      <c r="X559" s="1"/>
      <c r="Y559" s="52"/>
      <c r="Z559" s="1"/>
      <c r="AA559" s="1"/>
      <c r="AB559" s="1"/>
      <c r="AC559" s="1"/>
      <c r="AD559" s="1"/>
      <c r="AE559" s="52"/>
      <c r="AF559" s="1"/>
      <c r="AG559" s="52"/>
      <c r="AH559" s="1"/>
      <c r="AI559" s="1"/>
      <c r="AJ559" s="52"/>
      <c r="AK559" s="1"/>
      <c r="AL559" s="52"/>
      <c r="AM559" s="1"/>
      <c r="AN559" s="52"/>
      <c r="AO559" s="71"/>
      <c r="AP559" s="52"/>
      <c r="AQ559" s="1"/>
      <c r="AR559" s="71"/>
      <c r="AS559" s="71"/>
      <c r="AT559" s="52"/>
    </row>
    <row r="560" spans="1:46" ht="14.25" customHeight="1">
      <c r="A560" s="52"/>
      <c r="B560" s="52"/>
      <c r="C560" s="52"/>
      <c r="D560" s="1"/>
      <c r="E560" s="52"/>
      <c r="F560" s="1"/>
      <c r="G560" s="52"/>
      <c r="H560" s="1"/>
      <c r="I560" s="52"/>
      <c r="J560" s="1"/>
      <c r="K560" s="52"/>
      <c r="L560" s="69"/>
      <c r="M560" s="52"/>
      <c r="N560" s="1"/>
      <c r="O560" s="52"/>
      <c r="P560" s="1"/>
      <c r="Q560" s="1"/>
      <c r="R560" s="52"/>
      <c r="S560" s="1"/>
      <c r="T560" s="52"/>
      <c r="U560" s="1"/>
      <c r="V560" s="70"/>
      <c r="W560" s="52"/>
      <c r="X560" s="1"/>
      <c r="Y560" s="52"/>
      <c r="Z560" s="1"/>
      <c r="AA560" s="1"/>
      <c r="AB560" s="1"/>
      <c r="AC560" s="1"/>
      <c r="AD560" s="1"/>
      <c r="AE560" s="52"/>
      <c r="AF560" s="1"/>
      <c r="AG560" s="52"/>
      <c r="AH560" s="1"/>
      <c r="AI560" s="1"/>
      <c r="AJ560" s="52"/>
      <c r="AK560" s="1"/>
      <c r="AL560" s="52"/>
      <c r="AM560" s="1"/>
      <c r="AN560" s="52"/>
      <c r="AO560" s="71"/>
      <c r="AP560" s="52"/>
      <c r="AQ560" s="1"/>
      <c r="AR560" s="71"/>
      <c r="AS560" s="71"/>
      <c r="AT560" s="52"/>
    </row>
    <row r="561" spans="1:46" ht="14.25" customHeight="1">
      <c r="A561" s="52"/>
      <c r="B561" s="52"/>
      <c r="C561" s="52"/>
      <c r="D561" s="1"/>
      <c r="E561" s="52"/>
      <c r="F561" s="1"/>
      <c r="G561" s="52"/>
      <c r="H561" s="1"/>
      <c r="I561" s="52"/>
      <c r="J561" s="1"/>
      <c r="K561" s="52"/>
      <c r="L561" s="69"/>
      <c r="M561" s="52"/>
      <c r="N561" s="1"/>
      <c r="O561" s="52"/>
      <c r="P561" s="1"/>
      <c r="Q561" s="1"/>
      <c r="R561" s="52"/>
      <c r="S561" s="1"/>
      <c r="T561" s="52"/>
      <c r="U561" s="1"/>
      <c r="V561" s="70"/>
      <c r="W561" s="52"/>
      <c r="X561" s="1"/>
      <c r="Y561" s="52"/>
      <c r="Z561" s="1"/>
      <c r="AA561" s="1"/>
      <c r="AB561" s="1"/>
      <c r="AC561" s="1"/>
      <c r="AD561" s="1"/>
      <c r="AE561" s="52"/>
      <c r="AF561" s="1"/>
      <c r="AG561" s="52"/>
      <c r="AH561" s="1"/>
      <c r="AI561" s="1"/>
      <c r="AJ561" s="52"/>
      <c r="AK561" s="1"/>
      <c r="AL561" s="52"/>
      <c r="AM561" s="1"/>
      <c r="AN561" s="52"/>
      <c r="AO561" s="71"/>
      <c r="AP561" s="52"/>
      <c r="AQ561" s="1"/>
      <c r="AR561" s="71"/>
      <c r="AS561" s="71"/>
      <c r="AT561" s="52"/>
    </row>
    <row r="562" spans="1:46" ht="14.25" customHeight="1">
      <c r="A562" s="52"/>
      <c r="B562" s="52"/>
      <c r="C562" s="52"/>
      <c r="D562" s="1"/>
      <c r="E562" s="52"/>
      <c r="F562" s="1"/>
      <c r="G562" s="52"/>
      <c r="H562" s="1"/>
      <c r="I562" s="52"/>
      <c r="J562" s="1"/>
      <c r="K562" s="52"/>
      <c r="L562" s="69"/>
      <c r="M562" s="52"/>
      <c r="N562" s="1"/>
      <c r="O562" s="52"/>
      <c r="P562" s="1"/>
      <c r="Q562" s="1"/>
      <c r="R562" s="52"/>
      <c r="S562" s="1"/>
      <c r="T562" s="52"/>
      <c r="U562" s="1"/>
      <c r="V562" s="70"/>
      <c r="W562" s="52"/>
      <c r="X562" s="1"/>
      <c r="Y562" s="52"/>
      <c r="Z562" s="1"/>
      <c r="AA562" s="1"/>
      <c r="AB562" s="1"/>
      <c r="AC562" s="1"/>
      <c r="AD562" s="1"/>
      <c r="AE562" s="52"/>
      <c r="AF562" s="1"/>
      <c r="AG562" s="52"/>
      <c r="AH562" s="1"/>
      <c r="AI562" s="1"/>
      <c r="AJ562" s="52"/>
      <c r="AK562" s="1"/>
      <c r="AL562" s="52"/>
      <c r="AM562" s="1"/>
      <c r="AN562" s="52"/>
      <c r="AO562" s="71"/>
      <c r="AP562" s="52"/>
      <c r="AQ562" s="1"/>
      <c r="AR562" s="71"/>
      <c r="AS562" s="71"/>
      <c r="AT562" s="52"/>
    </row>
    <row r="563" spans="1:46" ht="14.25" customHeight="1">
      <c r="A563" s="52"/>
      <c r="B563" s="52"/>
      <c r="C563" s="52"/>
      <c r="D563" s="1"/>
      <c r="E563" s="52"/>
      <c r="F563" s="1"/>
      <c r="G563" s="52"/>
      <c r="H563" s="1"/>
      <c r="I563" s="52"/>
      <c r="J563" s="1"/>
      <c r="K563" s="52"/>
      <c r="L563" s="69"/>
      <c r="M563" s="52"/>
      <c r="N563" s="1"/>
      <c r="O563" s="52"/>
      <c r="P563" s="1"/>
      <c r="Q563" s="1"/>
      <c r="R563" s="52"/>
      <c r="S563" s="1"/>
      <c r="T563" s="52"/>
      <c r="U563" s="1"/>
      <c r="V563" s="70"/>
      <c r="W563" s="52"/>
      <c r="X563" s="1"/>
      <c r="Y563" s="52"/>
      <c r="Z563" s="1"/>
      <c r="AA563" s="1"/>
      <c r="AB563" s="1"/>
      <c r="AC563" s="1"/>
      <c r="AD563" s="1"/>
      <c r="AE563" s="52"/>
      <c r="AF563" s="1"/>
      <c r="AG563" s="52"/>
      <c r="AH563" s="1"/>
      <c r="AI563" s="1"/>
      <c r="AJ563" s="52"/>
      <c r="AK563" s="1"/>
      <c r="AL563" s="52"/>
      <c r="AM563" s="1"/>
      <c r="AN563" s="52"/>
      <c r="AO563" s="71"/>
      <c r="AP563" s="52"/>
      <c r="AQ563" s="1"/>
      <c r="AR563" s="71"/>
      <c r="AS563" s="71"/>
      <c r="AT563" s="52"/>
    </row>
    <row r="564" spans="1:46" ht="14.25" customHeight="1">
      <c r="A564" s="52"/>
      <c r="B564" s="52"/>
      <c r="C564" s="52"/>
      <c r="D564" s="1"/>
      <c r="E564" s="52"/>
      <c r="F564" s="1"/>
      <c r="G564" s="52"/>
      <c r="H564" s="1"/>
      <c r="I564" s="52"/>
      <c r="J564" s="1"/>
      <c r="K564" s="52"/>
      <c r="L564" s="69"/>
      <c r="M564" s="52"/>
      <c r="N564" s="1"/>
      <c r="O564" s="52"/>
      <c r="P564" s="1"/>
      <c r="Q564" s="1"/>
      <c r="R564" s="52"/>
      <c r="S564" s="1"/>
      <c r="T564" s="52"/>
      <c r="U564" s="1"/>
      <c r="V564" s="70"/>
      <c r="W564" s="52"/>
      <c r="X564" s="1"/>
      <c r="Y564" s="52"/>
      <c r="Z564" s="1"/>
      <c r="AA564" s="1"/>
      <c r="AB564" s="1"/>
      <c r="AC564" s="1"/>
      <c r="AD564" s="1"/>
      <c r="AE564" s="52"/>
      <c r="AF564" s="1"/>
      <c r="AG564" s="52"/>
      <c r="AH564" s="1"/>
      <c r="AI564" s="1"/>
      <c r="AJ564" s="52"/>
      <c r="AK564" s="1"/>
      <c r="AL564" s="52"/>
      <c r="AM564" s="1"/>
      <c r="AN564" s="52"/>
      <c r="AO564" s="71"/>
      <c r="AP564" s="52"/>
      <c r="AQ564" s="1"/>
      <c r="AR564" s="71"/>
      <c r="AS564" s="71"/>
      <c r="AT564" s="52"/>
    </row>
    <row r="565" spans="1:46" ht="14.25" customHeight="1">
      <c r="A565" s="52"/>
      <c r="B565" s="52"/>
      <c r="C565" s="52"/>
      <c r="D565" s="1"/>
      <c r="E565" s="52"/>
      <c r="F565" s="1"/>
      <c r="G565" s="52"/>
      <c r="H565" s="1"/>
      <c r="I565" s="52"/>
      <c r="J565" s="1"/>
      <c r="K565" s="52"/>
      <c r="L565" s="69"/>
      <c r="M565" s="52"/>
      <c r="N565" s="1"/>
      <c r="O565" s="52"/>
      <c r="P565" s="1"/>
      <c r="Q565" s="1"/>
      <c r="R565" s="52"/>
      <c r="S565" s="1"/>
      <c r="T565" s="52"/>
      <c r="U565" s="1"/>
      <c r="V565" s="70"/>
      <c r="W565" s="52"/>
      <c r="X565" s="1"/>
      <c r="Y565" s="52"/>
      <c r="Z565" s="1"/>
      <c r="AA565" s="1"/>
      <c r="AB565" s="1"/>
      <c r="AC565" s="1"/>
      <c r="AD565" s="1"/>
      <c r="AE565" s="52"/>
      <c r="AF565" s="1"/>
      <c r="AG565" s="52"/>
      <c r="AH565" s="1"/>
      <c r="AI565" s="1"/>
      <c r="AJ565" s="52"/>
      <c r="AK565" s="1"/>
      <c r="AL565" s="52"/>
      <c r="AM565" s="1"/>
      <c r="AN565" s="52"/>
      <c r="AO565" s="71"/>
      <c r="AP565" s="52"/>
      <c r="AQ565" s="1"/>
      <c r="AR565" s="71"/>
      <c r="AS565" s="71"/>
      <c r="AT565" s="52"/>
    </row>
    <row r="566" spans="1:46" ht="14.25" customHeight="1">
      <c r="A566" s="52"/>
      <c r="B566" s="52"/>
      <c r="C566" s="52"/>
      <c r="D566" s="1"/>
      <c r="E566" s="52"/>
      <c r="F566" s="1"/>
      <c r="G566" s="52"/>
      <c r="H566" s="1"/>
      <c r="I566" s="52"/>
      <c r="J566" s="1"/>
      <c r="K566" s="52"/>
      <c r="L566" s="69"/>
      <c r="M566" s="52"/>
      <c r="N566" s="1"/>
      <c r="O566" s="52"/>
      <c r="P566" s="1"/>
      <c r="Q566" s="1"/>
      <c r="R566" s="52"/>
      <c r="S566" s="1"/>
      <c r="T566" s="52"/>
      <c r="U566" s="1"/>
      <c r="V566" s="70"/>
      <c r="W566" s="52"/>
      <c r="X566" s="1"/>
      <c r="Y566" s="52"/>
      <c r="Z566" s="1"/>
      <c r="AA566" s="1"/>
      <c r="AB566" s="1"/>
      <c r="AC566" s="1"/>
      <c r="AD566" s="1"/>
      <c r="AE566" s="52"/>
      <c r="AF566" s="1"/>
      <c r="AG566" s="52"/>
      <c r="AH566" s="1"/>
      <c r="AI566" s="1"/>
      <c r="AJ566" s="52"/>
      <c r="AK566" s="1"/>
      <c r="AL566" s="52"/>
      <c r="AM566" s="1"/>
      <c r="AN566" s="52"/>
      <c r="AO566" s="71"/>
      <c r="AP566" s="52"/>
      <c r="AQ566" s="1"/>
      <c r="AR566" s="71"/>
      <c r="AS566" s="71"/>
      <c r="AT566" s="52"/>
    </row>
    <row r="567" spans="1:46" ht="14.25" customHeight="1">
      <c r="A567" s="52"/>
      <c r="B567" s="52"/>
      <c r="C567" s="52"/>
      <c r="D567" s="1"/>
      <c r="E567" s="52"/>
      <c r="F567" s="1"/>
      <c r="G567" s="52"/>
      <c r="H567" s="1"/>
      <c r="I567" s="52"/>
      <c r="J567" s="1"/>
      <c r="K567" s="52"/>
      <c r="L567" s="69"/>
      <c r="M567" s="52"/>
      <c r="N567" s="1"/>
      <c r="O567" s="52"/>
      <c r="P567" s="1"/>
      <c r="Q567" s="1"/>
      <c r="R567" s="52"/>
      <c r="S567" s="1"/>
      <c r="T567" s="52"/>
      <c r="U567" s="1"/>
      <c r="V567" s="70"/>
      <c r="W567" s="52"/>
      <c r="X567" s="1"/>
      <c r="Y567" s="52"/>
      <c r="Z567" s="1"/>
      <c r="AA567" s="1"/>
      <c r="AB567" s="1"/>
      <c r="AC567" s="1"/>
      <c r="AD567" s="1"/>
      <c r="AE567" s="52"/>
      <c r="AF567" s="1"/>
      <c r="AG567" s="52"/>
      <c r="AH567" s="1"/>
      <c r="AI567" s="1"/>
      <c r="AJ567" s="52"/>
      <c r="AK567" s="1"/>
      <c r="AL567" s="52"/>
      <c r="AM567" s="1"/>
      <c r="AN567" s="52"/>
      <c r="AO567" s="71"/>
      <c r="AP567" s="52"/>
      <c r="AQ567" s="1"/>
      <c r="AR567" s="71"/>
      <c r="AS567" s="71"/>
      <c r="AT567" s="52"/>
    </row>
    <row r="568" spans="1:46" ht="14.25" customHeight="1">
      <c r="A568" s="52"/>
      <c r="B568" s="52"/>
      <c r="C568" s="52"/>
      <c r="D568" s="1"/>
      <c r="E568" s="52"/>
      <c r="F568" s="1"/>
      <c r="G568" s="52"/>
      <c r="H568" s="1"/>
      <c r="I568" s="52"/>
      <c r="J568" s="1"/>
      <c r="K568" s="52"/>
      <c r="L568" s="69"/>
      <c r="M568" s="52"/>
      <c r="N568" s="1"/>
      <c r="O568" s="52"/>
      <c r="P568" s="1"/>
      <c r="Q568" s="1"/>
      <c r="R568" s="52"/>
      <c r="S568" s="1"/>
      <c r="T568" s="52"/>
      <c r="U568" s="1"/>
      <c r="V568" s="70"/>
      <c r="W568" s="52"/>
      <c r="X568" s="1"/>
      <c r="Y568" s="52"/>
      <c r="Z568" s="1"/>
      <c r="AA568" s="1"/>
      <c r="AB568" s="1"/>
      <c r="AC568" s="1"/>
      <c r="AD568" s="1"/>
      <c r="AE568" s="52"/>
      <c r="AF568" s="1"/>
      <c r="AG568" s="52"/>
      <c r="AH568" s="1"/>
      <c r="AI568" s="1"/>
      <c r="AJ568" s="52"/>
      <c r="AK568" s="1"/>
      <c r="AL568" s="52"/>
      <c r="AM568" s="1"/>
      <c r="AN568" s="52"/>
      <c r="AO568" s="71"/>
      <c r="AP568" s="52"/>
      <c r="AQ568" s="1"/>
      <c r="AR568" s="71"/>
      <c r="AS568" s="71"/>
      <c r="AT568" s="52"/>
    </row>
    <row r="569" spans="1:46" ht="14.25" customHeight="1">
      <c r="A569" s="52"/>
      <c r="B569" s="52"/>
      <c r="C569" s="52"/>
      <c r="D569" s="1"/>
      <c r="E569" s="52"/>
      <c r="F569" s="1"/>
      <c r="G569" s="52"/>
      <c r="H569" s="1"/>
      <c r="I569" s="52"/>
      <c r="J569" s="1"/>
      <c r="K569" s="52"/>
      <c r="L569" s="69"/>
      <c r="M569" s="52"/>
      <c r="N569" s="1"/>
      <c r="O569" s="52"/>
      <c r="P569" s="1"/>
      <c r="Q569" s="1"/>
      <c r="R569" s="52"/>
      <c r="S569" s="1"/>
      <c r="T569" s="52"/>
      <c r="U569" s="1"/>
      <c r="V569" s="70"/>
      <c r="W569" s="52"/>
      <c r="X569" s="1"/>
      <c r="Y569" s="52"/>
      <c r="Z569" s="1"/>
      <c r="AA569" s="1"/>
      <c r="AB569" s="1"/>
      <c r="AC569" s="1"/>
      <c r="AD569" s="1"/>
      <c r="AE569" s="52"/>
      <c r="AF569" s="1"/>
      <c r="AG569" s="52"/>
      <c r="AH569" s="1"/>
      <c r="AI569" s="1"/>
      <c r="AJ569" s="52"/>
      <c r="AK569" s="1"/>
      <c r="AL569" s="52"/>
      <c r="AM569" s="1"/>
      <c r="AN569" s="52"/>
      <c r="AO569" s="71"/>
      <c r="AP569" s="52"/>
      <c r="AQ569" s="1"/>
      <c r="AR569" s="71"/>
      <c r="AS569" s="71"/>
      <c r="AT569" s="52"/>
    </row>
    <row r="570" spans="1:46" ht="14.25" customHeight="1">
      <c r="A570" s="52"/>
      <c r="B570" s="52"/>
      <c r="C570" s="52"/>
      <c r="D570" s="1"/>
      <c r="E570" s="52"/>
      <c r="F570" s="1"/>
      <c r="G570" s="52"/>
      <c r="H570" s="1"/>
      <c r="I570" s="52"/>
      <c r="J570" s="1"/>
      <c r="K570" s="52"/>
      <c r="L570" s="69"/>
      <c r="M570" s="52"/>
      <c r="N570" s="1"/>
      <c r="O570" s="52"/>
      <c r="P570" s="1"/>
      <c r="Q570" s="1"/>
      <c r="R570" s="52"/>
      <c r="S570" s="1"/>
      <c r="T570" s="52"/>
      <c r="U570" s="1"/>
      <c r="V570" s="70"/>
      <c r="W570" s="52"/>
      <c r="X570" s="1"/>
      <c r="Y570" s="52"/>
      <c r="Z570" s="1"/>
      <c r="AA570" s="1"/>
      <c r="AB570" s="1"/>
      <c r="AC570" s="1"/>
      <c r="AD570" s="1"/>
      <c r="AE570" s="52"/>
      <c r="AF570" s="1"/>
      <c r="AG570" s="52"/>
      <c r="AH570" s="1"/>
      <c r="AI570" s="1"/>
      <c r="AJ570" s="52"/>
      <c r="AK570" s="1"/>
      <c r="AL570" s="52"/>
      <c r="AM570" s="1"/>
      <c r="AN570" s="52"/>
      <c r="AO570" s="71"/>
      <c r="AP570" s="52"/>
      <c r="AQ570" s="1"/>
      <c r="AR570" s="71"/>
      <c r="AS570" s="71"/>
      <c r="AT570" s="52"/>
    </row>
    <row r="571" spans="1:46" ht="14.25" customHeight="1">
      <c r="A571" s="52"/>
      <c r="B571" s="52"/>
      <c r="C571" s="52"/>
      <c r="D571" s="1"/>
      <c r="E571" s="52"/>
      <c r="F571" s="1"/>
      <c r="G571" s="52"/>
      <c r="H571" s="1"/>
      <c r="I571" s="52"/>
      <c r="J571" s="1"/>
      <c r="K571" s="52"/>
      <c r="L571" s="69"/>
      <c r="M571" s="52"/>
      <c r="N571" s="1"/>
      <c r="O571" s="52"/>
      <c r="P571" s="1"/>
      <c r="Q571" s="1"/>
      <c r="R571" s="52"/>
      <c r="S571" s="1"/>
      <c r="T571" s="52"/>
      <c r="U571" s="1"/>
      <c r="V571" s="70"/>
      <c r="W571" s="52"/>
      <c r="X571" s="1"/>
      <c r="Y571" s="52"/>
      <c r="Z571" s="1"/>
      <c r="AA571" s="1"/>
      <c r="AB571" s="1"/>
      <c r="AC571" s="1"/>
      <c r="AD571" s="1"/>
      <c r="AE571" s="52"/>
      <c r="AF571" s="1"/>
      <c r="AG571" s="52"/>
      <c r="AH571" s="1"/>
      <c r="AI571" s="1"/>
      <c r="AJ571" s="52"/>
      <c r="AK571" s="1"/>
      <c r="AL571" s="52"/>
      <c r="AM571" s="1"/>
      <c r="AN571" s="52"/>
      <c r="AO571" s="71"/>
      <c r="AP571" s="52"/>
      <c r="AQ571" s="1"/>
      <c r="AR571" s="71"/>
      <c r="AS571" s="71"/>
      <c r="AT571" s="52"/>
    </row>
    <row r="572" spans="1:46" ht="14.25" customHeight="1">
      <c r="A572" s="52"/>
      <c r="B572" s="52"/>
      <c r="C572" s="52"/>
      <c r="D572" s="1"/>
      <c r="E572" s="52"/>
      <c r="F572" s="1"/>
      <c r="G572" s="52"/>
      <c r="H572" s="1"/>
      <c r="I572" s="52"/>
      <c r="J572" s="1"/>
      <c r="K572" s="52"/>
      <c r="L572" s="69"/>
      <c r="M572" s="52"/>
      <c r="N572" s="1"/>
      <c r="O572" s="52"/>
      <c r="P572" s="1"/>
      <c r="Q572" s="1"/>
      <c r="R572" s="52"/>
      <c r="S572" s="1"/>
      <c r="T572" s="52"/>
      <c r="U572" s="1"/>
      <c r="V572" s="70"/>
      <c r="W572" s="52"/>
      <c r="X572" s="1"/>
      <c r="Y572" s="52"/>
      <c r="Z572" s="1"/>
      <c r="AA572" s="1"/>
      <c r="AB572" s="1"/>
      <c r="AC572" s="1"/>
      <c r="AD572" s="1"/>
      <c r="AE572" s="52"/>
      <c r="AF572" s="1"/>
      <c r="AG572" s="52"/>
      <c r="AH572" s="1"/>
      <c r="AI572" s="1"/>
      <c r="AJ572" s="52"/>
      <c r="AK572" s="1"/>
      <c r="AL572" s="52"/>
      <c r="AM572" s="1"/>
      <c r="AN572" s="52"/>
      <c r="AO572" s="71"/>
      <c r="AP572" s="52"/>
      <c r="AQ572" s="1"/>
      <c r="AR572" s="71"/>
      <c r="AS572" s="71"/>
      <c r="AT572" s="52"/>
    </row>
    <row r="573" spans="1:46" ht="14.25" customHeight="1">
      <c r="A573" s="52"/>
      <c r="B573" s="52"/>
      <c r="C573" s="52"/>
      <c r="D573" s="1"/>
      <c r="E573" s="52"/>
      <c r="F573" s="1"/>
      <c r="G573" s="52"/>
      <c r="H573" s="1"/>
      <c r="I573" s="52"/>
      <c r="J573" s="1"/>
      <c r="K573" s="52"/>
      <c r="L573" s="69"/>
      <c r="M573" s="52"/>
      <c r="N573" s="1"/>
      <c r="O573" s="52"/>
      <c r="P573" s="1"/>
      <c r="Q573" s="1"/>
      <c r="R573" s="52"/>
      <c r="S573" s="1"/>
      <c r="T573" s="52"/>
      <c r="U573" s="1"/>
      <c r="V573" s="70"/>
      <c r="W573" s="52"/>
      <c r="X573" s="1"/>
      <c r="Y573" s="52"/>
      <c r="Z573" s="1"/>
      <c r="AA573" s="1"/>
      <c r="AB573" s="1"/>
      <c r="AC573" s="1"/>
      <c r="AD573" s="1"/>
      <c r="AE573" s="52"/>
      <c r="AF573" s="1"/>
      <c r="AG573" s="52"/>
      <c r="AH573" s="1"/>
      <c r="AI573" s="1"/>
      <c r="AJ573" s="52"/>
      <c r="AK573" s="1"/>
      <c r="AL573" s="52"/>
      <c r="AM573" s="1"/>
      <c r="AN573" s="52"/>
      <c r="AO573" s="71"/>
      <c r="AP573" s="52"/>
      <c r="AQ573" s="1"/>
      <c r="AR573" s="71"/>
      <c r="AS573" s="71"/>
      <c r="AT573" s="52"/>
    </row>
    <row r="574" spans="1:46" ht="14.25" customHeight="1">
      <c r="A574" s="52"/>
      <c r="B574" s="52"/>
      <c r="C574" s="52"/>
      <c r="D574" s="1"/>
      <c r="E574" s="52"/>
      <c r="F574" s="1"/>
      <c r="G574" s="52"/>
      <c r="H574" s="1"/>
      <c r="I574" s="52"/>
      <c r="J574" s="1"/>
      <c r="K574" s="52"/>
      <c r="L574" s="69"/>
      <c r="M574" s="52"/>
      <c r="N574" s="1"/>
      <c r="O574" s="52"/>
      <c r="P574" s="1"/>
      <c r="Q574" s="1"/>
      <c r="R574" s="52"/>
      <c r="S574" s="1"/>
      <c r="T574" s="52"/>
      <c r="U574" s="1"/>
      <c r="V574" s="70"/>
      <c r="W574" s="52"/>
      <c r="X574" s="1"/>
      <c r="Y574" s="52"/>
      <c r="Z574" s="1"/>
      <c r="AA574" s="1"/>
      <c r="AB574" s="1"/>
      <c r="AC574" s="1"/>
      <c r="AD574" s="1"/>
      <c r="AE574" s="52"/>
      <c r="AF574" s="1"/>
      <c r="AG574" s="52"/>
      <c r="AH574" s="1"/>
      <c r="AI574" s="1"/>
      <c r="AJ574" s="52"/>
      <c r="AK574" s="1"/>
      <c r="AL574" s="52"/>
      <c r="AM574" s="1"/>
      <c r="AN574" s="52"/>
      <c r="AO574" s="71"/>
      <c r="AP574" s="52"/>
      <c r="AQ574" s="1"/>
      <c r="AR574" s="71"/>
      <c r="AS574" s="71"/>
      <c r="AT574" s="52"/>
    </row>
    <row r="575" spans="1:46" ht="14.25" customHeight="1">
      <c r="A575" s="52"/>
      <c r="B575" s="52"/>
      <c r="C575" s="52"/>
      <c r="D575" s="1"/>
      <c r="E575" s="52"/>
      <c r="F575" s="1"/>
      <c r="G575" s="52"/>
      <c r="H575" s="1"/>
      <c r="I575" s="52"/>
      <c r="J575" s="1"/>
      <c r="K575" s="52"/>
      <c r="L575" s="69"/>
      <c r="M575" s="52"/>
      <c r="N575" s="1"/>
      <c r="O575" s="52"/>
      <c r="P575" s="1"/>
      <c r="Q575" s="1"/>
      <c r="R575" s="52"/>
      <c r="S575" s="1"/>
      <c r="T575" s="52"/>
      <c r="U575" s="1"/>
      <c r="V575" s="70"/>
      <c r="W575" s="52"/>
      <c r="X575" s="1"/>
      <c r="Y575" s="52"/>
      <c r="Z575" s="1"/>
      <c r="AA575" s="1"/>
      <c r="AB575" s="1"/>
      <c r="AC575" s="1"/>
      <c r="AD575" s="1"/>
      <c r="AE575" s="52"/>
      <c r="AF575" s="1"/>
      <c r="AG575" s="52"/>
      <c r="AH575" s="1"/>
      <c r="AI575" s="1"/>
      <c r="AJ575" s="52"/>
      <c r="AK575" s="1"/>
      <c r="AL575" s="52"/>
      <c r="AM575" s="1"/>
      <c r="AN575" s="52"/>
      <c r="AO575" s="71"/>
      <c r="AP575" s="52"/>
      <c r="AQ575" s="1"/>
      <c r="AR575" s="71"/>
      <c r="AS575" s="71"/>
      <c r="AT575" s="52"/>
    </row>
    <row r="576" spans="1:46" ht="14.25" customHeight="1">
      <c r="A576" s="52"/>
      <c r="B576" s="52"/>
      <c r="C576" s="52"/>
      <c r="D576" s="1"/>
      <c r="E576" s="52"/>
      <c r="F576" s="1"/>
      <c r="G576" s="52"/>
      <c r="H576" s="1"/>
      <c r="I576" s="52"/>
      <c r="J576" s="1"/>
      <c r="K576" s="52"/>
      <c r="L576" s="69"/>
      <c r="M576" s="52"/>
      <c r="N576" s="1"/>
      <c r="O576" s="52"/>
      <c r="P576" s="1"/>
      <c r="Q576" s="1"/>
      <c r="R576" s="52"/>
      <c r="S576" s="1"/>
      <c r="T576" s="52"/>
      <c r="U576" s="1"/>
      <c r="V576" s="70"/>
      <c r="W576" s="52"/>
      <c r="X576" s="1"/>
      <c r="Y576" s="52"/>
      <c r="Z576" s="1"/>
      <c r="AA576" s="1"/>
      <c r="AB576" s="1"/>
      <c r="AC576" s="1"/>
      <c r="AD576" s="1"/>
      <c r="AE576" s="52"/>
      <c r="AF576" s="1"/>
      <c r="AG576" s="52"/>
      <c r="AH576" s="1"/>
      <c r="AI576" s="1"/>
      <c r="AJ576" s="52"/>
      <c r="AK576" s="1"/>
      <c r="AL576" s="52"/>
      <c r="AM576" s="1"/>
      <c r="AN576" s="52"/>
      <c r="AO576" s="71"/>
      <c r="AP576" s="52"/>
      <c r="AQ576" s="1"/>
      <c r="AR576" s="71"/>
      <c r="AS576" s="71"/>
      <c r="AT576" s="52"/>
    </row>
    <row r="577" spans="1:46" ht="14.25" customHeight="1">
      <c r="A577" s="52"/>
      <c r="B577" s="52"/>
      <c r="C577" s="52"/>
      <c r="D577" s="1"/>
      <c r="E577" s="52"/>
      <c r="F577" s="1"/>
      <c r="G577" s="52"/>
      <c r="H577" s="1"/>
      <c r="I577" s="52"/>
      <c r="J577" s="1"/>
      <c r="K577" s="52"/>
      <c r="L577" s="69"/>
      <c r="M577" s="52"/>
      <c r="N577" s="1"/>
      <c r="O577" s="52"/>
      <c r="P577" s="1"/>
      <c r="Q577" s="1"/>
      <c r="R577" s="52"/>
      <c r="S577" s="1"/>
      <c r="T577" s="52"/>
      <c r="U577" s="1"/>
      <c r="V577" s="70"/>
      <c r="W577" s="52"/>
      <c r="X577" s="1"/>
      <c r="Y577" s="52"/>
      <c r="Z577" s="1"/>
      <c r="AA577" s="1"/>
      <c r="AB577" s="1"/>
      <c r="AC577" s="1"/>
      <c r="AD577" s="1"/>
      <c r="AE577" s="52"/>
      <c r="AF577" s="1"/>
      <c r="AG577" s="52"/>
      <c r="AH577" s="1"/>
      <c r="AI577" s="1"/>
      <c r="AJ577" s="52"/>
      <c r="AK577" s="1"/>
      <c r="AL577" s="52"/>
      <c r="AM577" s="1"/>
      <c r="AN577" s="52"/>
      <c r="AO577" s="71"/>
      <c r="AP577" s="52"/>
      <c r="AQ577" s="1"/>
      <c r="AR577" s="71"/>
      <c r="AS577" s="71"/>
      <c r="AT577" s="52"/>
    </row>
    <row r="578" spans="1:46" ht="14.25" customHeight="1">
      <c r="A578" s="52"/>
      <c r="B578" s="52"/>
      <c r="C578" s="52"/>
      <c r="D578" s="1"/>
      <c r="E578" s="52"/>
      <c r="F578" s="1"/>
      <c r="G578" s="52"/>
      <c r="H578" s="1"/>
      <c r="I578" s="52"/>
      <c r="J578" s="1"/>
      <c r="K578" s="52"/>
      <c r="L578" s="69"/>
      <c r="M578" s="52"/>
      <c r="N578" s="1"/>
      <c r="O578" s="52"/>
      <c r="P578" s="1"/>
      <c r="Q578" s="1"/>
      <c r="R578" s="52"/>
      <c r="S578" s="1"/>
      <c r="T578" s="52"/>
      <c r="U578" s="1"/>
      <c r="V578" s="70"/>
      <c r="W578" s="52"/>
      <c r="X578" s="1"/>
      <c r="Y578" s="52"/>
      <c r="Z578" s="1"/>
      <c r="AA578" s="1"/>
      <c r="AB578" s="1"/>
      <c r="AC578" s="1"/>
      <c r="AD578" s="1"/>
      <c r="AE578" s="52"/>
      <c r="AF578" s="1"/>
      <c r="AG578" s="52"/>
      <c r="AH578" s="1"/>
      <c r="AI578" s="1"/>
      <c r="AJ578" s="52"/>
      <c r="AK578" s="1"/>
      <c r="AL578" s="52"/>
      <c r="AM578" s="1"/>
      <c r="AN578" s="52"/>
      <c r="AO578" s="71"/>
      <c r="AP578" s="52"/>
      <c r="AQ578" s="1"/>
      <c r="AR578" s="71"/>
      <c r="AS578" s="71"/>
      <c r="AT578" s="52"/>
    </row>
    <row r="579" spans="1:46" ht="14.25" customHeight="1">
      <c r="A579" s="52"/>
      <c r="B579" s="52"/>
      <c r="C579" s="52"/>
      <c r="D579" s="1"/>
      <c r="E579" s="52"/>
      <c r="F579" s="1"/>
      <c r="G579" s="52"/>
      <c r="H579" s="1"/>
      <c r="I579" s="52"/>
      <c r="J579" s="1"/>
      <c r="K579" s="52"/>
      <c r="L579" s="69"/>
      <c r="M579" s="52"/>
      <c r="N579" s="1"/>
      <c r="O579" s="52"/>
      <c r="P579" s="1"/>
      <c r="Q579" s="1"/>
      <c r="R579" s="52"/>
      <c r="S579" s="1"/>
      <c r="T579" s="52"/>
      <c r="U579" s="1"/>
      <c r="V579" s="70"/>
      <c r="W579" s="52"/>
      <c r="X579" s="1"/>
      <c r="Y579" s="52"/>
      <c r="Z579" s="1"/>
      <c r="AA579" s="1"/>
      <c r="AB579" s="1"/>
      <c r="AC579" s="1"/>
      <c r="AD579" s="1"/>
      <c r="AE579" s="52"/>
      <c r="AF579" s="1"/>
      <c r="AG579" s="52"/>
      <c r="AH579" s="1"/>
      <c r="AI579" s="1"/>
      <c r="AJ579" s="52"/>
      <c r="AK579" s="1"/>
      <c r="AL579" s="52"/>
      <c r="AM579" s="1"/>
      <c r="AN579" s="52"/>
      <c r="AO579" s="71"/>
      <c r="AP579" s="52"/>
      <c r="AQ579" s="1"/>
      <c r="AR579" s="71"/>
      <c r="AS579" s="71"/>
      <c r="AT579" s="52"/>
    </row>
    <row r="580" spans="1:46" ht="14.25" customHeight="1">
      <c r="A580" s="52"/>
      <c r="B580" s="52"/>
      <c r="C580" s="52"/>
      <c r="D580" s="1"/>
      <c r="E580" s="52"/>
      <c r="F580" s="1"/>
      <c r="G580" s="52"/>
      <c r="H580" s="1"/>
      <c r="I580" s="52"/>
      <c r="J580" s="1"/>
      <c r="K580" s="52"/>
      <c r="L580" s="69"/>
      <c r="M580" s="52"/>
      <c r="N580" s="1"/>
      <c r="O580" s="52"/>
      <c r="P580" s="1"/>
      <c r="Q580" s="1"/>
      <c r="R580" s="52"/>
      <c r="S580" s="1"/>
      <c r="T580" s="52"/>
      <c r="U580" s="1"/>
      <c r="V580" s="70"/>
      <c r="W580" s="52"/>
      <c r="X580" s="1"/>
      <c r="Y580" s="52"/>
      <c r="Z580" s="1"/>
      <c r="AA580" s="1"/>
      <c r="AB580" s="1"/>
      <c r="AC580" s="1"/>
      <c r="AD580" s="1"/>
      <c r="AE580" s="52"/>
      <c r="AF580" s="1"/>
      <c r="AG580" s="52"/>
      <c r="AH580" s="1"/>
      <c r="AI580" s="1"/>
      <c r="AJ580" s="52"/>
      <c r="AK580" s="1"/>
      <c r="AL580" s="52"/>
      <c r="AM580" s="1"/>
      <c r="AN580" s="52"/>
      <c r="AO580" s="71"/>
      <c r="AP580" s="52"/>
      <c r="AQ580" s="1"/>
      <c r="AR580" s="71"/>
      <c r="AS580" s="71"/>
      <c r="AT580" s="52"/>
    </row>
    <row r="581" spans="1:46" ht="14.25" customHeight="1">
      <c r="A581" s="52"/>
      <c r="B581" s="52"/>
      <c r="C581" s="52"/>
      <c r="D581" s="1"/>
      <c r="E581" s="52"/>
      <c r="F581" s="1"/>
      <c r="G581" s="52"/>
      <c r="H581" s="1"/>
      <c r="I581" s="52"/>
      <c r="J581" s="1"/>
      <c r="K581" s="52"/>
      <c r="L581" s="69"/>
      <c r="M581" s="52"/>
      <c r="N581" s="1"/>
      <c r="O581" s="52"/>
      <c r="P581" s="1"/>
      <c r="Q581" s="1"/>
      <c r="R581" s="52"/>
      <c r="S581" s="1"/>
      <c r="T581" s="52"/>
      <c r="U581" s="1"/>
      <c r="V581" s="70"/>
      <c r="W581" s="52"/>
      <c r="X581" s="1"/>
      <c r="Y581" s="52"/>
      <c r="Z581" s="1"/>
      <c r="AA581" s="1"/>
      <c r="AB581" s="1"/>
      <c r="AC581" s="1"/>
      <c r="AD581" s="1"/>
      <c r="AE581" s="52"/>
      <c r="AF581" s="1"/>
      <c r="AG581" s="52"/>
      <c r="AH581" s="1"/>
      <c r="AI581" s="1"/>
      <c r="AJ581" s="52"/>
      <c r="AK581" s="1"/>
      <c r="AL581" s="52"/>
      <c r="AM581" s="1"/>
      <c r="AN581" s="52"/>
      <c r="AO581" s="71"/>
      <c r="AP581" s="52"/>
      <c r="AQ581" s="1"/>
      <c r="AR581" s="71"/>
      <c r="AS581" s="71"/>
      <c r="AT581" s="52"/>
    </row>
    <row r="582" spans="1:46" ht="14.25" customHeight="1">
      <c r="A582" s="52"/>
      <c r="B582" s="52"/>
      <c r="C582" s="52"/>
      <c r="D582" s="1"/>
      <c r="E582" s="52"/>
      <c r="F582" s="1"/>
      <c r="G582" s="52"/>
      <c r="H582" s="1"/>
      <c r="I582" s="52"/>
      <c r="J582" s="1"/>
      <c r="K582" s="52"/>
      <c r="L582" s="69"/>
      <c r="M582" s="52"/>
      <c r="N582" s="1"/>
      <c r="O582" s="52"/>
      <c r="P582" s="1"/>
      <c r="Q582" s="1"/>
      <c r="R582" s="52"/>
      <c r="S582" s="1"/>
      <c r="T582" s="52"/>
      <c r="U582" s="1"/>
      <c r="V582" s="70"/>
      <c r="W582" s="52"/>
      <c r="X582" s="1"/>
      <c r="Y582" s="52"/>
      <c r="Z582" s="1"/>
      <c r="AA582" s="1"/>
      <c r="AB582" s="1"/>
      <c r="AC582" s="1"/>
      <c r="AD582" s="1"/>
      <c r="AE582" s="52"/>
      <c r="AF582" s="1"/>
      <c r="AG582" s="52"/>
      <c r="AH582" s="1"/>
      <c r="AI582" s="1"/>
      <c r="AJ582" s="52"/>
      <c r="AK582" s="1"/>
      <c r="AL582" s="52"/>
      <c r="AM582" s="1"/>
      <c r="AN582" s="52"/>
      <c r="AO582" s="71"/>
      <c r="AP582" s="52"/>
      <c r="AQ582" s="1"/>
      <c r="AR582" s="71"/>
      <c r="AS582" s="71"/>
      <c r="AT582" s="52"/>
    </row>
    <row r="583" spans="1:46" ht="14.25" customHeight="1">
      <c r="A583" s="52"/>
      <c r="B583" s="52"/>
      <c r="C583" s="52"/>
      <c r="D583" s="1"/>
      <c r="E583" s="52"/>
      <c r="F583" s="1"/>
      <c r="G583" s="52"/>
      <c r="H583" s="1"/>
      <c r="I583" s="52"/>
      <c r="J583" s="1"/>
      <c r="K583" s="52"/>
      <c r="L583" s="69"/>
      <c r="M583" s="52"/>
      <c r="N583" s="1"/>
      <c r="O583" s="52"/>
      <c r="P583" s="1"/>
      <c r="Q583" s="1"/>
      <c r="R583" s="52"/>
      <c r="S583" s="1"/>
      <c r="T583" s="52"/>
      <c r="U583" s="1"/>
      <c r="V583" s="70"/>
      <c r="W583" s="52"/>
      <c r="X583" s="1"/>
      <c r="Y583" s="52"/>
      <c r="Z583" s="1"/>
      <c r="AA583" s="1"/>
      <c r="AB583" s="1"/>
      <c r="AC583" s="1"/>
      <c r="AD583" s="1"/>
      <c r="AE583" s="52"/>
      <c r="AF583" s="1"/>
      <c r="AG583" s="52"/>
      <c r="AH583" s="1"/>
      <c r="AI583" s="1"/>
      <c r="AJ583" s="52"/>
      <c r="AK583" s="1"/>
      <c r="AL583" s="52"/>
      <c r="AM583" s="1"/>
      <c r="AN583" s="52"/>
      <c r="AO583" s="71"/>
      <c r="AP583" s="52"/>
      <c r="AQ583" s="1"/>
      <c r="AR583" s="71"/>
      <c r="AS583" s="71"/>
      <c r="AT583" s="52"/>
    </row>
    <row r="584" spans="1:46" ht="14.25" customHeight="1">
      <c r="A584" s="52"/>
      <c r="B584" s="52"/>
      <c r="C584" s="52"/>
      <c r="D584" s="1"/>
      <c r="E584" s="52"/>
      <c r="F584" s="1"/>
      <c r="G584" s="52"/>
      <c r="H584" s="1"/>
      <c r="I584" s="52"/>
      <c r="J584" s="1"/>
      <c r="K584" s="52"/>
      <c r="L584" s="69"/>
      <c r="M584" s="52"/>
      <c r="N584" s="1"/>
      <c r="O584" s="52"/>
      <c r="P584" s="1"/>
      <c r="Q584" s="1"/>
      <c r="R584" s="52"/>
      <c r="S584" s="1"/>
      <c r="T584" s="52"/>
      <c r="U584" s="1"/>
      <c r="V584" s="70"/>
      <c r="W584" s="52"/>
      <c r="X584" s="1"/>
      <c r="Y584" s="52"/>
      <c r="Z584" s="1"/>
      <c r="AA584" s="1"/>
      <c r="AB584" s="1"/>
      <c r="AC584" s="1"/>
      <c r="AD584" s="1"/>
      <c r="AE584" s="52"/>
      <c r="AF584" s="1"/>
      <c r="AG584" s="52"/>
      <c r="AH584" s="1"/>
      <c r="AI584" s="1"/>
      <c r="AJ584" s="52"/>
      <c r="AK584" s="1"/>
      <c r="AL584" s="52"/>
      <c r="AM584" s="1"/>
      <c r="AN584" s="52"/>
      <c r="AO584" s="71"/>
      <c r="AP584" s="52"/>
      <c r="AQ584" s="1"/>
      <c r="AR584" s="71"/>
      <c r="AS584" s="71"/>
      <c r="AT584" s="52"/>
    </row>
    <row r="585" spans="1:46" ht="14.25" customHeight="1">
      <c r="A585" s="52"/>
      <c r="B585" s="52"/>
      <c r="C585" s="52"/>
      <c r="D585" s="1"/>
      <c r="E585" s="52"/>
      <c r="F585" s="1"/>
      <c r="G585" s="52"/>
      <c r="H585" s="1"/>
      <c r="I585" s="52"/>
      <c r="J585" s="1"/>
      <c r="K585" s="52"/>
      <c r="L585" s="69"/>
      <c r="M585" s="52"/>
      <c r="N585" s="1"/>
      <c r="O585" s="52"/>
      <c r="P585" s="1"/>
      <c r="Q585" s="1"/>
      <c r="R585" s="52"/>
      <c r="S585" s="1"/>
      <c r="T585" s="52"/>
      <c r="U585" s="1"/>
      <c r="V585" s="70"/>
      <c r="W585" s="52"/>
      <c r="X585" s="1"/>
      <c r="Y585" s="52"/>
      <c r="Z585" s="1"/>
      <c r="AA585" s="1"/>
      <c r="AB585" s="1"/>
      <c r="AC585" s="1"/>
      <c r="AD585" s="1"/>
      <c r="AE585" s="52"/>
      <c r="AF585" s="1"/>
      <c r="AG585" s="52"/>
      <c r="AH585" s="1"/>
      <c r="AI585" s="1"/>
      <c r="AJ585" s="52"/>
      <c r="AK585" s="1"/>
      <c r="AL585" s="52"/>
      <c r="AM585" s="1"/>
      <c r="AN585" s="52"/>
      <c r="AO585" s="71"/>
      <c r="AP585" s="52"/>
      <c r="AQ585" s="1"/>
      <c r="AR585" s="71"/>
      <c r="AS585" s="71"/>
      <c r="AT585" s="52"/>
    </row>
    <row r="586" spans="1:46" ht="14.25" customHeight="1">
      <c r="A586" s="52"/>
      <c r="B586" s="52"/>
      <c r="C586" s="52"/>
      <c r="D586" s="1"/>
      <c r="E586" s="52"/>
      <c r="F586" s="1"/>
      <c r="G586" s="52"/>
      <c r="H586" s="1"/>
      <c r="I586" s="52"/>
      <c r="J586" s="1"/>
      <c r="K586" s="52"/>
      <c r="L586" s="69"/>
      <c r="M586" s="52"/>
      <c r="N586" s="1"/>
      <c r="O586" s="52"/>
      <c r="P586" s="1"/>
      <c r="Q586" s="1"/>
      <c r="R586" s="52"/>
      <c r="S586" s="1"/>
      <c r="T586" s="52"/>
      <c r="U586" s="1"/>
      <c r="V586" s="70"/>
      <c r="W586" s="52"/>
      <c r="X586" s="1"/>
      <c r="Y586" s="52"/>
      <c r="Z586" s="1"/>
      <c r="AA586" s="1"/>
      <c r="AB586" s="1"/>
      <c r="AC586" s="1"/>
      <c r="AD586" s="1"/>
      <c r="AE586" s="52"/>
      <c r="AF586" s="1"/>
      <c r="AG586" s="52"/>
      <c r="AH586" s="1"/>
      <c r="AI586" s="1"/>
      <c r="AJ586" s="52"/>
      <c r="AK586" s="1"/>
      <c r="AL586" s="52"/>
      <c r="AM586" s="1"/>
      <c r="AN586" s="52"/>
      <c r="AO586" s="71"/>
      <c r="AP586" s="52"/>
      <c r="AQ586" s="1"/>
      <c r="AR586" s="71"/>
      <c r="AS586" s="71"/>
      <c r="AT586" s="52"/>
    </row>
    <row r="587" spans="1:46" ht="14.25" customHeight="1">
      <c r="A587" s="52"/>
      <c r="B587" s="52"/>
      <c r="C587" s="52"/>
      <c r="D587" s="1"/>
      <c r="E587" s="52"/>
      <c r="F587" s="1"/>
      <c r="G587" s="52"/>
      <c r="H587" s="1"/>
      <c r="I587" s="52"/>
      <c r="J587" s="1"/>
      <c r="K587" s="52"/>
      <c r="L587" s="69"/>
      <c r="M587" s="52"/>
      <c r="N587" s="1"/>
      <c r="O587" s="52"/>
      <c r="P587" s="1"/>
      <c r="Q587" s="1"/>
      <c r="R587" s="52"/>
      <c r="S587" s="1"/>
      <c r="T587" s="52"/>
      <c r="U587" s="1"/>
      <c r="V587" s="70"/>
      <c r="W587" s="52"/>
      <c r="X587" s="1"/>
      <c r="Y587" s="52"/>
      <c r="Z587" s="1"/>
      <c r="AA587" s="1"/>
      <c r="AB587" s="1"/>
      <c r="AC587" s="1"/>
      <c r="AD587" s="1"/>
      <c r="AE587" s="52"/>
      <c r="AF587" s="1"/>
      <c r="AG587" s="52"/>
      <c r="AH587" s="1"/>
      <c r="AI587" s="1"/>
      <c r="AJ587" s="52"/>
      <c r="AK587" s="1"/>
      <c r="AL587" s="52"/>
      <c r="AM587" s="1"/>
      <c r="AN587" s="52"/>
      <c r="AO587" s="71"/>
      <c r="AP587" s="52"/>
      <c r="AQ587" s="1"/>
      <c r="AR587" s="71"/>
      <c r="AS587" s="71"/>
      <c r="AT587" s="52"/>
    </row>
    <row r="588" spans="1:46" ht="14.25" customHeight="1">
      <c r="A588" s="52"/>
      <c r="B588" s="52"/>
      <c r="C588" s="52"/>
      <c r="D588" s="1"/>
      <c r="E588" s="52"/>
      <c r="F588" s="1"/>
      <c r="G588" s="52"/>
      <c r="H588" s="1"/>
      <c r="I588" s="52"/>
      <c r="J588" s="1"/>
      <c r="K588" s="52"/>
      <c r="L588" s="69"/>
      <c r="M588" s="52"/>
      <c r="N588" s="1"/>
      <c r="O588" s="52"/>
      <c r="P588" s="1"/>
      <c r="Q588" s="1"/>
      <c r="R588" s="52"/>
      <c r="S588" s="1"/>
      <c r="T588" s="52"/>
      <c r="U588" s="1"/>
      <c r="V588" s="70"/>
      <c r="W588" s="52"/>
      <c r="X588" s="1"/>
      <c r="Y588" s="52"/>
      <c r="Z588" s="1"/>
      <c r="AA588" s="1"/>
      <c r="AB588" s="1"/>
      <c r="AC588" s="1"/>
      <c r="AD588" s="1"/>
      <c r="AE588" s="52"/>
      <c r="AF588" s="1"/>
      <c r="AG588" s="52"/>
      <c r="AH588" s="1"/>
      <c r="AI588" s="1"/>
      <c r="AJ588" s="52"/>
      <c r="AK588" s="1"/>
      <c r="AL588" s="52"/>
      <c r="AM588" s="1"/>
      <c r="AN588" s="52"/>
      <c r="AO588" s="71"/>
      <c r="AP588" s="52"/>
      <c r="AQ588" s="1"/>
      <c r="AR588" s="71"/>
      <c r="AS588" s="71"/>
      <c r="AT588" s="52"/>
    </row>
    <row r="589" spans="1:46" ht="14.25" customHeight="1">
      <c r="A589" s="52"/>
      <c r="B589" s="52"/>
      <c r="C589" s="52"/>
      <c r="D589" s="1"/>
      <c r="E589" s="52"/>
      <c r="F589" s="1"/>
      <c r="G589" s="52"/>
      <c r="H589" s="1"/>
      <c r="I589" s="52"/>
      <c r="J589" s="1"/>
      <c r="K589" s="52"/>
      <c r="L589" s="69"/>
      <c r="M589" s="52"/>
      <c r="N589" s="1"/>
      <c r="O589" s="52"/>
      <c r="P589" s="1"/>
      <c r="Q589" s="1"/>
      <c r="R589" s="52"/>
      <c r="S589" s="1"/>
      <c r="T589" s="52"/>
      <c r="U589" s="1"/>
      <c r="V589" s="70"/>
      <c r="W589" s="52"/>
      <c r="X589" s="1"/>
      <c r="Y589" s="52"/>
      <c r="Z589" s="1"/>
      <c r="AA589" s="1"/>
      <c r="AB589" s="1"/>
      <c r="AC589" s="1"/>
      <c r="AD589" s="1"/>
      <c r="AE589" s="52"/>
      <c r="AF589" s="1"/>
      <c r="AG589" s="52"/>
      <c r="AH589" s="1"/>
      <c r="AI589" s="1"/>
      <c r="AJ589" s="52"/>
      <c r="AK589" s="1"/>
      <c r="AL589" s="52"/>
      <c r="AM589" s="1"/>
      <c r="AN589" s="52"/>
      <c r="AO589" s="71"/>
      <c r="AP589" s="52"/>
      <c r="AQ589" s="1"/>
      <c r="AR589" s="71"/>
      <c r="AS589" s="71"/>
      <c r="AT589" s="52"/>
    </row>
    <row r="590" spans="1:46" ht="14.25" customHeight="1">
      <c r="A590" s="52"/>
      <c r="B590" s="52"/>
      <c r="C590" s="52"/>
      <c r="D590" s="1"/>
      <c r="E590" s="52"/>
      <c r="F590" s="1"/>
      <c r="G590" s="52"/>
      <c r="H590" s="1"/>
      <c r="I590" s="52"/>
      <c r="J590" s="1"/>
      <c r="K590" s="52"/>
      <c r="L590" s="69"/>
      <c r="M590" s="52"/>
      <c r="N590" s="1"/>
      <c r="O590" s="52"/>
      <c r="P590" s="1"/>
      <c r="Q590" s="1"/>
      <c r="R590" s="52"/>
      <c r="S590" s="1"/>
      <c r="T590" s="52"/>
      <c r="U590" s="1"/>
      <c r="V590" s="70"/>
      <c r="W590" s="52"/>
      <c r="X590" s="1"/>
      <c r="Y590" s="52"/>
      <c r="Z590" s="1"/>
      <c r="AA590" s="1"/>
      <c r="AB590" s="1"/>
      <c r="AC590" s="1"/>
      <c r="AD590" s="1"/>
      <c r="AE590" s="52"/>
      <c r="AF590" s="1"/>
      <c r="AG590" s="52"/>
      <c r="AH590" s="1"/>
      <c r="AI590" s="1"/>
      <c r="AJ590" s="52"/>
      <c r="AK590" s="1"/>
      <c r="AL590" s="52"/>
      <c r="AM590" s="1"/>
      <c r="AN590" s="52"/>
      <c r="AO590" s="71"/>
      <c r="AP590" s="52"/>
      <c r="AQ590" s="1"/>
      <c r="AR590" s="71"/>
      <c r="AS590" s="71"/>
      <c r="AT590" s="52"/>
    </row>
    <row r="591" spans="1:46" ht="14.25" customHeight="1">
      <c r="A591" s="52"/>
      <c r="B591" s="52"/>
      <c r="C591" s="52"/>
      <c r="D591" s="1"/>
      <c r="E591" s="52"/>
      <c r="F591" s="1"/>
      <c r="G591" s="52"/>
      <c r="H591" s="1"/>
      <c r="I591" s="52"/>
      <c r="J591" s="1"/>
      <c r="K591" s="52"/>
      <c r="L591" s="69"/>
      <c r="M591" s="52"/>
      <c r="N591" s="1"/>
      <c r="O591" s="52"/>
      <c r="P591" s="1"/>
      <c r="Q591" s="1"/>
      <c r="R591" s="52"/>
      <c r="S591" s="1"/>
      <c r="T591" s="52"/>
      <c r="U591" s="1"/>
      <c r="V591" s="70"/>
      <c r="W591" s="52"/>
      <c r="X591" s="1"/>
      <c r="Y591" s="52"/>
      <c r="Z591" s="1"/>
      <c r="AA591" s="1"/>
      <c r="AB591" s="1"/>
      <c r="AC591" s="1"/>
      <c r="AD591" s="1"/>
      <c r="AE591" s="52"/>
      <c r="AF591" s="1"/>
      <c r="AG591" s="52"/>
      <c r="AH591" s="1"/>
      <c r="AI591" s="1"/>
      <c r="AJ591" s="52"/>
      <c r="AK591" s="1"/>
      <c r="AL591" s="52"/>
      <c r="AM591" s="1"/>
      <c r="AN591" s="52"/>
      <c r="AO591" s="71"/>
      <c r="AP591" s="52"/>
      <c r="AQ591" s="1"/>
      <c r="AR591" s="71"/>
      <c r="AS591" s="71"/>
      <c r="AT591" s="52"/>
    </row>
    <row r="592" spans="1:46" ht="14.25" customHeight="1">
      <c r="A592" s="52"/>
      <c r="B592" s="52"/>
      <c r="C592" s="52"/>
      <c r="D592" s="1"/>
      <c r="E592" s="52"/>
      <c r="F592" s="1"/>
      <c r="G592" s="52"/>
      <c r="H592" s="1"/>
      <c r="I592" s="52"/>
      <c r="J592" s="1"/>
      <c r="K592" s="52"/>
      <c r="L592" s="69"/>
      <c r="M592" s="52"/>
      <c r="N592" s="1"/>
      <c r="O592" s="52"/>
      <c r="P592" s="1"/>
      <c r="Q592" s="1"/>
      <c r="R592" s="52"/>
      <c r="S592" s="1"/>
      <c r="T592" s="52"/>
      <c r="U592" s="1"/>
      <c r="V592" s="70"/>
      <c r="W592" s="52"/>
      <c r="X592" s="1"/>
      <c r="Y592" s="52"/>
      <c r="Z592" s="1"/>
      <c r="AA592" s="1"/>
      <c r="AB592" s="1"/>
      <c r="AC592" s="1"/>
      <c r="AD592" s="1"/>
      <c r="AE592" s="52"/>
      <c r="AF592" s="1"/>
      <c r="AG592" s="52"/>
      <c r="AH592" s="1"/>
      <c r="AI592" s="1"/>
      <c r="AJ592" s="52"/>
      <c r="AK592" s="1"/>
      <c r="AL592" s="52"/>
      <c r="AM592" s="1"/>
      <c r="AN592" s="52"/>
      <c r="AO592" s="71"/>
      <c r="AP592" s="52"/>
      <c r="AQ592" s="1"/>
      <c r="AR592" s="71"/>
      <c r="AS592" s="71"/>
      <c r="AT592" s="52"/>
    </row>
    <row r="593" spans="1:46" ht="14.25" customHeight="1">
      <c r="A593" s="52"/>
      <c r="B593" s="52"/>
      <c r="C593" s="52"/>
      <c r="D593" s="1"/>
      <c r="E593" s="52"/>
      <c r="F593" s="1"/>
      <c r="G593" s="52"/>
      <c r="H593" s="1"/>
      <c r="I593" s="52"/>
      <c r="J593" s="1"/>
      <c r="K593" s="52"/>
      <c r="L593" s="69"/>
      <c r="M593" s="52"/>
      <c r="N593" s="1"/>
      <c r="O593" s="52"/>
      <c r="P593" s="1"/>
      <c r="Q593" s="1"/>
      <c r="R593" s="52"/>
      <c r="S593" s="1"/>
      <c r="T593" s="52"/>
      <c r="U593" s="1"/>
      <c r="V593" s="70"/>
      <c r="W593" s="52"/>
      <c r="X593" s="1"/>
      <c r="Y593" s="52"/>
      <c r="Z593" s="1"/>
      <c r="AA593" s="1"/>
      <c r="AB593" s="1"/>
      <c r="AC593" s="1"/>
      <c r="AD593" s="1"/>
      <c r="AE593" s="52"/>
      <c r="AF593" s="1"/>
      <c r="AG593" s="52"/>
      <c r="AH593" s="1"/>
      <c r="AI593" s="1"/>
      <c r="AJ593" s="52"/>
      <c r="AK593" s="1"/>
      <c r="AL593" s="52"/>
      <c r="AM593" s="1"/>
      <c r="AN593" s="52"/>
      <c r="AO593" s="71"/>
      <c r="AP593" s="52"/>
      <c r="AQ593" s="1"/>
      <c r="AR593" s="71"/>
      <c r="AS593" s="71"/>
      <c r="AT593" s="52"/>
    </row>
    <row r="594" spans="1:46" ht="14.25" customHeight="1">
      <c r="A594" s="52"/>
      <c r="B594" s="52"/>
      <c r="C594" s="52"/>
      <c r="D594" s="1"/>
      <c r="E594" s="52"/>
      <c r="F594" s="1"/>
      <c r="G594" s="52"/>
      <c r="H594" s="1"/>
      <c r="I594" s="52"/>
      <c r="J594" s="1"/>
      <c r="K594" s="52"/>
      <c r="L594" s="69"/>
      <c r="M594" s="52"/>
      <c r="N594" s="1"/>
      <c r="O594" s="52"/>
      <c r="P594" s="1"/>
      <c r="Q594" s="1"/>
      <c r="R594" s="52"/>
      <c r="S594" s="1"/>
      <c r="T594" s="52"/>
      <c r="U594" s="1"/>
      <c r="V594" s="70"/>
      <c r="W594" s="52"/>
      <c r="X594" s="1"/>
      <c r="Y594" s="52"/>
      <c r="Z594" s="1"/>
      <c r="AA594" s="1"/>
      <c r="AB594" s="1"/>
      <c r="AC594" s="1"/>
      <c r="AD594" s="1"/>
      <c r="AE594" s="52"/>
      <c r="AF594" s="1"/>
      <c r="AG594" s="52"/>
      <c r="AH594" s="1"/>
      <c r="AI594" s="1"/>
      <c r="AJ594" s="52"/>
      <c r="AK594" s="1"/>
      <c r="AL594" s="52"/>
      <c r="AM594" s="1"/>
      <c r="AN594" s="52"/>
      <c r="AO594" s="71"/>
      <c r="AP594" s="52"/>
      <c r="AQ594" s="1"/>
      <c r="AR594" s="71"/>
      <c r="AS594" s="71"/>
      <c r="AT594" s="52"/>
    </row>
    <row r="595" spans="1:46" ht="14.25" customHeight="1">
      <c r="A595" s="52"/>
      <c r="B595" s="52"/>
      <c r="C595" s="52"/>
      <c r="D595" s="1"/>
      <c r="E595" s="52"/>
      <c r="F595" s="1"/>
      <c r="G595" s="52"/>
      <c r="H595" s="1"/>
      <c r="I595" s="52"/>
      <c r="J595" s="1"/>
      <c r="K595" s="52"/>
      <c r="L595" s="69"/>
      <c r="M595" s="52"/>
      <c r="N595" s="1"/>
      <c r="O595" s="52"/>
      <c r="P595" s="1"/>
      <c r="Q595" s="1"/>
      <c r="R595" s="52"/>
      <c r="S595" s="1"/>
      <c r="T595" s="52"/>
      <c r="U595" s="1"/>
      <c r="V595" s="70"/>
      <c r="W595" s="52"/>
      <c r="X595" s="1"/>
      <c r="Y595" s="52"/>
      <c r="Z595" s="1"/>
      <c r="AA595" s="1"/>
      <c r="AB595" s="1"/>
      <c r="AC595" s="1"/>
      <c r="AD595" s="1"/>
      <c r="AE595" s="52"/>
      <c r="AF595" s="1"/>
      <c r="AG595" s="52"/>
      <c r="AH595" s="1"/>
      <c r="AI595" s="1"/>
      <c r="AJ595" s="52"/>
      <c r="AK595" s="1"/>
      <c r="AL595" s="52"/>
      <c r="AM595" s="1"/>
      <c r="AN595" s="52"/>
      <c r="AO595" s="71"/>
      <c r="AP595" s="52"/>
      <c r="AQ595" s="1"/>
      <c r="AR595" s="71"/>
      <c r="AS595" s="71"/>
      <c r="AT595" s="52"/>
    </row>
    <row r="596" spans="1:46" ht="14.25" customHeight="1">
      <c r="A596" s="52"/>
      <c r="B596" s="52"/>
      <c r="C596" s="52"/>
      <c r="D596" s="1"/>
      <c r="E596" s="52"/>
      <c r="F596" s="1"/>
      <c r="G596" s="52"/>
      <c r="H596" s="1"/>
      <c r="I596" s="52"/>
      <c r="J596" s="1"/>
      <c r="K596" s="52"/>
      <c r="L596" s="69"/>
      <c r="M596" s="52"/>
      <c r="N596" s="1"/>
      <c r="O596" s="52"/>
      <c r="P596" s="1"/>
      <c r="Q596" s="1"/>
      <c r="R596" s="52"/>
      <c r="S596" s="1"/>
      <c r="T596" s="52"/>
      <c r="U596" s="1"/>
      <c r="V596" s="70"/>
      <c r="W596" s="52"/>
      <c r="X596" s="1"/>
      <c r="Y596" s="52"/>
      <c r="Z596" s="1"/>
      <c r="AA596" s="1"/>
      <c r="AB596" s="1"/>
      <c r="AC596" s="1"/>
      <c r="AD596" s="1"/>
      <c r="AE596" s="52"/>
      <c r="AF596" s="1"/>
      <c r="AG596" s="52"/>
      <c r="AH596" s="1"/>
      <c r="AI596" s="1"/>
      <c r="AJ596" s="52"/>
      <c r="AK596" s="1"/>
      <c r="AL596" s="52"/>
      <c r="AM596" s="1"/>
      <c r="AN596" s="52"/>
      <c r="AO596" s="71"/>
      <c r="AP596" s="52"/>
      <c r="AQ596" s="1"/>
      <c r="AR596" s="71"/>
      <c r="AS596" s="71"/>
      <c r="AT596" s="52"/>
    </row>
    <row r="597" spans="1:46" ht="14.25" customHeight="1">
      <c r="A597" s="52"/>
      <c r="B597" s="52"/>
      <c r="C597" s="52"/>
      <c r="D597" s="1"/>
      <c r="E597" s="52"/>
      <c r="F597" s="1"/>
      <c r="G597" s="52"/>
      <c r="H597" s="1"/>
      <c r="I597" s="52"/>
      <c r="J597" s="1"/>
      <c r="K597" s="52"/>
      <c r="L597" s="69"/>
      <c r="M597" s="52"/>
      <c r="N597" s="1"/>
      <c r="O597" s="52"/>
      <c r="P597" s="1"/>
      <c r="Q597" s="1"/>
      <c r="R597" s="52"/>
      <c r="S597" s="1"/>
      <c r="T597" s="52"/>
      <c r="U597" s="1"/>
      <c r="V597" s="70"/>
      <c r="W597" s="52"/>
      <c r="X597" s="1"/>
      <c r="Y597" s="52"/>
      <c r="Z597" s="1"/>
      <c r="AA597" s="1"/>
      <c r="AB597" s="1"/>
      <c r="AC597" s="1"/>
      <c r="AD597" s="1"/>
      <c r="AE597" s="52"/>
      <c r="AF597" s="1"/>
      <c r="AG597" s="52"/>
      <c r="AH597" s="1"/>
      <c r="AI597" s="1"/>
      <c r="AJ597" s="52"/>
      <c r="AK597" s="1"/>
      <c r="AL597" s="52"/>
      <c r="AM597" s="1"/>
      <c r="AN597" s="52"/>
      <c r="AO597" s="71"/>
      <c r="AP597" s="52"/>
      <c r="AQ597" s="1"/>
      <c r="AR597" s="71"/>
      <c r="AS597" s="71"/>
      <c r="AT597" s="52"/>
    </row>
    <row r="598" spans="1:46" ht="14.25" customHeight="1">
      <c r="A598" s="52"/>
      <c r="B598" s="52"/>
      <c r="C598" s="52"/>
      <c r="D598" s="1"/>
      <c r="E598" s="52"/>
      <c r="F598" s="1"/>
      <c r="G598" s="52"/>
      <c r="H598" s="1"/>
      <c r="I598" s="52"/>
      <c r="J598" s="1"/>
      <c r="K598" s="52"/>
      <c r="L598" s="69"/>
      <c r="M598" s="52"/>
      <c r="N598" s="1"/>
      <c r="O598" s="52"/>
      <c r="P598" s="1"/>
      <c r="Q598" s="1"/>
      <c r="R598" s="52"/>
      <c r="S598" s="1"/>
      <c r="T598" s="52"/>
      <c r="U598" s="1"/>
      <c r="V598" s="70"/>
      <c r="W598" s="52"/>
      <c r="X598" s="1"/>
      <c r="Y598" s="52"/>
      <c r="Z598" s="1"/>
      <c r="AA598" s="1"/>
      <c r="AB598" s="1"/>
      <c r="AC598" s="1"/>
      <c r="AD598" s="1"/>
      <c r="AE598" s="52"/>
      <c r="AF598" s="1"/>
      <c r="AG598" s="52"/>
      <c r="AH598" s="1"/>
      <c r="AI598" s="1"/>
      <c r="AJ598" s="52"/>
      <c r="AK598" s="1"/>
      <c r="AL598" s="52"/>
      <c r="AM598" s="1"/>
      <c r="AN598" s="52"/>
      <c r="AO598" s="71"/>
      <c r="AP598" s="52"/>
      <c r="AQ598" s="1"/>
      <c r="AR598" s="71"/>
      <c r="AS598" s="71"/>
      <c r="AT598" s="52"/>
    </row>
    <row r="599" spans="1:46" ht="14.25" customHeight="1">
      <c r="A599" s="52"/>
      <c r="B599" s="52"/>
      <c r="C599" s="52"/>
      <c r="D599" s="1"/>
      <c r="E599" s="52"/>
      <c r="F599" s="1"/>
      <c r="G599" s="52"/>
      <c r="H599" s="1"/>
      <c r="I599" s="52"/>
      <c r="J599" s="1"/>
      <c r="K599" s="52"/>
      <c r="L599" s="69"/>
      <c r="M599" s="52"/>
      <c r="N599" s="1"/>
      <c r="O599" s="52"/>
      <c r="P599" s="1"/>
      <c r="Q599" s="1"/>
      <c r="R599" s="52"/>
      <c r="S599" s="1"/>
      <c r="T599" s="52"/>
      <c r="U599" s="1"/>
      <c r="V599" s="70"/>
      <c r="W599" s="52"/>
      <c r="X599" s="1"/>
      <c r="Y599" s="52"/>
      <c r="Z599" s="1"/>
      <c r="AA599" s="1"/>
      <c r="AB599" s="1"/>
      <c r="AC599" s="1"/>
      <c r="AD599" s="1"/>
      <c r="AE599" s="52"/>
      <c r="AF599" s="1"/>
      <c r="AG599" s="52"/>
      <c r="AH599" s="1"/>
      <c r="AI599" s="1"/>
      <c r="AJ599" s="52"/>
      <c r="AK599" s="1"/>
      <c r="AL599" s="52"/>
      <c r="AM599" s="1"/>
      <c r="AN599" s="52"/>
      <c r="AO599" s="71"/>
      <c r="AP599" s="52"/>
      <c r="AQ599" s="1"/>
      <c r="AR599" s="71"/>
      <c r="AS599" s="71"/>
      <c r="AT599" s="52"/>
    </row>
    <row r="600" spans="1:46" ht="14.25" customHeight="1">
      <c r="A600" s="52"/>
      <c r="B600" s="52"/>
      <c r="C600" s="52"/>
      <c r="D600" s="1"/>
      <c r="E600" s="52"/>
      <c r="F600" s="1"/>
      <c r="G600" s="52"/>
      <c r="H600" s="1"/>
      <c r="I600" s="52"/>
      <c r="J600" s="1"/>
      <c r="K600" s="52"/>
      <c r="L600" s="69"/>
      <c r="M600" s="52"/>
      <c r="N600" s="1"/>
      <c r="O600" s="52"/>
      <c r="P600" s="1"/>
      <c r="Q600" s="1"/>
      <c r="R600" s="52"/>
      <c r="S600" s="1"/>
      <c r="T600" s="52"/>
      <c r="U600" s="1"/>
      <c r="V600" s="70"/>
      <c r="W600" s="52"/>
      <c r="X600" s="1"/>
      <c r="Y600" s="52"/>
      <c r="Z600" s="1"/>
      <c r="AA600" s="1"/>
      <c r="AB600" s="1"/>
      <c r="AC600" s="1"/>
      <c r="AD600" s="1"/>
      <c r="AE600" s="52"/>
      <c r="AF600" s="1"/>
      <c r="AG600" s="52"/>
      <c r="AH600" s="1"/>
      <c r="AI600" s="1"/>
      <c r="AJ600" s="52"/>
      <c r="AK600" s="1"/>
      <c r="AL600" s="52"/>
      <c r="AM600" s="1"/>
      <c r="AN600" s="52"/>
      <c r="AO600" s="71"/>
      <c r="AP600" s="52"/>
      <c r="AQ600" s="1"/>
      <c r="AR600" s="71"/>
      <c r="AS600" s="71"/>
      <c r="AT600" s="52"/>
    </row>
    <row r="601" spans="1:46" ht="14.25" customHeight="1">
      <c r="A601" s="52"/>
      <c r="B601" s="52"/>
      <c r="C601" s="52"/>
      <c r="D601" s="1"/>
      <c r="E601" s="52"/>
      <c r="F601" s="1"/>
      <c r="G601" s="52"/>
      <c r="H601" s="1"/>
      <c r="I601" s="52"/>
      <c r="J601" s="1"/>
      <c r="K601" s="52"/>
      <c r="L601" s="69"/>
      <c r="M601" s="52"/>
      <c r="N601" s="1"/>
      <c r="O601" s="52"/>
      <c r="P601" s="1"/>
      <c r="Q601" s="1"/>
      <c r="R601" s="52"/>
      <c r="S601" s="1"/>
      <c r="T601" s="52"/>
      <c r="U601" s="1"/>
      <c r="V601" s="70"/>
      <c r="W601" s="52"/>
      <c r="X601" s="1"/>
      <c r="Y601" s="52"/>
      <c r="Z601" s="1"/>
      <c r="AA601" s="1"/>
      <c r="AB601" s="1"/>
      <c r="AC601" s="1"/>
      <c r="AD601" s="1"/>
      <c r="AE601" s="52"/>
      <c r="AF601" s="1"/>
      <c r="AG601" s="52"/>
      <c r="AH601" s="1"/>
      <c r="AI601" s="1"/>
      <c r="AJ601" s="52"/>
      <c r="AK601" s="1"/>
      <c r="AL601" s="52"/>
      <c r="AM601" s="1"/>
      <c r="AN601" s="52"/>
      <c r="AO601" s="71"/>
      <c r="AP601" s="52"/>
      <c r="AQ601" s="1"/>
      <c r="AR601" s="71"/>
      <c r="AS601" s="71"/>
      <c r="AT601" s="52"/>
    </row>
    <row r="602" spans="1:46" ht="14.25" customHeight="1">
      <c r="A602" s="52"/>
      <c r="B602" s="52"/>
      <c r="C602" s="52"/>
      <c r="D602" s="1"/>
      <c r="E602" s="52"/>
      <c r="F602" s="1"/>
      <c r="G602" s="52"/>
      <c r="H602" s="1"/>
      <c r="I602" s="52"/>
      <c r="J602" s="1"/>
      <c r="K602" s="52"/>
      <c r="L602" s="69"/>
      <c r="M602" s="52"/>
      <c r="N602" s="1"/>
      <c r="O602" s="52"/>
      <c r="P602" s="1"/>
      <c r="Q602" s="1"/>
      <c r="R602" s="52"/>
      <c r="S602" s="1"/>
      <c r="T602" s="52"/>
      <c r="U602" s="1"/>
      <c r="V602" s="70"/>
      <c r="W602" s="52"/>
      <c r="X602" s="1"/>
      <c r="Y602" s="52"/>
      <c r="Z602" s="1"/>
      <c r="AA602" s="1"/>
      <c r="AB602" s="1"/>
      <c r="AC602" s="1"/>
      <c r="AD602" s="1"/>
      <c r="AE602" s="52"/>
      <c r="AF602" s="1"/>
      <c r="AG602" s="52"/>
      <c r="AH602" s="1"/>
      <c r="AI602" s="1"/>
      <c r="AJ602" s="52"/>
      <c r="AK602" s="1"/>
      <c r="AL602" s="52"/>
      <c r="AM602" s="1"/>
      <c r="AN602" s="52"/>
      <c r="AO602" s="71"/>
      <c r="AP602" s="52"/>
      <c r="AQ602" s="1"/>
      <c r="AR602" s="71"/>
      <c r="AS602" s="71"/>
      <c r="AT602" s="52"/>
    </row>
    <row r="603" spans="1:46" ht="14.25" customHeight="1">
      <c r="A603" s="52"/>
      <c r="B603" s="52"/>
      <c r="C603" s="52"/>
      <c r="D603" s="1"/>
      <c r="E603" s="52"/>
      <c r="F603" s="1"/>
      <c r="G603" s="52"/>
      <c r="H603" s="1"/>
      <c r="I603" s="52"/>
      <c r="J603" s="1"/>
      <c r="K603" s="52"/>
      <c r="L603" s="69"/>
      <c r="M603" s="52"/>
      <c r="N603" s="1"/>
      <c r="O603" s="52"/>
      <c r="P603" s="1"/>
      <c r="Q603" s="1"/>
      <c r="R603" s="52"/>
      <c r="S603" s="1"/>
      <c r="T603" s="52"/>
      <c r="U603" s="1"/>
      <c r="V603" s="70"/>
      <c r="W603" s="52"/>
      <c r="X603" s="1"/>
      <c r="Y603" s="52"/>
      <c r="Z603" s="1"/>
      <c r="AA603" s="1"/>
      <c r="AB603" s="1"/>
      <c r="AC603" s="1"/>
      <c r="AD603" s="1"/>
      <c r="AE603" s="52"/>
      <c r="AF603" s="1"/>
      <c r="AG603" s="52"/>
      <c r="AH603" s="1"/>
      <c r="AI603" s="1"/>
      <c r="AJ603" s="52"/>
      <c r="AK603" s="1"/>
      <c r="AL603" s="52"/>
      <c r="AM603" s="1"/>
      <c r="AN603" s="52"/>
      <c r="AO603" s="71"/>
      <c r="AP603" s="52"/>
      <c r="AQ603" s="1"/>
      <c r="AR603" s="71"/>
      <c r="AS603" s="71"/>
      <c r="AT603" s="52"/>
    </row>
    <row r="604" spans="1:46" ht="14.25" customHeight="1">
      <c r="A604" s="52"/>
      <c r="B604" s="52"/>
      <c r="C604" s="52"/>
      <c r="D604" s="1"/>
      <c r="E604" s="52"/>
      <c r="F604" s="1"/>
      <c r="G604" s="52"/>
      <c r="H604" s="1"/>
      <c r="I604" s="52"/>
      <c r="J604" s="1"/>
      <c r="K604" s="52"/>
      <c r="L604" s="69"/>
      <c r="M604" s="52"/>
      <c r="N604" s="1"/>
      <c r="O604" s="52"/>
      <c r="P604" s="1"/>
      <c r="Q604" s="1"/>
      <c r="R604" s="52"/>
      <c r="S604" s="1"/>
      <c r="T604" s="52"/>
      <c r="U604" s="1"/>
      <c r="V604" s="70"/>
      <c r="W604" s="52"/>
      <c r="X604" s="1"/>
      <c r="Y604" s="52"/>
      <c r="Z604" s="1"/>
      <c r="AA604" s="1"/>
      <c r="AB604" s="1"/>
      <c r="AC604" s="1"/>
      <c r="AD604" s="1"/>
      <c r="AE604" s="52"/>
      <c r="AF604" s="1"/>
      <c r="AG604" s="52"/>
      <c r="AH604" s="1"/>
      <c r="AI604" s="1"/>
      <c r="AJ604" s="52"/>
      <c r="AK604" s="1"/>
      <c r="AL604" s="52"/>
      <c r="AM604" s="1"/>
      <c r="AN604" s="52"/>
      <c r="AO604" s="71"/>
      <c r="AP604" s="52"/>
      <c r="AQ604" s="1"/>
      <c r="AR604" s="71"/>
      <c r="AS604" s="71"/>
      <c r="AT604" s="52"/>
    </row>
    <row r="605" spans="1:46" ht="14.25" customHeight="1">
      <c r="A605" s="52"/>
      <c r="B605" s="52"/>
      <c r="C605" s="52"/>
      <c r="D605" s="1"/>
      <c r="E605" s="52"/>
      <c r="F605" s="1"/>
      <c r="G605" s="52"/>
      <c r="H605" s="1"/>
      <c r="I605" s="52"/>
      <c r="J605" s="1"/>
      <c r="K605" s="52"/>
      <c r="L605" s="69"/>
      <c r="M605" s="52"/>
      <c r="N605" s="1"/>
      <c r="O605" s="52"/>
      <c r="P605" s="1"/>
      <c r="Q605" s="1"/>
      <c r="R605" s="52"/>
      <c r="S605" s="1"/>
      <c r="T605" s="52"/>
      <c r="U605" s="1"/>
      <c r="V605" s="70"/>
      <c r="W605" s="52"/>
      <c r="X605" s="1"/>
      <c r="Y605" s="52"/>
      <c r="Z605" s="1"/>
      <c r="AA605" s="1"/>
      <c r="AB605" s="1"/>
      <c r="AC605" s="1"/>
      <c r="AD605" s="1"/>
      <c r="AE605" s="52"/>
      <c r="AF605" s="1"/>
      <c r="AG605" s="52"/>
      <c r="AH605" s="1"/>
      <c r="AI605" s="1"/>
      <c r="AJ605" s="52"/>
      <c r="AK605" s="1"/>
      <c r="AL605" s="52"/>
      <c r="AM605" s="1"/>
      <c r="AN605" s="52"/>
      <c r="AO605" s="71"/>
      <c r="AP605" s="52"/>
      <c r="AQ605" s="1"/>
      <c r="AR605" s="71"/>
      <c r="AS605" s="71"/>
      <c r="AT605" s="52"/>
    </row>
    <row r="606" spans="1:46" ht="14.25" customHeight="1">
      <c r="A606" s="52"/>
      <c r="B606" s="52"/>
      <c r="C606" s="52"/>
      <c r="D606" s="1"/>
      <c r="E606" s="52"/>
      <c r="F606" s="1"/>
      <c r="G606" s="52"/>
      <c r="H606" s="1"/>
      <c r="I606" s="52"/>
      <c r="J606" s="1"/>
      <c r="K606" s="52"/>
      <c r="L606" s="69"/>
      <c r="M606" s="52"/>
      <c r="N606" s="1"/>
      <c r="O606" s="52"/>
      <c r="P606" s="1"/>
      <c r="Q606" s="1"/>
      <c r="R606" s="52"/>
      <c r="S606" s="1"/>
      <c r="T606" s="52"/>
      <c r="U606" s="1"/>
      <c r="V606" s="70"/>
      <c r="W606" s="52"/>
      <c r="X606" s="1"/>
      <c r="Y606" s="52"/>
      <c r="Z606" s="1"/>
      <c r="AA606" s="1"/>
      <c r="AB606" s="1"/>
      <c r="AC606" s="1"/>
      <c r="AD606" s="1"/>
      <c r="AE606" s="52"/>
      <c r="AF606" s="1"/>
      <c r="AG606" s="52"/>
      <c r="AH606" s="1"/>
      <c r="AI606" s="1"/>
      <c r="AJ606" s="52"/>
      <c r="AK606" s="1"/>
      <c r="AL606" s="52"/>
      <c r="AM606" s="1"/>
      <c r="AN606" s="52"/>
      <c r="AO606" s="71"/>
      <c r="AP606" s="52"/>
      <c r="AQ606" s="1"/>
      <c r="AR606" s="71"/>
      <c r="AS606" s="71"/>
      <c r="AT606" s="52"/>
    </row>
    <row r="607" spans="1:46" ht="14.25" customHeight="1">
      <c r="A607" s="52"/>
      <c r="B607" s="52"/>
      <c r="C607" s="52"/>
      <c r="D607" s="1"/>
      <c r="E607" s="52"/>
      <c r="F607" s="1"/>
      <c r="G607" s="52"/>
      <c r="H607" s="1"/>
      <c r="I607" s="52"/>
      <c r="J607" s="1"/>
      <c r="K607" s="52"/>
      <c r="L607" s="69"/>
      <c r="M607" s="52"/>
      <c r="N607" s="1"/>
      <c r="O607" s="52"/>
      <c r="P607" s="1"/>
      <c r="Q607" s="1"/>
      <c r="R607" s="52"/>
      <c r="S607" s="1"/>
      <c r="T607" s="52"/>
      <c r="U607" s="1"/>
      <c r="V607" s="70"/>
      <c r="W607" s="52"/>
      <c r="X607" s="1"/>
      <c r="Y607" s="52"/>
      <c r="Z607" s="1"/>
      <c r="AA607" s="1"/>
      <c r="AB607" s="1"/>
      <c r="AC607" s="1"/>
      <c r="AD607" s="1"/>
      <c r="AE607" s="52"/>
      <c r="AF607" s="1"/>
      <c r="AG607" s="52"/>
      <c r="AH607" s="1"/>
      <c r="AI607" s="1"/>
      <c r="AJ607" s="52"/>
      <c r="AK607" s="1"/>
      <c r="AL607" s="52"/>
      <c r="AM607" s="1"/>
      <c r="AN607" s="52"/>
      <c r="AO607" s="71"/>
      <c r="AP607" s="52"/>
      <c r="AQ607" s="1"/>
      <c r="AR607" s="71"/>
      <c r="AS607" s="71"/>
      <c r="AT607" s="52"/>
    </row>
    <row r="608" spans="1:46" ht="14.25" customHeight="1">
      <c r="A608" s="52"/>
      <c r="B608" s="52"/>
      <c r="C608" s="52"/>
      <c r="D608" s="1"/>
      <c r="E608" s="52"/>
      <c r="F608" s="1"/>
      <c r="G608" s="52"/>
      <c r="H608" s="1"/>
      <c r="I608" s="52"/>
      <c r="J608" s="1"/>
      <c r="K608" s="52"/>
      <c r="L608" s="69"/>
      <c r="M608" s="52"/>
      <c r="N608" s="1"/>
      <c r="O608" s="52"/>
      <c r="P608" s="1"/>
      <c r="Q608" s="1"/>
      <c r="R608" s="52"/>
      <c r="S608" s="1"/>
      <c r="T608" s="52"/>
      <c r="U608" s="1"/>
      <c r="V608" s="70"/>
      <c r="W608" s="52"/>
      <c r="X608" s="1"/>
      <c r="Y608" s="52"/>
      <c r="Z608" s="1"/>
      <c r="AA608" s="1"/>
      <c r="AB608" s="1"/>
      <c r="AC608" s="1"/>
      <c r="AD608" s="1"/>
      <c r="AE608" s="52"/>
      <c r="AF608" s="1"/>
      <c r="AG608" s="52"/>
      <c r="AH608" s="1"/>
      <c r="AI608" s="1"/>
      <c r="AJ608" s="52"/>
      <c r="AK608" s="1"/>
      <c r="AL608" s="52"/>
      <c r="AM608" s="1"/>
      <c r="AN608" s="52"/>
      <c r="AO608" s="71"/>
      <c r="AP608" s="52"/>
      <c r="AQ608" s="1"/>
      <c r="AR608" s="71"/>
      <c r="AS608" s="71"/>
      <c r="AT608" s="52"/>
    </row>
    <row r="609" spans="1:46" ht="14.25" customHeight="1">
      <c r="A609" s="52"/>
      <c r="B609" s="52"/>
      <c r="C609" s="52"/>
      <c r="D609" s="1"/>
      <c r="E609" s="52"/>
      <c r="F609" s="1"/>
      <c r="G609" s="52"/>
      <c r="H609" s="1"/>
      <c r="I609" s="52"/>
      <c r="J609" s="1"/>
      <c r="K609" s="52"/>
      <c r="L609" s="69"/>
      <c r="M609" s="52"/>
      <c r="N609" s="1"/>
      <c r="O609" s="52"/>
      <c r="P609" s="1"/>
      <c r="Q609" s="1"/>
      <c r="R609" s="52"/>
      <c r="S609" s="1"/>
      <c r="T609" s="52"/>
      <c r="U609" s="1"/>
      <c r="V609" s="70"/>
      <c r="W609" s="52"/>
      <c r="X609" s="1"/>
      <c r="Y609" s="52"/>
      <c r="Z609" s="1"/>
      <c r="AA609" s="1"/>
      <c r="AB609" s="1"/>
      <c r="AC609" s="1"/>
      <c r="AD609" s="1"/>
      <c r="AE609" s="52"/>
      <c r="AF609" s="1"/>
      <c r="AG609" s="52"/>
      <c r="AH609" s="1"/>
      <c r="AI609" s="1"/>
      <c r="AJ609" s="52"/>
      <c r="AK609" s="1"/>
      <c r="AL609" s="52"/>
      <c r="AM609" s="1"/>
      <c r="AN609" s="52"/>
      <c r="AO609" s="71"/>
      <c r="AP609" s="52"/>
      <c r="AQ609" s="1"/>
      <c r="AR609" s="71"/>
      <c r="AS609" s="71"/>
      <c r="AT609" s="52"/>
    </row>
    <row r="610" spans="1:46" ht="14.25" customHeight="1">
      <c r="A610" s="52"/>
      <c r="B610" s="52"/>
      <c r="C610" s="52"/>
      <c r="D610" s="1"/>
      <c r="E610" s="52"/>
      <c r="F610" s="1"/>
      <c r="G610" s="52"/>
      <c r="H610" s="1"/>
      <c r="I610" s="52"/>
      <c r="J610" s="1"/>
      <c r="K610" s="52"/>
      <c r="L610" s="69"/>
      <c r="M610" s="52"/>
      <c r="N610" s="1"/>
      <c r="O610" s="52"/>
      <c r="P610" s="1"/>
      <c r="Q610" s="1"/>
      <c r="R610" s="52"/>
      <c r="S610" s="1"/>
      <c r="T610" s="52"/>
      <c r="U610" s="1"/>
      <c r="V610" s="70"/>
      <c r="W610" s="52"/>
      <c r="X610" s="1"/>
      <c r="Y610" s="52"/>
      <c r="Z610" s="1"/>
      <c r="AA610" s="1"/>
      <c r="AB610" s="1"/>
      <c r="AC610" s="1"/>
      <c r="AD610" s="1"/>
      <c r="AE610" s="52"/>
      <c r="AF610" s="1"/>
      <c r="AG610" s="52"/>
      <c r="AH610" s="1"/>
      <c r="AI610" s="1"/>
      <c r="AJ610" s="52"/>
      <c r="AK610" s="1"/>
      <c r="AL610" s="52"/>
      <c r="AM610" s="1"/>
      <c r="AN610" s="52"/>
      <c r="AO610" s="71"/>
      <c r="AP610" s="52"/>
      <c r="AQ610" s="1"/>
      <c r="AR610" s="71"/>
      <c r="AS610" s="71"/>
      <c r="AT610" s="52"/>
    </row>
    <row r="611" spans="1:46" ht="14.25" customHeight="1">
      <c r="A611" s="52"/>
      <c r="B611" s="52"/>
      <c r="C611" s="52"/>
      <c r="D611" s="1"/>
      <c r="E611" s="52"/>
      <c r="F611" s="1"/>
      <c r="G611" s="52"/>
      <c r="H611" s="1"/>
      <c r="I611" s="52"/>
      <c r="J611" s="1"/>
      <c r="K611" s="52"/>
      <c r="L611" s="69"/>
      <c r="M611" s="52"/>
      <c r="N611" s="1"/>
      <c r="O611" s="52"/>
      <c r="P611" s="1"/>
      <c r="Q611" s="1"/>
      <c r="R611" s="52"/>
      <c r="S611" s="1"/>
      <c r="T611" s="52"/>
      <c r="U611" s="1"/>
      <c r="V611" s="70"/>
      <c r="W611" s="52"/>
      <c r="X611" s="1"/>
      <c r="Y611" s="52"/>
      <c r="Z611" s="1"/>
      <c r="AA611" s="1"/>
      <c r="AB611" s="1"/>
      <c r="AC611" s="1"/>
      <c r="AD611" s="1"/>
      <c r="AE611" s="52"/>
      <c r="AF611" s="1"/>
      <c r="AG611" s="52"/>
      <c r="AH611" s="1"/>
      <c r="AI611" s="1"/>
      <c r="AJ611" s="52"/>
      <c r="AK611" s="1"/>
      <c r="AL611" s="52"/>
      <c r="AM611" s="1"/>
      <c r="AN611" s="52"/>
      <c r="AO611" s="71"/>
      <c r="AP611" s="52"/>
      <c r="AQ611" s="1"/>
      <c r="AR611" s="71"/>
      <c r="AS611" s="71"/>
      <c r="AT611" s="52"/>
    </row>
    <row r="612" spans="1:46" ht="14.25" customHeight="1">
      <c r="A612" s="52"/>
      <c r="B612" s="52"/>
      <c r="C612" s="52"/>
      <c r="D612" s="1"/>
      <c r="E612" s="52"/>
      <c r="F612" s="1"/>
      <c r="G612" s="52"/>
      <c r="H612" s="1"/>
      <c r="I612" s="52"/>
      <c r="J612" s="1"/>
      <c r="K612" s="52"/>
      <c r="L612" s="69"/>
      <c r="M612" s="52"/>
      <c r="N612" s="1"/>
      <c r="O612" s="52"/>
      <c r="P612" s="1"/>
      <c r="Q612" s="1"/>
      <c r="R612" s="52"/>
      <c r="S612" s="1"/>
      <c r="T612" s="52"/>
      <c r="U612" s="1"/>
      <c r="V612" s="70"/>
      <c r="W612" s="52"/>
      <c r="X612" s="1"/>
      <c r="Y612" s="52"/>
      <c r="Z612" s="1"/>
      <c r="AA612" s="1"/>
      <c r="AB612" s="1"/>
      <c r="AC612" s="1"/>
      <c r="AD612" s="1"/>
      <c r="AE612" s="52"/>
      <c r="AF612" s="1"/>
      <c r="AG612" s="52"/>
      <c r="AH612" s="1"/>
      <c r="AI612" s="1"/>
      <c r="AJ612" s="52"/>
      <c r="AK612" s="1"/>
      <c r="AL612" s="52"/>
      <c r="AM612" s="1"/>
      <c r="AN612" s="52"/>
      <c r="AO612" s="71"/>
      <c r="AP612" s="52"/>
      <c r="AQ612" s="1"/>
      <c r="AR612" s="71"/>
      <c r="AS612" s="71"/>
      <c r="AT612" s="52"/>
    </row>
    <row r="613" spans="1:46" ht="14.25" customHeight="1">
      <c r="A613" s="52"/>
      <c r="B613" s="52"/>
      <c r="C613" s="52"/>
      <c r="D613" s="1"/>
      <c r="E613" s="52"/>
      <c r="F613" s="1"/>
      <c r="G613" s="52"/>
      <c r="H613" s="1"/>
      <c r="I613" s="52"/>
      <c r="J613" s="1"/>
      <c r="K613" s="52"/>
      <c r="L613" s="69"/>
      <c r="M613" s="52"/>
      <c r="N613" s="1"/>
      <c r="O613" s="52"/>
      <c r="P613" s="1"/>
      <c r="Q613" s="1"/>
      <c r="R613" s="52"/>
      <c r="S613" s="1"/>
      <c r="T613" s="52"/>
      <c r="U613" s="1"/>
      <c r="V613" s="70"/>
      <c r="W613" s="52"/>
      <c r="X613" s="1"/>
      <c r="Y613" s="52"/>
      <c r="Z613" s="1"/>
      <c r="AA613" s="1"/>
      <c r="AB613" s="1"/>
      <c r="AC613" s="1"/>
      <c r="AD613" s="1"/>
      <c r="AE613" s="52"/>
      <c r="AF613" s="1"/>
      <c r="AG613" s="52"/>
      <c r="AH613" s="1"/>
      <c r="AI613" s="1"/>
      <c r="AJ613" s="52"/>
      <c r="AK613" s="1"/>
      <c r="AL613" s="52"/>
      <c r="AM613" s="1"/>
      <c r="AN613" s="52"/>
      <c r="AO613" s="71"/>
      <c r="AP613" s="52"/>
      <c r="AQ613" s="1"/>
      <c r="AR613" s="71"/>
      <c r="AS613" s="71"/>
      <c r="AT613" s="52"/>
    </row>
    <row r="614" spans="1:46" ht="14.25" customHeight="1">
      <c r="A614" s="52"/>
      <c r="B614" s="52"/>
      <c r="C614" s="52"/>
      <c r="D614" s="1"/>
      <c r="E614" s="52"/>
      <c r="F614" s="1"/>
      <c r="G614" s="52"/>
      <c r="H614" s="1"/>
      <c r="I614" s="52"/>
      <c r="J614" s="1"/>
      <c r="K614" s="52"/>
      <c r="L614" s="69"/>
      <c r="M614" s="52"/>
      <c r="N614" s="1"/>
      <c r="O614" s="52"/>
      <c r="P614" s="1"/>
      <c r="Q614" s="1"/>
      <c r="R614" s="52"/>
      <c r="S614" s="1"/>
      <c r="T614" s="52"/>
      <c r="U614" s="1"/>
      <c r="V614" s="70"/>
      <c r="W614" s="52"/>
      <c r="X614" s="1"/>
      <c r="Y614" s="52"/>
      <c r="Z614" s="1"/>
      <c r="AA614" s="1"/>
      <c r="AB614" s="1"/>
      <c r="AC614" s="1"/>
      <c r="AD614" s="1"/>
      <c r="AE614" s="52"/>
      <c r="AF614" s="1"/>
      <c r="AG614" s="52"/>
      <c r="AH614" s="1"/>
      <c r="AI614" s="1"/>
      <c r="AJ614" s="52"/>
      <c r="AK614" s="1"/>
      <c r="AL614" s="52"/>
      <c r="AM614" s="1"/>
      <c r="AN614" s="52"/>
      <c r="AO614" s="71"/>
      <c r="AP614" s="52"/>
      <c r="AQ614" s="1"/>
      <c r="AR614" s="71"/>
      <c r="AS614" s="71"/>
      <c r="AT614" s="52"/>
    </row>
    <row r="615" spans="1:46" ht="14.25" customHeight="1">
      <c r="A615" s="52"/>
      <c r="B615" s="52"/>
      <c r="C615" s="52"/>
      <c r="D615" s="1"/>
      <c r="E615" s="52"/>
      <c r="F615" s="1"/>
      <c r="G615" s="52"/>
      <c r="H615" s="1"/>
      <c r="I615" s="52"/>
      <c r="J615" s="1"/>
      <c r="K615" s="52"/>
      <c r="L615" s="69"/>
      <c r="M615" s="52"/>
      <c r="N615" s="1"/>
      <c r="O615" s="52"/>
      <c r="P615" s="1"/>
      <c r="Q615" s="1"/>
      <c r="R615" s="52"/>
      <c r="S615" s="1"/>
      <c r="T615" s="52"/>
      <c r="U615" s="1"/>
      <c r="V615" s="70"/>
      <c r="W615" s="52"/>
      <c r="X615" s="1"/>
      <c r="Y615" s="52"/>
      <c r="Z615" s="1"/>
      <c r="AA615" s="1"/>
      <c r="AB615" s="1"/>
      <c r="AC615" s="1"/>
      <c r="AD615" s="1"/>
      <c r="AE615" s="52"/>
      <c r="AF615" s="1"/>
      <c r="AG615" s="52"/>
      <c r="AH615" s="1"/>
      <c r="AI615" s="1"/>
      <c r="AJ615" s="52"/>
      <c r="AK615" s="1"/>
      <c r="AL615" s="52"/>
      <c r="AM615" s="1"/>
      <c r="AN615" s="52"/>
      <c r="AO615" s="71"/>
      <c r="AP615" s="52"/>
      <c r="AQ615" s="1"/>
      <c r="AR615" s="71"/>
      <c r="AS615" s="71"/>
      <c r="AT615" s="52"/>
    </row>
    <row r="616" spans="1:46" ht="14.25" customHeight="1">
      <c r="A616" s="52"/>
      <c r="B616" s="52"/>
      <c r="C616" s="52"/>
      <c r="D616" s="1"/>
      <c r="E616" s="52"/>
      <c r="F616" s="1"/>
      <c r="G616" s="52"/>
      <c r="H616" s="1"/>
      <c r="I616" s="52"/>
      <c r="J616" s="1"/>
      <c r="K616" s="52"/>
      <c r="L616" s="69"/>
      <c r="M616" s="52"/>
      <c r="N616" s="1"/>
      <c r="O616" s="52"/>
      <c r="P616" s="1"/>
      <c r="Q616" s="1"/>
      <c r="R616" s="52"/>
      <c r="S616" s="1"/>
      <c r="T616" s="52"/>
      <c r="U616" s="1"/>
      <c r="V616" s="70"/>
      <c r="W616" s="52"/>
      <c r="X616" s="1"/>
      <c r="Y616" s="52"/>
      <c r="Z616" s="1"/>
      <c r="AA616" s="1"/>
      <c r="AB616" s="1"/>
      <c r="AC616" s="1"/>
      <c r="AD616" s="1"/>
      <c r="AE616" s="52"/>
      <c r="AF616" s="1"/>
      <c r="AG616" s="52"/>
      <c r="AH616" s="1"/>
      <c r="AI616" s="1"/>
      <c r="AJ616" s="52"/>
      <c r="AK616" s="1"/>
      <c r="AL616" s="52"/>
      <c r="AM616" s="1"/>
      <c r="AN616" s="52"/>
      <c r="AO616" s="71"/>
      <c r="AP616" s="52"/>
      <c r="AQ616" s="1"/>
      <c r="AR616" s="71"/>
      <c r="AS616" s="71"/>
      <c r="AT616" s="52"/>
    </row>
    <row r="617" spans="1:46" ht="14.25" customHeight="1">
      <c r="A617" s="52"/>
      <c r="B617" s="52"/>
      <c r="C617" s="52"/>
      <c r="D617" s="1"/>
      <c r="E617" s="52"/>
      <c r="F617" s="1"/>
      <c r="G617" s="52"/>
      <c r="H617" s="1"/>
      <c r="I617" s="52"/>
      <c r="J617" s="1"/>
      <c r="K617" s="52"/>
      <c r="L617" s="69"/>
      <c r="M617" s="52"/>
      <c r="N617" s="1"/>
      <c r="O617" s="52"/>
      <c r="P617" s="1"/>
      <c r="Q617" s="1"/>
      <c r="R617" s="52"/>
      <c r="S617" s="1"/>
      <c r="T617" s="52"/>
      <c r="U617" s="1"/>
      <c r="V617" s="70"/>
      <c r="W617" s="52"/>
      <c r="X617" s="1"/>
      <c r="Y617" s="52"/>
      <c r="Z617" s="1"/>
      <c r="AA617" s="1"/>
      <c r="AB617" s="1"/>
      <c r="AC617" s="1"/>
      <c r="AD617" s="1"/>
      <c r="AE617" s="52"/>
      <c r="AF617" s="1"/>
      <c r="AG617" s="52"/>
      <c r="AH617" s="1"/>
      <c r="AI617" s="1"/>
      <c r="AJ617" s="52"/>
      <c r="AK617" s="1"/>
      <c r="AL617" s="52"/>
      <c r="AM617" s="1"/>
      <c r="AN617" s="52"/>
      <c r="AO617" s="71"/>
      <c r="AP617" s="52"/>
      <c r="AQ617" s="1"/>
      <c r="AR617" s="71"/>
      <c r="AS617" s="71"/>
      <c r="AT617" s="52"/>
    </row>
    <row r="618" spans="1:46" ht="14.25" customHeight="1">
      <c r="A618" s="52"/>
      <c r="B618" s="52"/>
      <c r="C618" s="52"/>
      <c r="D618" s="1"/>
      <c r="E618" s="52"/>
      <c r="F618" s="1"/>
      <c r="G618" s="52"/>
      <c r="H618" s="1"/>
      <c r="I618" s="52"/>
      <c r="J618" s="1"/>
      <c r="K618" s="52"/>
      <c r="L618" s="69"/>
      <c r="M618" s="52"/>
      <c r="N618" s="1"/>
      <c r="O618" s="52"/>
      <c r="P618" s="1"/>
      <c r="Q618" s="1"/>
      <c r="R618" s="52"/>
      <c r="S618" s="1"/>
      <c r="T618" s="52"/>
      <c r="U618" s="1"/>
      <c r="V618" s="70"/>
      <c r="W618" s="52"/>
      <c r="X618" s="1"/>
      <c r="Y618" s="52"/>
      <c r="Z618" s="1"/>
      <c r="AA618" s="1"/>
      <c r="AB618" s="1"/>
      <c r="AC618" s="1"/>
      <c r="AD618" s="1"/>
      <c r="AE618" s="52"/>
      <c r="AF618" s="1"/>
      <c r="AG618" s="52"/>
      <c r="AH618" s="1"/>
      <c r="AI618" s="1"/>
      <c r="AJ618" s="52"/>
      <c r="AK618" s="1"/>
      <c r="AL618" s="52"/>
      <c r="AM618" s="1"/>
      <c r="AN618" s="52"/>
      <c r="AO618" s="71"/>
      <c r="AP618" s="52"/>
      <c r="AQ618" s="1"/>
      <c r="AR618" s="71"/>
      <c r="AS618" s="71"/>
      <c r="AT618" s="52"/>
    </row>
    <row r="619" spans="1:46" ht="14.25" customHeight="1">
      <c r="A619" s="52"/>
      <c r="B619" s="52"/>
      <c r="C619" s="52"/>
      <c r="D619" s="1"/>
      <c r="E619" s="52"/>
      <c r="F619" s="1"/>
      <c r="G619" s="52"/>
      <c r="H619" s="1"/>
      <c r="I619" s="52"/>
      <c r="J619" s="1"/>
      <c r="K619" s="52"/>
      <c r="L619" s="69"/>
      <c r="M619" s="52"/>
      <c r="N619" s="1"/>
      <c r="O619" s="52"/>
      <c r="P619" s="1"/>
      <c r="Q619" s="1"/>
      <c r="R619" s="52"/>
      <c r="S619" s="1"/>
      <c r="T619" s="52"/>
      <c r="U619" s="1"/>
      <c r="V619" s="70"/>
      <c r="W619" s="52"/>
      <c r="X619" s="1"/>
      <c r="Y619" s="52"/>
      <c r="Z619" s="1"/>
      <c r="AA619" s="1"/>
      <c r="AB619" s="1"/>
      <c r="AC619" s="1"/>
      <c r="AD619" s="1"/>
      <c r="AE619" s="52"/>
      <c r="AF619" s="1"/>
      <c r="AG619" s="52"/>
      <c r="AH619" s="1"/>
      <c r="AI619" s="1"/>
      <c r="AJ619" s="52"/>
      <c r="AK619" s="1"/>
      <c r="AL619" s="52"/>
      <c r="AM619" s="1"/>
      <c r="AN619" s="52"/>
      <c r="AO619" s="71"/>
      <c r="AP619" s="52"/>
      <c r="AQ619" s="1"/>
      <c r="AR619" s="71"/>
      <c r="AS619" s="71"/>
      <c r="AT619" s="52"/>
    </row>
    <row r="620" spans="1:46" ht="14.25" customHeight="1">
      <c r="A620" s="52"/>
      <c r="B620" s="52"/>
      <c r="C620" s="52"/>
      <c r="D620" s="1"/>
      <c r="E620" s="52"/>
      <c r="F620" s="1"/>
      <c r="G620" s="52"/>
      <c r="H620" s="1"/>
      <c r="I620" s="52"/>
      <c r="J620" s="1"/>
      <c r="K620" s="52"/>
      <c r="L620" s="69"/>
      <c r="M620" s="52"/>
      <c r="N620" s="1"/>
      <c r="O620" s="52"/>
      <c r="P620" s="1"/>
      <c r="Q620" s="1"/>
      <c r="R620" s="52"/>
      <c r="S620" s="1"/>
      <c r="T620" s="52"/>
      <c r="U620" s="1"/>
      <c r="V620" s="70"/>
      <c r="W620" s="52"/>
      <c r="X620" s="1"/>
      <c r="Y620" s="52"/>
      <c r="Z620" s="1"/>
      <c r="AA620" s="1"/>
      <c r="AB620" s="1"/>
      <c r="AC620" s="1"/>
      <c r="AD620" s="1"/>
      <c r="AE620" s="52"/>
      <c r="AF620" s="1"/>
      <c r="AG620" s="52"/>
      <c r="AH620" s="1"/>
      <c r="AI620" s="1"/>
      <c r="AJ620" s="52"/>
      <c r="AK620" s="1"/>
      <c r="AL620" s="52"/>
      <c r="AM620" s="1"/>
      <c r="AN620" s="52"/>
      <c r="AO620" s="71"/>
      <c r="AP620" s="52"/>
      <c r="AQ620" s="1"/>
      <c r="AR620" s="71"/>
      <c r="AS620" s="71"/>
      <c r="AT620" s="52"/>
    </row>
    <row r="621" spans="1:46" ht="14.25" customHeight="1">
      <c r="A621" s="52"/>
      <c r="B621" s="52"/>
      <c r="C621" s="52"/>
      <c r="D621" s="1"/>
      <c r="E621" s="52"/>
      <c r="F621" s="1"/>
      <c r="G621" s="52"/>
      <c r="H621" s="1"/>
      <c r="I621" s="52"/>
      <c r="J621" s="1"/>
      <c r="K621" s="52"/>
      <c r="L621" s="69"/>
      <c r="M621" s="52"/>
      <c r="N621" s="1"/>
      <c r="O621" s="52"/>
      <c r="P621" s="1"/>
      <c r="Q621" s="1"/>
      <c r="R621" s="52"/>
      <c r="S621" s="1"/>
      <c r="T621" s="52"/>
      <c r="U621" s="1"/>
      <c r="V621" s="70"/>
      <c r="W621" s="52"/>
      <c r="X621" s="1"/>
      <c r="Y621" s="52"/>
      <c r="Z621" s="1"/>
      <c r="AA621" s="1"/>
      <c r="AB621" s="1"/>
      <c r="AC621" s="1"/>
      <c r="AD621" s="1"/>
      <c r="AE621" s="52"/>
      <c r="AF621" s="1"/>
      <c r="AG621" s="52"/>
      <c r="AH621" s="1"/>
      <c r="AI621" s="1"/>
      <c r="AJ621" s="52"/>
      <c r="AK621" s="1"/>
      <c r="AL621" s="52"/>
      <c r="AM621" s="1"/>
      <c r="AN621" s="52"/>
      <c r="AO621" s="71"/>
      <c r="AP621" s="52"/>
      <c r="AQ621" s="1"/>
      <c r="AR621" s="71"/>
      <c r="AS621" s="71"/>
      <c r="AT621" s="52"/>
    </row>
    <row r="622" spans="1:46" ht="14.25" customHeight="1">
      <c r="A622" s="52"/>
      <c r="B622" s="52"/>
      <c r="C622" s="52"/>
      <c r="D622" s="1"/>
      <c r="E622" s="52"/>
      <c r="F622" s="1"/>
      <c r="G622" s="52"/>
      <c r="H622" s="1"/>
      <c r="I622" s="52"/>
      <c r="J622" s="1"/>
      <c r="K622" s="52"/>
      <c r="L622" s="69"/>
      <c r="M622" s="52"/>
      <c r="N622" s="1"/>
      <c r="O622" s="52"/>
      <c r="P622" s="1"/>
      <c r="Q622" s="1"/>
      <c r="R622" s="52"/>
      <c r="S622" s="1"/>
      <c r="T622" s="52"/>
      <c r="U622" s="1"/>
      <c r="V622" s="70"/>
      <c r="W622" s="52"/>
      <c r="X622" s="1"/>
      <c r="Y622" s="52"/>
      <c r="Z622" s="1"/>
      <c r="AA622" s="1"/>
      <c r="AB622" s="1"/>
      <c r="AC622" s="1"/>
      <c r="AD622" s="1"/>
      <c r="AE622" s="52"/>
      <c r="AF622" s="1"/>
      <c r="AG622" s="52"/>
      <c r="AH622" s="1"/>
      <c r="AI622" s="1"/>
      <c r="AJ622" s="52"/>
      <c r="AK622" s="1"/>
      <c r="AL622" s="52"/>
      <c r="AM622" s="1"/>
      <c r="AN622" s="52"/>
      <c r="AO622" s="71"/>
      <c r="AP622" s="52"/>
      <c r="AQ622" s="1"/>
      <c r="AR622" s="71"/>
      <c r="AS622" s="71"/>
      <c r="AT622" s="52"/>
    </row>
    <row r="623" spans="1:46" ht="14.25" customHeight="1">
      <c r="A623" s="52"/>
      <c r="B623" s="52"/>
      <c r="C623" s="52"/>
      <c r="D623" s="1"/>
      <c r="E623" s="52"/>
      <c r="F623" s="1"/>
      <c r="G623" s="52"/>
      <c r="H623" s="1"/>
      <c r="I623" s="52"/>
      <c r="J623" s="1"/>
      <c r="K623" s="52"/>
      <c r="L623" s="69"/>
      <c r="M623" s="52"/>
      <c r="N623" s="1"/>
      <c r="O623" s="52"/>
      <c r="P623" s="1"/>
      <c r="Q623" s="1"/>
      <c r="R623" s="52"/>
      <c r="S623" s="1"/>
      <c r="T623" s="52"/>
      <c r="U623" s="1"/>
      <c r="V623" s="70"/>
      <c r="W623" s="52"/>
      <c r="X623" s="1"/>
      <c r="Y623" s="52"/>
      <c r="Z623" s="1"/>
      <c r="AA623" s="1"/>
      <c r="AB623" s="1"/>
      <c r="AC623" s="1"/>
      <c r="AD623" s="1"/>
      <c r="AE623" s="52"/>
      <c r="AF623" s="1"/>
      <c r="AG623" s="52"/>
      <c r="AH623" s="1"/>
      <c r="AI623" s="1"/>
      <c r="AJ623" s="52"/>
      <c r="AK623" s="1"/>
      <c r="AL623" s="52"/>
      <c r="AM623" s="1"/>
      <c r="AN623" s="52"/>
      <c r="AO623" s="71"/>
      <c r="AP623" s="52"/>
      <c r="AQ623" s="1"/>
      <c r="AR623" s="71"/>
      <c r="AS623" s="71"/>
      <c r="AT623" s="52"/>
    </row>
    <row r="624" spans="1:46" ht="14.25" customHeight="1">
      <c r="A624" s="52"/>
      <c r="B624" s="52"/>
      <c r="C624" s="52"/>
      <c r="D624" s="1"/>
      <c r="E624" s="52"/>
      <c r="F624" s="1"/>
      <c r="G624" s="52"/>
      <c r="H624" s="1"/>
      <c r="I624" s="52"/>
      <c r="J624" s="1"/>
      <c r="K624" s="52"/>
      <c r="L624" s="69"/>
      <c r="M624" s="52"/>
      <c r="N624" s="1"/>
      <c r="O624" s="52"/>
      <c r="P624" s="1"/>
      <c r="Q624" s="1"/>
      <c r="R624" s="52"/>
      <c r="S624" s="1"/>
      <c r="T624" s="52"/>
      <c r="U624" s="1"/>
      <c r="V624" s="70"/>
      <c r="W624" s="52"/>
      <c r="X624" s="1"/>
      <c r="Y624" s="52"/>
      <c r="Z624" s="1"/>
      <c r="AA624" s="1"/>
      <c r="AB624" s="1"/>
      <c r="AC624" s="1"/>
      <c r="AD624" s="1"/>
      <c r="AE624" s="52"/>
      <c r="AF624" s="1"/>
      <c r="AG624" s="52"/>
      <c r="AH624" s="1"/>
      <c r="AI624" s="1"/>
      <c r="AJ624" s="52"/>
      <c r="AK624" s="1"/>
      <c r="AL624" s="52"/>
      <c r="AM624" s="1"/>
      <c r="AN624" s="52"/>
      <c r="AO624" s="71"/>
      <c r="AP624" s="52"/>
      <c r="AQ624" s="1"/>
      <c r="AR624" s="71"/>
      <c r="AS624" s="71"/>
      <c r="AT624" s="52"/>
    </row>
    <row r="625" spans="1:46" ht="14.25" customHeight="1">
      <c r="A625" s="52"/>
      <c r="B625" s="52"/>
      <c r="C625" s="52"/>
      <c r="D625" s="1"/>
      <c r="E625" s="52"/>
      <c r="F625" s="1"/>
      <c r="G625" s="52"/>
      <c r="H625" s="1"/>
      <c r="I625" s="52"/>
      <c r="J625" s="1"/>
      <c r="K625" s="52"/>
      <c r="L625" s="69"/>
      <c r="M625" s="52"/>
      <c r="N625" s="1"/>
      <c r="O625" s="52"/>
      <c r="P625" s="1"/>
      <c r="Q625" s="1"/>
      <c r="R625" s="52"/>
      <c r="S625" s="1"/>
      <c r="T625" s="52"/>
      <c r="U625" s="1"/>
      <c r="V625" s="70"/>
      <c r="W625" s="52"/>
      <c r="X625" s="1"/>
      <c r="Y625" s="52"/>
      <c r="Z625" s="1"/>
      <c r="AA625" s="1"/>
      <c r="AB625" s="1"/>
      <c r="AC625" s="1"/>
      <c r="AD625" s="1"/>
      <c r="AE625" s="52"/>
      <c r="AF625" s="1"/>
      <c r="AG625" s="52"/>
      <c r="AH625" s="1"/>
      <c r="AI625" s="1"/>
      <c r="AJ625" s="52"/>
      <c r="AK625" s="1"/>
      <c r="AL625" s="52"/>
      <c r="AM625" s="1"/>
      <c r="AN625" s="52"/>
      <c r="AO625" s="71"/>
      <c r="AP625" s="52"/>
      <c r="AQ625" s="1"/>
      <c r="AR625" s="71"/>
      <c r="AS625" s="71"/>
      <c r="AT625" s="52"/>
    </row>
    <row r="626" spans="1:46" ht="14.25" customHeight="1">
      <c r="A626" s="52"/>
      <c r="B626" s="52"/>
      <c r="C626" s="52"/>
      <c r="D626" s="1"/>
      <c r="E626" s="52"/>
      <c r="F626" s="1"/>
      <c r="G626" s="52"/>
      <c r="H626" s="1"/>
      <c r="I626" s="52"/>
      <c r="J626" s="1"/>
      <c r="K626" s="52"/>
      <c r="L626" s="69"/>
      <c r="M626" s="52"/>
      <c r="N626" s="1"/>
      <c r="O626" s="52"/>
      <c r="P626" s="1"/>
      <c r="Q626" s="1"/>
      <c r="R626" s="52"/>
      <c r="S626" s="1"/>
      <c r="T626" s="52"/>
      <c r="U626" s="1"/>
      <c r="V626" s="70"/>
      <c r="W626" s="52"/>
      <c r="X626" s="1"/>
      <c r="Y626" s="52"/>
      <c r="Z626" s="1"/>
      <c r="AA626" s="1"/>
      <c r="AB626" s="1"/>
      <c r="AC626" s="1"/>
      <c r="AD626" s="1"/>
      <c r="AE626" s="52"/>
      <c r="AF626" s="1"/>
      <c r="AG626" s="52"/>
      <c r="AH626" s="1"/>
      <c r="AI626" s="1"/>
      <c r="AJ626" s="52"/>
      <c r="AK626" s="1"/>
      <c r="AL626" s="52"/>
      <c r="AM626" s="1"/>
      <c r="AN626" s="52"/>
      <c r="AO626" s="71"/>
      <c r="AP626" s="52"/>
      <c r="AQ626" s="1"/>
      <c r="AR626" s="71"/>
      <c r="AS626" s="71"/>
      <c r="AT626" s="52"/>
    </row>
    <row r="627" spans="1:46" ht="14.25" customHeight="1">
      <c r="A627" s="52"/>
      <c r="B627" s="52"/>
      <c r="C627" s="52"/>
      <c r="D627" s="1"/>
      <c r="E627" s="52"/>
      <c r="F627" s="1"/>
      <c r="G627" s="52"/>
      <c r="H627" s="1"/>
      <c r="I627" s="52"/>
      <c r="J627" s="1"/>
      <c r="K627" s="52"/>
      <c r="L627" s="69"/>
      <c r="M627" s="52"/>
      <c r="N627" s="1"/>
      <c r="O627" s="52"/>
      <c r="P627" s="1"/>
      <c r="Q627" s="1"/>
      <c r="R627" s="52"/>
      <c r="S627" s="1"/>
      <c r="T627" s="52"/>
      <c r="U627" s="1"/>
      <c r="V627" s="70"/>
      <c r="W627" s="52"/>
      <c r="X627" s="1"/>
      <c r="Y627" s="52"/>
      <c r="Z627" s="1"/>
      <c r="AA627" s="1"/>
      <c r="AB627" s="1"/>
      <c r="AC627" s="1"/>
      <c r="AD627" s="1"/>
      <c r="AE627" s="52"/>
      <c r="AF627" s="1"/>
      <c r="AG627" s="52"/>
      <c r="AH627" s="1"/>
      <c r="AI627" s="1"/>
      <c r="AJ627" s="52"/>
      <c r="AK627" s="1"/>
      <c r="AL627" s="52"/>
      <c r="AM627" s="1"/>
      <c r="AN627" s="52"/>
      <c r="AO627" s="71"/>
      <c r="AP627" s="52"/>
      <c r="AQ627" s="1"/>
      <c r="AR627" s="71"/>
      <c r="AS627" s="71"/>
      <c r="AT627" s="52"/>
    </row>
    <row r="628" spans="1:46" ht="14.25" customHeight="1">
      <c r="A628" s="52"/>
      <c r="B628" s="52"/>
      <c r="C628" s="52"/>
      <c r="D628" s="1"/>
      <c r="E628" s="52"/>
      <c r="F628" s="1"/>
      <c r="G628" s="52"/>
      <c r="H628" s="1"/>
      <c r="I628" s="52"/>
      <c r="J628" s="1"/>
      <c r="K628" s="52"/>
      <c r="L628" s="69"/>
      <c r="M628" s="52"/>
      <c r="N628" s="1"/>
      <c r="O628" s="52"/>
      <c r="P628" s="1"/>
      <c r="Q628" s="1"/>
      <c r="R628" s="52"/>
      <c r="S628" s="1"/>
      <c r="T628" s="52"/>
      <c r="U628" s="1"/>
      <c r="V628" s="70"/>
      <c r="W628" s="52"/>
      <c r="X628" s="1"/>
      <c r="Y628" s="52"/>
      <c r="Z628" s="1"/>
      <c r="AA628" s="1"/>
      <c r="AB628" s="1"/>
      <c r="AC628" s="1"/>
      <c r="AD628" s="1"/>
      <c r="AE628" s="52"/>
      <c r="AF628" s="1"/>
      <c r="AG628" s="52"/>
      <c r="AH628" s="1"/>
      <c r="AI628" s="1"/>
      <c r="AJ628" s="52"/>
      <c r="AK628" s="1"/>
      <c r="AL628" s="52"/>
      <c r="AM628" s="1"/>
      <c r="AN628" s="52"/>
      <c r="AO628" s="71"/>
      <c r="AP628" s="52"/>
      <c r="AQ628" s="1"/>
      <c r="AR628" s="71"/>
      <c r="AS628" s="71"/>
      <c r="AT628" s="52"/>
    </row>
    <row r="629" spans="1:46" ht="14.25" customHeight="1">
      <c r="A629" s="52"/>
      <c r="B629" s="52"/>
      <c r="C629" s="52"/>
      <c r="D629" s="1"/>
      <c r="E629" s="52"/>
      <c r="F629" s="1"/>
      <c r="G629" s="52"/>
      <c r="H629" s="1"/>
      <c r="I629" s="52"/>
      <c r="J629" s="1"/>
      <c r="K629" s="52"/>
      <c r="L629" s="69"/>
      <c r="M629" s="52"/>
      <c r="N629" s="1"/>
      <c r="O629" s="52"/>
      <c r="P629" s="1"/>
      <c r="Q629" s="1"/>
      <c r="R629" s="52"/>
      <c r="S629" s="1"/>
      <c r="T629" s="52"/>
      <c r="U629" s="1"/>
      <c r="V629" s="70"/>
      <c r="W629" s="52"/>
      <c r="X629" s="1"/>
      <c r="Y629" s="52"/>
      <c r="Z629" s="1"/>
      <c r="AA629" s="1"/>
      <c r="AB629" s="1"/>
      <c r="AC629" s="1"/>
      <c r="AD629" s="1"/>
      <c r="AE629" s="52"/>
      <c r="AF629" s="1"/>
      <c r="AG629" s="52"/>
      <c r="AH629" s="1"/>
      <c r="AI629" s="1"/>
      <c r="AJ629" s="52"/>
      <c r="AK629" s="1"/>
      <c r="AL629" s="52"/>
      <c r="AM629" s="1"/>
      <c r="AN629" s="52"/>
      <c r="AO629" s="71"/>
      <c r="AP629" s="52"/>
      <c r="AQ629" s="1"/>
      <c r="AR629" s="71"/>
      <c r="AS629" s="71"/>
      <c r="AT629" s="52"/>
    </row>
    <row r="630" spans="1:46" ht="14.25" customHeight="1">
      <c r="A630" s="52"/>
      <c r="B630" s="52"/>
      <c r="C630" s="52"/>
      <c r="D630" s="1"/>
      <c r="E630" s="52"/>
      <c r="F630" s="1"/>
      <c r="G630" s="52"/>
      <c r="H630" s="1"/>
      <c r="I630" s="52"/>
      <c r="J630" s="1"/>
      <c r="K630" s="52"/>
      <c r="L630" s="69"/>
      <c r="M630" s="52"/>
      <c r="N630" s="1"/>
      <c r="O630" s="52"/>
      <c r="P630" s="1"/>
      <c r="Q630" s="1"/>
      <c r="R630" s="52"/>
      <c r="S630" s="1"/>
      <c r="T630" s="52"/>
      <c r="U630" s="1"/>
      <c r="V630" s="70"/>
      <c r="W630" s="52"/>
      <c r="X630" s="1"/>
      <c r="Y630" s="52"/>
      <c r="Z630" s="1"/>
      <c r="AA630" s="1"/>
      <c r="AB630" s="1"/>
      <c r="AC630" s="1"/>
      <c r="AD630" s="1"/>
      <c r="AE630" s="52"/>
      <c r="AF630" s="1"/>
      <c r="AG630" s="52"/>
      <c r="AH630" s="1"/>
      <c r="AI630" s="1"/>
      <c r="AJ630" s="52"/>
      <c r="AK630" s="1"/>
      <c r="AL630" s="52"/>
      <c r="AM630" s="1"/>
      <c r="AN630" s="52"/>
      <c r="AO630" s="71"/>
      <c r="AP630" s="52"/>
      <c r="AQ630" s="1"/>
      <c r="AR630" s="71"/>
      <c r="AS630" s="71"/>
      <c r="AT630" s="52"/>
    </row>
    <row r="631" spans="1:46" ht="14.25" customHeight="1">
      <c r="A631" s="52"/>
      <c r="B631" s="52"/>
      <c r="C631" s="52"/>
      <c r="D631" s="1"/>
      <c r="E631" s="52"/>
      <c r="F631" s="1"/>
      <c r="G631" s="52"/>
      <c r="H631" s="1"/>
      <c r="I631" s="52"/>
      <c r="J631" s="1"/>
      <c r="K631" s="52"/>
      <c r="L631" s="69"/>
      <c r="M631" s="52"/>
      <c r="N631" s="1"/>
      <c r="O631" s="52"/>
      <c r="P631" s="1"/>
      <c r="Q631" s="1"/>
      <c r="R631" s="52"/>
      <c r="S631" s="1"/>
      <c r="T631" s="52"/>
      <c r="U631" s="1"/>
      <c r="V631" s="70"/>
      <c r="W631" s="52"/>
      <c r="X631" s="1"/>
      <c r="Y631" s="52"/>
      <c r="Z631" s="1"/>
      <c r="AA631" s="1"/>
      <c r="AB631" s="1"/>
      <c r="AC631" s="1"/>
      <c r="AD631" s="1"/>
      <c r="AE631" s="52"/>
      <c r="AF631" s="1"/>
      <c r="AG631" s="52"/>
      <c r="AH631" s="1"/>
      <c r="AI631" s="1"/>
      <c r="AJ631" s="52"/>
      <c r="AK631" s="1"/>
      <c r="AL631" s="52"/>
      <c r="AM631" s="1"/>
      <c r="AN631" s="52"/>
      <c r="AO631" s="71"/>
      <c r="AP631" s="52"/>
      <c r="AQ631" s="1"/>
      <c r="AR631" s="71"/>
      <c r="AS631" s="71"/>
      <c r="AT631" s="52"/>
    </row>
    <row r="632" spans="1:46" ht="14.25" customHeight="1">
      <c r="A632" s="52"/>
      <c r="B632" s="52"/>
      <c r="C632" s="52"/>
      <c r="D632" s="1"/>
      <c r="E632" s="52"/>
      <c r="F632" s="1"/>
      <c r="G632" s="52"/>
      <c r="H632" s="1"/>
      <c r="I632" s="52"/>
      <c r="J632" s="1"/>
      <c r="K632" s="52"/>
      <c r="L632" s="69"/>
      <c r="M632" s="52"/>
      <c r="N632" s="1"/>
      <c r="O632" s="52"/>
      <c r="P632" s="1"/>
      <c r="Q632" s="1"/>
      <c r="R632" s="52"/>
      <c r="S632" s="1"/>
      <c r="T632" s="52"/>
      <c r="U632" s="1"/>
      <c r="V632" s="70"/>
      <c r="W632" s="52"/>
      <c r="X632" s="1"/>
      <c r="Y632" s="52"/>
      <c r="Z632" s="1"/>
      <c r="AA632" s="1"/>
      <c r="AB632" s="1"/>
      <c r="AC632" s="1"/>
      <c r="AD632" s="1"/>
      <c r="AE632" s="52"/>
      <c r="AF632" s="1"/>
      <c r="AG632" s="52"/>
      <c r="AH632" s="1"/>
      <c r="AI632" s="1"/>
      <c r="AJ632" s="52"/>
      <c r="AK632" s="1"/>
      <c r="AL632" s="52"/>
      <c r="AM632" s="1"/>
      <c r="AN632" s="52"/>
      <c r="AO632" s="71"/>
      <c r="AP632" s="52"/>
      <c r="AQ632" s="1"/>
      <c r="AR632" s="71"/>
      <c r="AS632" s="71"/>
      <c r="AT632" s="52"/>
    </row>
    <row r="633" spans="1:46" ht="14.25" customHeight="1">
      <c r="A633" s="52"/>
      <c r="B633" s="52"/>
      <c r="C633" s="52"/>
      <c r="D633" s="1"/>
      <c r="E633" s="52"/>
      <c r="F633" s="1"/>
      <c r="G633" s="52"/>
      <c r="H633" s="1"/>
      <c r="I633" s="52"/>
      <c r="J633" s="1"/>
      <c r="K633" s="52"/>
      <c r="L633" s="69"/>
      <c r="M633" s="52"/>
      <c r="N633" s="1"/>
      <c r="O633" s="52"/>
      <c r="P633" s="1"/>
      <c r="Q633" s="1"/>
      <c r="R633" s="52"/>
      <c r="S633" s="1"/>
      <c r="T633" s="52"/>
      <c r="U633" s="1"/>
      <c r="V633" s="70"/>
      <c r="W633" s="52"/>
      <c r="X633" s="1"/>
      <c r="Y633" s="52"/>
      <c r="Z633" s="1"/>
      <c r="AA633" s="1"/>
      <c r="AB633" s="1"/>
      <c r="AC633" s="1"/>
      <c r="AD633" s="1"/>
      <c r="AE633" s="52"/>
      <c r="AF633" s="1"/>
      <c r="AG633" s="52"/>
      <c r="AH633" s="1"/>
      <c r="AI633" s="1"/>
      <c r="AJ633" s="52"/>
      <c r="AK633" s="1"/>
      <c r="AL633" s="52"/>
      <c r="AM633" s="1"/>
      <c r="AN633" s="52"/>
      <c r="AO633" s="71"/>
      <c r="AP633" s="52"/>
      <c r="AQ633" s="1"/>
      <c r="AR633" s="71"/>
      <c r="AS633" s="71"/>
      <c r="AT633" s="52"/>
    </row>
    <row r="634" spans="1:46" ht="14.25" customHeight="1">
      <c r="A634" s="52"/>
      <c r="B634" s="52"/>
      <c r="C634" s="52"/>
      <c r="D634" s="1"/>
      <c r="E634" s="52"/>
      <c r="F634" s="1"/>
      <c r="G634" s="52"/>
      <c r="H634" s="1"/>
      <c r="I634" s="52"/>
      <c r="J634" s="1"/>
      <c r="K634" s="52"/>
      <c r="L634" s="69"/>
      <c r="M634" s="52"/>
      <c r="N634" s="1"/>
      <c r="O634" s="52"/>
      <c r="P634" s="1"/>
      <c r="Q634" s="1"/>
      <c r="R634" s="52"/>
      <c r="S634" s="1"/>
      <c r="T634" s="52"/>
      <c r="U634" s="1"/>
      <c r="V634" s="70"/>
      <c r="W634" s="52"/>
      <c r="X634" s="1"/>
      <c r="Y634" s="52"/>
      <c r="Z634" s="1"/>
      <c r="AA634" s="1"/>
      <c r="AB634" s="1"/>
      <c r="AC634" s="1"/>
      <c r="AD634" s="1"/>
      <c r="AE634" s="52"/>
      <c r="AF634" s="1"/>
      <c r="AG634" s="52"/>
      <c r="AH634" s="1"/>
      <c r="AI634" s="1"/>
      <c r="AJ634" s="52"/>
      <c r="AK634" s="1"/>
      <c r="AL634" s="52"/>
      <c r="AM634" s="1"/>
      <c r="AN634" s="52"/>
      <c r="AO634" s="71"/>
      <c r="AP634" s="52"/>
      <c r="AQ634" s="1"/>
      <c r="AR634" s="71"/>
      <c r="AS634" s="71"/>
      <c r="AT634" s="52"/>
    </row>
    <row r="635" spans="1:46" ht="14.25" customHeight="1">
      <c r="A635" s="52"/>
      <c r="B635" s="52"/>
      <c r="C635" s="52"/>
      <c r="D635" s="1"/>
      <c r="E635" s="52"/>
      <c r="F635" s="1"/>
      <c r="G635" s="52"/>
      <c r="H635" s="1"/>
      <c r="I635" s="52"/>
      <c r="J635" s="1"/>
      <c r="K635" s="52"/>
      <c r="L635" s="69"/>
      <c r="M635" s="52"/>
      <c r="N635" s="1"/>
      <c r="O635" s="52"/>
      <c r="P635" s="1"/>
      <c r="Q635" s="1"/>
      <c r="R635" s="52"/>
      <c r="S635" s="1"/>
      <c r="T635" s="52"/>
      <c r="U635" s="1"/>
      <c r="V635" s="70"/>
      <c r="W635" s="52"/>
      <c r="X635" s="1"/>
      <c r="Y635" s="52"/>
      <c r="Z635" s="1"/>
      <c r="AA635" s="1"/>
      <c r="AB635" s="1"/>
      <c r="AC635" s="1"/>
      <c r="AD635" s="1"/>
      <c r="AE635" s="52"/>
      <c r="AF635" s="1"/>
      <c r="AG635" s="52"/>
      <c r="AH635" s="1"/>
      <c r="AI635" s="1"/>
      <c r="AJ635" s="52"/>
      <c r="AK635" s="1"/>
      <c r="AL635" s="52"/>
      <c r="AM635" s="1"/>
      <c r="AN635" s="52"/>
      <c r="AO635" s="71"/>
      <c r="AP635" s="52"/>
      <c r="AQ635" s="1"/>
      <c r="AR635" s="71"/>
      <c r="AS635" s="71"/>
      <c r="AT635" s="52"/>
    </row>
    <row r="636" spans="1:46" ht="14.25" customHeight="1">
      <c r="A636" s="52"/>
      <c r="B636" s="52"/>
      <c r="C636" s="52"/>
      <c r="D636" s="1"/>
      <c r="E636" s="52"/>
      <c r="F636" s="1"/>
      <c r="G636" s="52"/>
      <c r="H636" s="1"/>
      <c r="I636" s="52"/>
      <c r="J636" s="1"/>
      <c r="K636" s="52"/>
      <c r="L636" s="69"/>
      <c r="M636" s="52"/>
      <c r="N636" s="1"/>
      <c r="O636" s="52"/>
      <c r="P636" s="1"/>
      <c r="Q636" s="1"/>
      <c r="R636" s="52"/>
      <c r="S636" s="1"/>
      <c r="T636" s="52"/>
      <c r="U636" s="1"/>
      <c r="V636" s="70"/>
      <c r="W636" s="52"/>
      <c r="X636" s="1"/>
      <c r="Y636" s="52"/>
      <c r="Z636" s="1"/>
      <c r="AA636" s="1"/>
      <c r="AB636" s="1"/>
      <c r="AC636" s="1"/>
      <c r="AD636" s="1"/>
      <c r="AE636" s="52"/>
      <c r="AF636" s="1"/>
      <c r="AG636" s="52"/>
      <c r="AH636" s="1"/>
      <c r="AI636" s="1"/>
      <c r="AJ636" s="52"/>
      <c r="AK636" s="1"/>
      <c r="AL636" s="52"/>
      <c r="AM636" s="1"/>
      <c r="AN636" s="52"/>
      <c r="AO636" s="71"/>
      <c r="AP636" s="52"/>
      <c r="AQ636" s="1"/>
      <c r="AR636" s="71"/>
      <c r="AS636" s="71"/>
      <c r="AT636" s="52"/>
    </row>
    <row r="637" spans="1:46" ht="14.25" customHeight="1">
      <c r="A637" s="52"/>
      <c r="B637" s="52"/>
      <c r="C637" s="52"/>
      <c r="D637" s="1"/>
      <c r="E637" s="52"/>
      <c r="F637" s="1"/>
      <c r="G637" s="52"/>
      <c r="H637" s="1"/>
      <c r="I637" s="52"/>
      <c r="J637" s="1"/>
      <c r="K637" s="52"/>
      <c r="L637" s="69"/>
      <c r="M637" s="52"/>
      <c r="N637" s="1"/>
      <c r="O637" s="52"/>
      <c r="P637" s="1"/>
      <c r="Q637" s="1"/>
      <c r="R637" s="52"/>
      <c r="S637" s="1"/>
      <c r="T637" s="52"/>
      <c r="U637" s="1"/>
      <c r="V637" s="70"/>
      <c r="W637" s="52"/>
      <c r="X637" s="1"/>
      <c r="Y637" s="52"/>
      <c r="Z637" s="1"/>
      <c r="AA637" s="1"/>
      <c r="AB637" s="1"/>
      <c r="AC637" s="1"/>
      <c r="AD637" s="1"/>
      <c r="AE637" s="52"/>
      <c r="AF637" s="1"/>
      <c r="AG637" s="52"/>
      <c r="AH637" s="1"/>
      <c r="AI637" s="1"/>
      <c r="AJ637" s="52"/>
      <c r="AK637" s="1"/>
      <c r="AL637" s="52"/>
      <c r="AM637" s="1"/>
      <c r="AN637" s="52"/>
      <c r="AO637" s="71"/>
      <c r="AP637" s="52"/>
      <c r="AQ637" s="1"/>
      <c r="AR637" s="71"/>
      <c r="AS637" s="71"/>
      <c r="AT637" s="52"/>
    </row>
    <row r="638" spans="1:46" ht="14.25" customHeight="1">
      <c r="A638" s="52"/>
      <c r="B638" s="52"/>
      <c r="C638" s="52"/>
      <c r="D638" s="1"/>
      <c r="E638" s="52"/>
      <c r="F638" s="1"/>
      <c r="G638" s="52"/>
      <c r="H638" s="1"/>
      <c r="I638" s="52"/>
      <c r="J638" s="1"/>
      <c r="K638" s="52"/>
      <c r="L638" s="69"/>
      <c r="M638" s="52"/>
      <c r="N638" s="1"/>
      <c r="O638" s="52"/>
      <c r="P638" s="1"/>
      <c r="Q638" s="1"/>
      <c r="R638" s="52"/>
      <c r="S638" s="1"/>
      <c r="T638" s="52"/>
      <c r="U638" s="1"/>
      <c r="V638" s="70"/>
      <c r="W638" s="52"/>
      <c r="X638" s="1"/>
      <c r="Y638" s="52"/>
      <c r="Z638" s="1"/>
      <c r="AA638" s="1"/>
      <c r="AB638" s="1"/>
      <c r="AC638" s="1"/>
      <c r="AD638" s="1"/>
      <c r="AE638" s="52"/>
      <c r="AF638" s="1"/>
      <c r="AG638" s="52"/>
      <c r="AH638" s="1"/>
      <c r="AI638" s="1"/>
      <c r="AJ638" s="52"/>
      <c r="AK638" s="1"/>
      <c r="AL638" s="52"/>
      <c r="AM638" s="1"/>
      <c r="AN638" s="52"/>
      <c r="AO638" s="71"/>
      <c r="AP638" s="52"/>
      <c r="AQ638" s="1"/>
      <c r="AR638" s="71"/>
      <c r="AS638" s="71"/>
      <c r="AT638" s="52"/>
    </row>
    <row r="639" spans="1:46" ht="14.25" customHeight="1">
      <c r="A639" s="52"/>
      <c r="B639" s="52"/>
      <c r="C639" s="52"/>
      <c r="D639" s="1"/>
      <c r="E639" s="52"/>
      <c r="F639" s="1"/>
      <c r="G639" s="52"/>
      <c r="H639" s="1"/>
      <c r="I639" s="52"/>
      <c r="J639" s="1"/>
      <c r="K639" s="52"/>
      <c r="L639" s="69"/>
      <c r="M639" s="52"/>
      <c r="N639" s="1"/>
      <c r="O639" s="52"/>
      <c r="P639" s="1"/>
      <c r="Q639" s="1"/>
      <c r="R639" s="52"/>
      <c r="S639" s="1"/>
      <c r="T639" s="52"/>
      <c r="U639" s="1"/>
      <c r="V639" s="70"/>
      <c r="W639" s="52"/>
      <c r="X639" s="1"/>
      <c r="Y639" s="52"/>
      <c r="Z639" s="1"/>
      <c r="AA639" s="1"/>
      <c r="AB639" s="1"/>
      <c r="AC639" s="1"/>
      <c r="AD639" s="1"/>
      <c r="AE639" s="52"/>
      <c r="AF639" s="1"/>
      <c r="AG639" s="52"/>
      <c r="AH639" s="1"/>
      <c r="AI639" s="1"/>
      <c r="AJ639" s="52"/>
      <c r="AK639" s="1"/>
      <c r="AL639" s="52"/>
      <c r="AM639" s="1"/>
      <c r="AN639" s="52"/>
      <c r="AO639" s="71"/>
      <c r="AP639" s="52"/>
      <c r="AQ639" s="1"/>
      <c r="AR639" s="71"/>
      <c r="AS639" s="71"/>
      <c r="AT639" s="52"/>
    </row>
    <row r="640" spans="1:46" ht="14.25" customHeight="1">
      <c r="A640" s="52"/>
      <c r="B640" s="52"/>
      <c r="C640" s="52"/>
      <c r="D640" s="1"/>
      <c r="E640" s="52"/>
      <c r="F640" s="1"/>
      <c r="G640" s="52"/>
      <c r="H640" s="1"/>
      <c r="I640" s="52"/>
      <c r="J640" s="1"/>
      <c r="K640" s="52"/>
      <c r="L640" s="69"/>
      <c r="M640" s="52"/>
      <c r="N640" s="1"/>
      <c r="O640" s="52"/>
      <c r="P640" s="1"/>
      <c r="Q640" s="1"/>
      <c r="R640" s="52"/>
      <c r="S640" s="1"/>
      <c r="T640" s="52"/>
      <c r="U640" s="1"/>
      <c r="V640" s="70"/>
      <c r="W640" s="52"/>
      <c r="X640" s="1"/>
      <c r="Y640" s="52"/>
      <c r="Z640" s="1"/>
      <c r="AA640" s="1"/>
      <c r="AB640" s="1"/>
      <c r="AC640" s="1"/>
      <c r="AD640" s="1"/>
      <c r="AE640" s="52"/>
      <c r="AF640" s="1"/>
      <c r="AG640" s="52"/>
      <c r="AH640" s="1"/>
      <c r="AI640" s="1"/>
      <c r="AJ640" s="52"/>
      <c r="AK640" s="1"/>
      <c r="AL640" s="52"/>
      <c r="AM640" s="1"/>
      <c r="AN640" s="52"/>
      <c r="AO640" s="71"/>
      <c r="AP640" s="52"/>
      <c r="AQ640" s="1"/>
      <c r="AR640" s="71"/>
      <c r="AS640" s="71"/>
      <c r="AT640" s="52"/>
    </row>
    <row r="641" spans="1:46" ht="14.25" customHeight="1">
      <c r="A641" s="52"/>
      <c r="B641" s="52"/>
      <c r="C641" s="52"/>
      <c r="D641" s="1"/>
      <c r="E641" s="52"/>
      <c r="F641" s="1"/>
      <c r="G641" s="52"/>
      <c r="H641" s="1"/>
      <c r="I641" s="52"/>
      <c r="J641" s="1"/>
      <c r="K641" s="52"/>
      <c r="L641" s="69"/>
      <c r="M641" s="52"/>
      <c r="N641" s="1"/>
      <c r="O641" s="52"/>
      <c r="P641" s="1"/>
      <c r="Q641" s="1"/>
      <c r="R641" s="52"/>
      <c r="S641" s="1"/>
      <c r="T641" s="52"/>
      <c r="U641" s="1"/>
      <c r="V641" s="70"/>
      <c r="W641" s="52"/>
      <c r="X641" s="1"/>
      <c r="Y641" s="52"/>
      <c r="Z641" s="1"/>
      <c r="AA641" s="1"/>
      <c r="AB641" s="1"/>
      <c r="AC641" s="1"/>
      <c r="AD641" s="1"/>
      <c r="AE641" s="52"/>
      <c r="AF641" s="1"/>
      <c r="AG641" s="52"/>
      <c r="AH641" s="1"/>
      <c r="AI641" s="1"/>
      <c r="AJ641" s="52"/>
      <c r="AK641" s="1"/>
      <c r="AL641" s="52"/>
      <c r="AM641" s="1"/>
      <c r="AN641" s="52"/>
      <c r="AO641" s="71"/>
      <c r="AP641" s="52"/>
      <c r="AQ641" s="1"/>
      <c r="AR641" s="71"/>
      <c r="AS641" s="71"/>
      <c r="AT641" s="52"/>
    </row>
    <row r="642" spans="1:46" ht="14.25" customHeight="1">
      <c r="A642" s="52"/>
      <c r="B642" s="52"/>
      <c r="C642" s="52"/>
      <c r="D642" s="1"/>
      <c r="E642" s="52"/>
      <c r="F642" s="1"/>
      <c r="G642" s="52"/>
      <c r="H642" s="1"/>
      <c r="I642" s="52"/>
      <c r="J642" s="1"/>
      <c r="K642" s="52"/>
      <c r="L642" s="69"/>
      <c r="M642" s="52"/>
      <c r="N642" s="1"/>
      <c r="O642" s="52"/>
      <c r="P642" s="1"/>
      <c r="Q642" s="1"/>
      <c r="R642" s="52"/>
      <c r="S642" s="1"/>
      <c r="T642" s="52"/>
      <c r="U642" s="1"/>
      <c r="V642" s="70"/>
      <c r="W642" s="52"/>
      <c r="X642" s="1"/>
      <c r="Y642" s="52"/>
      <c r="Z642" s="1"/>
      <c r="AA642" s="1"/>
      <c r="AB642" s="1"/>
      <c r="AC642" s="1"/>
      <c r="AD642" s="1"/>
      <c r="AE642" s="52"/>
      <c r="AF642" s="1"/>
      <c r="AG642" s="52"/>
      <c r="AH642" s="1"/>
      <c r="AI642" s="1"/>
      <c r="AJ642" s="52"/>
      <c r="AK642" s="1"/>
      <c r="AL642" s="52"/>
      <c r="AM642" s="1"/>
      <c r="AN642" s="52"/>
      <c r="AO642" s="71"/>
      <c r="AP642" s="52"/>
      <c r="AQ642" s="1"/>
      <c r="AR642" s="71"/>
      <c r="AS642" s="71"/>
      <c r="AT642" s="52"/>
    </row>
    <row r="643" spans="1:46" ht="14.25" customHeight="1">
      <c r="A643" s="52"/>
      <c r="B643" s="52"/>
      <c r="C643" s="52"/>
      <c r="D643" s="1"/>
      <c r="E643" s="52"/>
      <c r="F643" s="1"/>
      <c r="G643" s="52"/>
      <c r="H643" s="1"/>
      <c r="I643" s="52"/>
      <c r="J643" s="1"/>
      <c r="K643" s="52"/>
      <c r="L643" s="69"/>
      <c r="M643" s="52"/>
      <c r="N643" s="1"/>
      <c r="O643" s="52"/>
      <c r="P643" s="1"/>
      <c r="Q643" s="1"/>
      <c r="R643" s="52"/>
      <c r="S643" s="1"/>
      <c r="T643" s="52"/>
      <c r="U643" s="1"/>
      <c r="V643" s="70"/>
      <c r="W643" s="52"/>
      <c r="X643" s="1"/>
      <c r="Y643" s="52"/>
      <c r="Z643" s="1"/>
      <c r="AA643" s="1"/>
      <c r="AB643" s="1"/>
      <c r="AC643" s="1"/>
      <c r="AD643" s="1"/>
      <c r="AE643" s="52"/>
      <c r="AF643" s="1"/>
      <c r="AG643" s="52"/>
      <c r="AH643" s="1"/>
      <c r="AI643" s="1"/>
      <c r="AJ643" s="52"/>
      <c r="AK643" s="1"/>
      <c r="AL643" s="52"/>
      <c r="AM643" s="1"/>
      <c r="AN643" s="52"/>
      <c r="AO643" s="71"/>
      <c r="AP643" s="52"/>
      <c r="AQ643" s="1"/>
      <c r="AR643" s="71"/>
      <c r="AS643" s="71"/>
      <c r="AT643" s="52"/>
    </row>
    <row r="644" spans="1:46" ht="14.25" customHeight="1">
      <c r="A644" s="52"/>
      <c r="B644" s="52"/>
      <c r="C644" s="52"/>
      <c r="D644" s="1"/>
      <c r="E644" s="52"/>
      <c r="F644" s="1"/>
      <c r="G644" s="52"/>
      <c r="H644" s="1"/>
      <c r="I644" s="52"/>
      <c r="J644" s="1"/>
      <c r="K644" s="52"/>
      <c r="L644" s="69"/>
      <c r="M644" s="52"/>
      <c r="N644" s="1"/>
      <c r="O644" s="52"/>
      <c r="P644" s="1"/>
      <c r="Q644" s="1"/>
      <c r="R644" s="52"/>
      <c r="S644" s="1"/>
      <c r="T644" s="52"/>
      <c r="U644" s="1"/>
      <c r="V644" s="70"/>
      <c r="W644" s="52"/>
      <c r="X644" s="1"/>
      <c r="Y644" s="52"/>
      <c r="Z644" s="1"/>
      <c r="AA644" s="1"/>
      <c r="AB644" s="1"/>
      <c r="AC644" s="1"/>
      <c r="AD644" s="1"/>
      <c r="AE644" s="52"/>
      <c r="AF644" s="1"/>
      <c r="AG644" s="52"/>
      <c r="AH644" s="1"/>
      <c r="AI644" s="1"/>
      <c r="AJ644" s="52"/>
      <c r="AK644" s="1"/>
      <c r="AL644" s="52"/>
      <c r="AM644" s="1"/>
      <c r="AN644" s="52"/>
      <c r="AO644" s="71"/>
      <c r="AP644" s="52"/>
      <c r="AQ644" s="1"/>
      <c r="AR644" s="71"/>
      <c r="AS644" s="71"/>
      <c r="AT644" s="52"/>
    </row>
    <row r="645" spans="1:46" ht="14.25" customHeight="1">
      <c r="A645" s="52"/>
      <c r="B645" s="52"/>
      <c r="C645" s="52"/>
      <c r="D645" s="1"/>
      <c r="E645" s="52"/>
      <c r="F645" s="1"/>
      <c r="G645" s="52"/>
      <c r="H645" s="1"/>
      <c r="I645" s="52"/>
      <c r="J645" s="1"/>
      <c r="K645" s="52"/>
      <c r="L645" s="69"/>
      <c r="M645" s="52"/>
      <c r="N645" s="1"/>
      <c r="O645" s="52"/>
      <c r="P645" s="1"/>
      <c r="Q645" s="1"/>
      <c r="R645" s="52"/>
      <c r="S645" s="1"/>
      <c r="T645" s="52"/>
      <c r="U645" s="1"/>
      <c r="V645" s="70"/>
      <c r="W645" s="52"/>
      <c r="X645" s="1"/>
      <c r="Y645" s="52"/>
      <c r="Z645" s="1"/>
      <c r="AA645" s="1"/>
      <c r="AB645" s="1"/>
      <c r="AC645" s="1"/>
      <c r="AD645" s="1"/>
      <c r="AE645" s="52"/>
      <c r="AF645" s="1"/>
      <c r="AG645" s="52"/>
      <c r="AH645" s="1"/>
      <c r="AI645" s="1"/>
      <c r="AJ645" s="52"/>
      <c r="AK645" s="1"/>
      <c r="AL645" s="52"/>
      <c r="AM645" s="1"/>
      <c r="AN645" s="52"/>
      <c r="AO645" s="71"/>
      <c r="AP645" s="52"/>
      <c r="AQ645" s="1"/>
      <c r="AR645" s="71"/>
      <c r="AS645" s="71"/>
      <c r="AT645" s="52"/>
    </row>
    <row r="646" spans="1:46" ht="14.25" customHeight="1">
      <c r="A646" s="52"/>
      <c r="B646" s="52"/>
      <c r="C646" s="52"/>
      <c r="D646" s="1"/>
      <c r="E646" s="52"/>
      <c r="F646" s="1"/>
      <c r="G646" s="52"/>
      <c r="H646" s="1"/>
      <c r="I646" s="52"/>
      <c r="J646" s="1"/>
      <c r="K646" s="52"/>
      <c r="L646" s="69"/>
      <c r="M646" s="52"/>
      <c r="N646" s="1"/>
      <c r="O646" s="52"/>
      <c r="P646" s="1"/>
      <c r="Q646" s="1"/>
      <c r="R646" s="52"/>
      <c r="S646" s="1"/>
      <c r="T646" s="52"/>
      <c r="U646" s="1"/>
      <c r="V646" s="70"/>
      <c r="W646" s="52"/>
      <c r="X646" s="1"/>
      <c r="Y646" s="52"/>
      <c r="Z646" s="1"/>
      <c r="AA646" s="1"/>
      <c r="AB646" s="1"/>
      <c r="AC646" s="1"/>
      <c r="AD646" s="1"/>
      <c r="AE646" s="52"/>
      <c r="AF646" s="1"/>
      <c r="AG646" s="52"/>
      <c r="AH646" s="1"/>
      <c r="AI646" s="1"/>
      <c r="AJ646" s="52"/>
      <c r="AK646" s="1"/>
      <c r="AL646" s="52"/>
      <c r="AM646" s="1"/>
      <c r="AN646" s="52"/>
      <c r="AO646" s="71"/>
      <c r="AP646" s="52"/>
      <c r="AQ646" s="1"/>
      <c r="AR646" s="71"/>
      <c r="AS646" s="71"/>
      <c r="AT646" s="52"/>
    </row>
    <row r="647" spans="1:46" ht="14.25" customHeight="1">
      <c r="A647" s="52"/>
      <c r="B647" s="52"/>
      <c r="C647" s="52"/>
      <c r="D647" s="1"/>
      <c r="E647" s="52"/>
      <c r="F647" s="1"/>
      <c r="G647" s="52"/>
      <c r="H647" s="1"/>
      <c r="I647" s="52"/>
      <c r="J647" s="1"/>
      <c r="K647" s="52"/>
      <c r="L647" s="69"/>
      <c r="M647" s="52"/>
      <c r="N647" s="1"/>
      <c r="O647" s="52"/>
      <c r="P647" s="1"/>
      <c r="Q647" s="1"/>
      <c r="R647" s="52"/>
      <c r="S647" s="1"/>
      <c r="T647" s="52"/>
      <c r="U647" s="1"/>
      <c r="V647" s="70"/>
      <c r="W647" s="52"/>
      <c r="X647" s="1"/>
      <c r="Y647" s="52"/>
      <c r="Z647" s="1"/>
      <c r="AA647" s="1"/>
      <c r="AB647" s="1"/>
      <c r="AC647" s="1"/>
      <c r="AD647" s="1"/>
      <c r="AE647" s="52"/>
      <c r="AF647" s="1"/>
      <c r="AG647" s="52"/>
      <c r="AH647" s="1"/>
      <c r="AI647" s="1"/>
      <c r="AJ647" s="52"/>
      <c r="AK647" s="1"/>
      <c r="AL647" s="52"/>
      <c r="AM647" s="1"/>
      <c r="AN647" s="52"/>
      <c r="AO647" s="71"/>
      <c r="AP647" s="52"/>
      <c r="AQ647" s="1"/>
      <c r="AR647" s="71"/>
      <c r="AS647" s="71"/>
      <c r="AT647" s="52"/>
    </row>
    <row r="648" spans="1:46" ht="14.25" customHeight="1">
      <c r="A648" s="52"/>
      <c r="B648" s="52"/>
      <c r="C648" s="52"/>
      <c r="D648" s="1"/>
      <c r="E648" s="52"/>
      <c r="F648" s="1"/>
      <c r="G648" s="52"/>
      <c r="H648" s="1"/>
      <c r="I648" s="52"/>
      <c r="J648" s="1"/>
      <c r="K648" s="52"/>
      <c r="L648" s="69"/>
      <c r="M648" s="52"/>
      <c r="N648" s="1"/>
      <c r="O648" s="52"/>
      <c r="P648" s="1"/>
      <c r="Q648" s="1"/>
      <c r="R648" s="52"/>
      <c r="S648" s="1"/>
      <c r="T648" s="52"/>
      <c r="U648" s="1"/>
      <c r="V648" s="70"/>
      <c r="W648" s="52"/>
      <c r="X648" s="1"/>
      <c r="Y648" s="52"/>
      <c r="Z648" s="1"/>
      <c r="AA648" s="1"/>
      <c r="AB648" s="1"/>
      <c r="AC648" s="1"/>
      <c r="AD648" s="1"/>
      <c r="AE648" s="52"/>
      <c r="AF648" s="1"/>
      <c r="AG648" s="52"/>
      <c r="AH648" s="1"/>
      <c r="AI648" s="1"/>
      <c r="AJ648" s="52"/>
      <c r="AK648" s="1"/>
      <c r="AL648" s="52"/>
      <c r="AM648" s="1"/>
      <c r="AN648" s="52"/>
      <c r="AO648" s="71"/>
      <c r="AP648" s="52"/>
      <c r="AQ648" s="1"/>
      <c r="AR648" s="71"/>
      <c r="AS648" s="71"/>
      <c r="AT648" s="52"/>
    </row>
    <row r="649" spans="1:46" ht="14.25" customHeight="1">
      <c r="A649" s="52"/>
      <c r="B649" s="52"/>
      <c r="C649" s="52"/>
      <c r="D649" s="1"/>
      <c r="E649" s="52"/>
      <c r="F649" s="1"/>
      <c r="G649" s="52"/>
      <c r="H649" s="1"/>
      <c r="I649" s="52"/>
      <c r="J649" s="1"/>
      <c r="K649" s="52"/>
      <c r="L649" s="69"/>
      <c r="M649" s="52"/>
      <c r="N649" s="1"/>
      <c r="O649" s="52"/>
      <c r="P649" s="1"/>
      <c r="Q649" s="1"/>
      <c r="R649" s="52"/>
      <c r="S649" s="1"/>
      <c r="T649" s="52"/>
      <c r="U649" s="1"/>
      <c r="V649" s="70"/>
      <c r="W649" s="52"/>
      <c r="X649" s="1"/>
      <c r="Y649" s="52"/>
      <c r="Z649" s="1"/>
      <c r="AA649" s="1"/>
      <c r="AB649" s="1"/>
      <c r="AC649" s="1"/>
      <c r="AD649" s="1"/>
      <c r="AE649" s="52"/>
      <c r="AF649" s="1"/>
      <c r="AG649" s="52"/>
      <c r="AH649" s="1"/>
      <c r="AI649" s="1"/>
      <c r="AJ649" s="52"/>
      <c r="AK649" s="1"/>
      <c r="AL649" s="52"/>
      <c r="AM649" s="1"/>
      <c r="AN649" s="52"/>
      <c r="AO649" s="71"/>
      <c r="AP649" s="52"/>
      <c r="AQ649" s="1"/>
      <c r="AR649" s="71"/>
      <c r="AS649" s="71"/>
      <c r="AT649" s="52"/>
    </row>
    <row r="650" spans="1:46" ht="14.25" customHeight="1">
      <c r="A650" s="52"/>
      <c r="B650" s="52"/>
      <c r="C650" s="52"/>
      <c r="D650" s="1"/>
      <c r="E650" s="52"/>
      <c r="F650" s="1"/>
      <c r="G650" s="52"/>
      <c r="H650" s="1"/>
      <c r="I650" s="52"/>
      <c r="J650" s="1"/>
      <c r="K650" s="52"/>
      <c r="L650" s="69"/>
      <c r="M650" s="52"/>
      <c r="N650" s="1"/>
      <c r="O650" s="52"/>
      <c r="P650" s="1"/>
      <c r="Q650" s="1"/>
      <c r="R650" s="52"/>
      <c r="S650" s="1"/>
      <c r="T650" s="52"/>
      <c r="U650" s="1"/>
      <c r="V650" s="70"/>
      <c r="W650" s="52"/>
      <c r="X650" s="1"/>
      <c r="Y650" s="52"/>
      <c r="Z650" s="1"/>
      <c r="AA650" s="1"/>
      <c r="AB650" s="1"/>
      <c r="AC650" s="1"/>
      <c r="AD650" s="1"/>
      <c r="AE650" s="52"/>
      <c r="AF650" s="1"/>
      <c r="AG650" s="52"/>
      <c r="AH650" s="1"/>
      <c r="AI650" s="1"/>
      <c r="AJ650" s="52"/>
      <c r="AK650" s="1"/>
      <c r="AL650" s="52"/>
      <c r="AM650" s="1"/>
      <c r="AN650" s="52"/>
      <c r="AO650" s="71"/>
      <c r="AP650" s="52"/>
      <c r="AQ650" s="1"/>
      <c r="AR650" s="71"/>
      <c r="AS650" s="71"/>
      <c r="AT650" s="52"/>
    </row>
    <row r="651" spans="1:46" ht="14.25" customHeight="1">
      <c r="A651" s="52"/>
      <c r="B651" s="52"/>
      <c r="C651" s="52"/>
      <c r="D651" s="1"/>
      <c r="E651" s="52"/>
      <c r="F651" s="1"/>
      <c r="G651" s="52"/>
      <c r="H651" s="1"/>
      <c r="I651" s="52"/>
      <c r="J651" s="1"/>
      <c r="K651" s="52"/>
      <c r="L651" s="69"/>
      <c r="M651" s="52"/>
      <c r="N651" s="1"/>
      <c r="O651" s="52"/>
      <c r="P651" s="1"/>
      <c r="Q651" s="1"/>
      <c r="R651" s="52"/>
      <c r="S651" s="1"/>
      <c r="T651" s="52"/>
      <c r="U651" s="1"/>
      <c r="V651" s="70"/>
      <c r="W651" s="52"/>
      <c r="X651" s="1"/>
      <c r="Y651" s="52"/>
      <c r="Z651" s="1"/>
      <c r="AA651" s="1"/>
      <c r="AB651" s="1"/>
      <c r="AC651" s="1"/>
      <c r="AD651" s="1"/>
      <c r="AE651" s="52"/>
      <c r="AF651" s="1"/>
      <c r="AG651" s="52"/>
      <c r="AH651" s="1"/>
      <c r="AI651" s="1"/>
      <c r="AJ651" s="52"/>
      <c r="AK651" s="1"/>
      <c r="AL651" s="52"/>
      <c r="AM651" s="1"/>
      <c r="AN651" s="52"/>
      <c r="AO651" s="71"/>
      <c r="AP651" s="52"/>
      <c r="AQ651" s="1"/>
      <c r="AR651" s="71"/>
      <c r="AS651" s="71"/>
      <c r="AT651" s="52"/>
    </row>
    <row r="652" spans="1:46" ht="14.25" customHeight="1">
      <c r="A652" s="52"/>
      <c r="B652" s="52"/>
      <c r="C652" s="52"/>
      <c r="D652" s="1"/>
      <c r="E652" s="52"/>
      <c r="F652" s="1"/>
      <c r="G652" s="52"/>
      <c r="H652" s="1"/>
      <c r="I652" s="52"/>
      <c r="J652" s="1"/>
      <c r="K652" s="52"/>
      <c r="L652" s="69"/>
      <c r="M652" s="52"/>
      <c r="N652" s="1"/>
      <c r="O652" s="52"/>
      <c r="P652" s="1"/>
      <c r="Q652" s="1"/>
      <c r="R652" s="52"/>
      <c r="S652" s="1"/>
      <c r="T652" s="52"/>
      <c r="U652" s="1"/>
      <c r="V652" s="70"/>
      <c r="W652" s="52"/>
      <c r="X652" s="1"/>
      <c r="Y652" s="52"/>
      <c r="Z652" s="1"/>
      <c r="AA652" s="1"/>
      <c r="AB652" s="1"/>
      <c r="AC652" s="1"/>
      <c r="AD652" s="1"/>
      <c r="AE652" s="52"/>
      <c r="AF652" s="1"/>
      <c r="AG652" s="52"/>
      <c r="AH652" s="1"/>
      <c r="AI652" s="1"/>
      <c r="AJ652" s="52"/>
      <c r="AK652" s="1"/>
      <c r="AL652" s="52"/>
      <c r="AM652" s="1"/>
      <c r="AN652" s="52"/>
      <c r="AO652" s="71"/>
      <c r="AP652" s="52"/>
      <c r="AQ652" s="1"/>
      <c r="AR652" s="71"/>
      <c r="AS652" s="71"/>
      <c r="AT652" s="52"/>
    </row>
    <row r="653" spans="1:46" ht="14.25" customHeight="1">
      <c r="A653" s="52"/>
      <c r="B653" s="52"/>
      <c r="C653" s="52"/>
      <c r="D653" s="1"/>
      <c r="E653" s="52"/>
      <c r="F653" s="1"/>
      <c r="G653" s="52"/>
      <c r="H653" s="1"/>
      <c r="I653" s="52"/>
      <c r="J653" s="1"/>
      <c r="K653" s="52"/>
      <c r="L653" s="69"/>
      <c r="M653" s="52"/>
      <c r="N653" s="1"/>
      <c r="O653" s="52"/>
      <c r="P653" s="1"/>
      <c r="Q653" s="1"/>
      <c r="R653" s="52"/>
      <c r="S653" s="1"/>
      <c r="T653" s="52"/>
      <c r="U653" s="1"/>
      <c r="V653" s="70"/>
      <c r="W653" s="52"/>
      <c r="X653" s="1"/>
      <c r="Y653" s="52"/>
      <c r="Z653" s="1"/>
      <c r="AA653" s="1"/>
      <c r="AB653" s="1"/>
      <c r="AC653" s="1"/>
      <c r="AD653" s="1"/>
      <c r="AE653" s="52"/>
      <c r="AF653" s="1"/>
      <c r="AG653" s="52"/>
      <c r="AH653" s="1"/>
      <c r="AI653" s="1"/>
      <c r="AJ653" s="52"/>
      <c r="AK653" s="1"/>
      <c r="AL653" s="52"/>
      <c r="AM653" s="1"/>
      <c r="AN653" s="52"/>
      <c r="AO653" s="71"/>
      <c r="AP653" s="52"/>
      <c r="AQ653" s="1"/>
      <c r="AR653" s="71"/>
      <c r="AS653" s="71"/>
      <c r="AT653" s="52"/>
    </row>
    <row r="654" spans="1:46" ht="14.25" customHeight="1">
      <c r="A654" s="52"/>
      <c r="B654" s="52"/>
      <c r="C654" s="52"/>
      <c r="D654" s="1"/>
      <c r="E654" s="52"/>
      <c r="F654" s="1"/>
      <c r="G654" s="52"/>
      <c r="H654" s="1"/>
      <c r="I654" s="52"/>
      <c r="J654" s="1"/>
      <c r="K654" s="52"/>
      <c r="L654" s="69"/>
      <c r="M654" s="52"/>
      <c r="N654" s="1"/>
      <c r="O654" s="52"/>
      <c r="P654" s="1"/>
      <c r="Q654" s="1"/>
      <c r="R654" s="52"/>
      <c r="S654" s="1"/>
      <c r="T654" s="52"/>
      <c r="U654" s="1"/>
      <c r="V654" s="70"/>
      <c r="W654" s="52"/>
      <c r="X654" s="1"/>
      <c r="Y654" s="52"/>
      <c r="Z654" s="1"/>
      <c r="AA654" s="1"/>
      <c r="AB654" s="1"/>
      <c r="AC654" s="1"/>
      <c r="AD654" s="1"/>
      <c r="AE654" s="52"/>
      <c r="AF654" s="1"/>
      <c r="AG654" s="52"/>
      <c r="AH654" s="1"/>
      <c r="AI654" s="1"/>
      <c r="AJ654" s="52"/>
      <c r="AK654" s="1"/>
      <c r="AL654" s="52"/>
      <c r="AM654" s="1"/>
      <c r="AN654" s="52"/>
      <c r="AO654" s="71"/>
      <c r="AP654" s="52"/>
      <c r="AQ654" s="1"/>
      <c r="AR654" s="71"/>
      <c r="AS654" s="71"/>
      <c r="AT654" s="52"/>
    </row>
    <row r="655" spans="1:46" ht="14.25" customHeight="1">
      <c r="A655" s="52"/>
      <c r="B655" s="52"/>
      <c r="C655" s="52"/>
      <c r="D655" s="1"/>
      <c r="E655" s="52"/>
      <c r="F655" s="1"/>
      <c r="G655" s="52"/>
      <c r="H655" s="1"/>
      <c r="I655" s="52"/>
      <c r="J655" s="1"/>
      <c r="K655" s="52"/>
      <c r="L655" s="69"/>
      <c r="M655" s="52"/>
      <c r="N655" s="1"/>
      <c r="O655" s="52"/>
      <c r="P655" s="1"/>
      <c r="Q655" s="1"/>
      <c r="R655" s="52"/>
      <c r="S655" s="1"/>
      <c r="T655" s="52"/>
      <c r="U655" s="1"/>
      <c r="V655" s="70"/>
      <c r="W655" s="52"/>
      <c r="X655" s="1"/>
      <c r="Y655" s="52"/>
      <c r="Z655" s="1"/>
      <c r="AA655" s="1"/>
      <c r="AB655" s="1"/>
      <c r="AC655" s="1"/>
      <c r="AD655" s="1"/>
      <c r="AE655" s="52"/>
      <c r="AF655" s="1"/>
      <c r="AG655" s="52"/>
      <c r="AH655" s="1"/>
      <c r="AI655" s="1"/>
      <c r="AJ655" s="52"/>
      <c r="AK655" s="1"/>
      <c r="AL655" s="52"/>
      <c r="AM655" s="1"/>
      <c r="AN655" s="52"/>
      <c r="AO655" s="71"/>
      <c r="AP655" s="52"/>
      <c r="AQ655" s="1"/>
      <c r="AR655" s="71"/>
      <c r="AS655" s="71"/>
      <c r="AT655" s="52"/>
    </row>
    <row r="656" spans="1:46" ht="14.25" customHeight="1">
      <c r="A656" s="52"/>
      <c r="B656" s="52"/>
      <c r="C656" s="52"/>
      <c r="D656" s="1"/>
      <c r="E656" s="52"/>
      <c r="F656" s="1"/>
      <c r="G656" s="52"/>
      <c r="H656" s="1"/>
      <c r="I656" s="52"/>
      <c r="J656" s="1"/>
      <c r="K656" s="52"/>
      <c r="L656" s="69"/>
      <c r="M656" s="52"/>
      <c r="N656" s="1"/>
      <c r="O656" s="52"/>
      <c r="P656" s="1"/>
      <c r="Q656" s="1"/>
      <c r="R656" s="52"/>
      <c r="S656" s="1"/>
      <c r="T656" s="52"/>
      <c r="U656" s="1"/>
      <c r="V656" s="70"/>
      <c r="W656" s="52"/>
      <c r="X656" s="1"/>
      <c r="Y656" s="52"/>
      <c r="Z656" s="1"/>
      <c r="AA656" s="1"/>
      <c r="AB656" s="1"/>
      <c r="AC656" s="1"/>
      <c r="AD656" s="1"/>
      <c r="AE656" s="52"/>
      <c r="AF656" s="1"/>
      <c r="AG656" s="52"/>
      <c r="AH656" s="1"/>
      <c r="AI656" s="1"/>
      <c r="AJ656" s="52"/>
      <c r="AK656" s="1"/>
      <c r="AL656" s="52"/>
      <c r="AM656" s="1"/>
      <c r="AN656" s="52"/>
      <c r="AO656" s="71"/>
      <c r="AP656" s="52"/>
      <c r="AQ656" s="1"/>
      <c r="AR656" s="71"/>
      <c r="AS656" s="71"/>
      <c r="AT656" s="52"/>
    </row>
    <row r="657" spans="1:46" ht="14.25" customHeight="1">
      <c r="A657" s="52"/>
      <c r="B657" s="52"/>
      <c r="C657" s="52"/>
      <c r="D657" s="1"/>
      <c r="E657" s="52"/>
      <c r="F657" s="1"/>
      <c r="G657" s="52"/>
      <c r="H657" s="1"/>
      <c r="I657" s="52"/>
      <c r="J657" s="1"/>
      <c r="K657" s="52"/>
      <c r="L657" s="69"/>
      <c r="M657" s="52"/>
      <c r="N657" s="1"/>
      <c r="O657" s="52"/>
      <c r="P657" s="1"/>
      <c r="Q657" s="1"/>
      <c r="R657" s="52"/>
      <c r="S657" s="1"/>
      <c r="T657" s="52"/>
      <c r="U657" s="1"/>
      <c r="V657" s="70"/>
      <c r="W657" s="52"/>
      <c r="X657" s="1"/>
      <c r="Y657" s="52"/>
      <c r="Z657" s="1"/>
      <c r="AA657" s="1"/>
      <c r="AB657" s="1"/>
      <c r="AC657" s="1"/>
      <c r="AD657" s="1"/>
      <c r="AE657" s="52"/>
      <c r="AF657" s="1"/>
      <c r="AG657" s="52"/>
      <c r="AH657" s="1"/>
      <c r="AI657" s="1"/>
      <c r="AJ657" s="52"/>
      <c r="AK657" s="1"/>
      <c r="AL657" s="52"/>
      <c r="AM657" s="1"/>
      <c r="AN657" s="52"/>
      <c r="AO657" s="71"/>
      <c r="AP657" s="52"/>
      <c r="AQ657" s="1"/>
      <c r="AR657" s="71"/>
      <c r="AS657" s="71"/>
      <c r="AT657" s="52"/>
    </row>
    <row r="658" spans="1:46" ht="14.25" customHeight="1">
      <c r="A658" s="52"/>
      <c r="B658" s="52"/>
      <c r="C658" s="52"/>
      <c r="D658" s="1"/>
      <c r="E658" s="52"/>
      <c r="F658" s="1"/>
      <c r="G658" s="52"/>
      <c r="H658" s="1"/>
      <c r="I658" s="52"/>
      <c r="J658" s="1"/>
      <c r="K658" s="52"/>
      <c r="L658" s="69"/>
      <c r="M658" s="52"/>
      <c r="N658" s="1"/>
      <c r="O658" s="52"/>
      <c r="P658" s="1"/>
      <c r="Q658" s="1"/>
      <c r="R658" s="52"/>
      <c r="S658" s="1"/>
      <c r="T658" s="52"/>
      <c r="U658" s="1"/>
      <c r="V658" s="70"/>
      <c r="W658" s="52"/>
      <c r="X658" s="1"/>
      <c r="Y658" s="52"/>
      <c r="Z658" s="1"/>
      <c r="AA658" s="1"/>
      <c r="AB658" s="1"/>
      <c r="AC658" s="1"/>
      <c r="AD658" s="1"/>
      <c r="AE658" s="52"/>
      <c r="AF658" s="1"/>
      <c r="AG658" s="52"/>
      <c r="AH658" s="1"/>
      <c r="AI658" s="1"/>
      <c r="AJ658" s="52"/>
      <c r="AK658" s="1"/>
      <c r="AL658" s="52"/>
      <c r="AM658" s="1"/>
      <c r="AN658" s="52"/>
      <c r="AO658" s="71"/>
      <c r="AP658" s="52"/>
      <c r="AQ658" s="1"/>
      <c r="AR658" s="71"/>
      <c r="AS658" s="71"/>
      <c r="AT658" s="52"/>
    </row>
    <row r="659" spans="1:46" ht="14.25" customHeight="1">
      <c r="A659" s="52"/>
      <c r="B659" s="52"/>
      <c r="C659" s="52"/>
      <c r="D659" s="1"/>
      <c r="E659" s="52"/>
      <c r="F659" s="1"/>
      <c r="G659" s="52"/>
      <c r="H659" s="1"/>
      <c r="I659" s="52"/>
      <c r="J659" s="1"/>
      <c r="K659" s="52"/>
      <c r="L659" s="69"/>
      <c r="M659" s="52"/>
      <c r="N659" s="1"/>
      <c r="O659" s="52"/>
      <c r="P659" s="1"/>
      <c r="Q659" s="1"/>
      <c r="R659" s="52"/>
      <c r="S659" s="1"/>
      <c r="T659" s="52"/>
      <c r="U659" s="1"/>
      <c r="V659" s="70"/>
      <c r="W659" s="52"/>
      <c r="X659" s="1"/>
      <c r="Y659" s="52"/>
      <c r="Z659" s="1"/>
      <c r="AA659" s="1"/>
      <c r="AB659" s="1"/>
      <c r="AC659" s="1"/>
      <c r="AD659" s="1"/>
      <c r="AE659" s="52"/>
      <c r="AF659" s="1"/>
      <c r="AG659" s="52"/>
      <c r="AH659" s="1"/>
      <c r="AI659" s="1"/>
      <c r="AJ659" s="52"/>
      <c r="AK659" s="1"/>
      <c r="AL659" s="52"/>
      <c r="AM659" s="1"/>
      <c r="AN659" s="52"/>
      <c r="AO659" s="71"/>
      <c r="AP659" s="52"/>
      <c r="AQ659" s="1"/>
      <c r="AR659" s="71"/>
      <c r="AS659" s="71"/>
      <c r="AT659" s="52"/>
    </row>
    <row r="660" spans="1:46" ht="14.25" customHeight="1">
      <c r="A660" s="52"/>
      <c r="B660" s="52"/>
      <c r="C660" s="52"/>
      <c r="D660" s="1"/>
      <c r="E660" s="52"/>
      <c r="F660" s="1"/>
      <c r="G660" s="52"/>
      <c r="H660" s="1"/>
      <c r="I660" s="52"/>
      <c r="J660" s="1"/>
      <c r="K660" s="52"/>
      <c r="L660" s="69"/>
      <c r="M660" s="52"/>
      <c r="N660" s="1"/>
      <c r="O660" s="52"/>
      <c r="P660" s="1"/>
      <c r="Q660" s="1"/>
      <c r="R660" s="52"/>
      <c r="S660" s="1"/>
      <c r="T660" s="52"/>
      <c r="U660" s="1"/>
      <c r="V660" s="70"/>
      <c r="W660" s="52"/>
      <c r="X660" s="1"/>
      <c r="Y660" s="52"/>
      <c r="Z660" s="1"/>
      <c r="AA660" s="1"/>
      <c r="AB660" s="1"/>
      <c r="AC660" s="1"/>
      <c r="AD660" s="1"/>
      <c r="AE660" s="52"/>
      <c r="AF660" s="1"/>
      <c r="AG660" s="52"/>
      <c r="AH660" s="1"/>
      <c r="AI660" s="1"/>
      <c r="AJ660" s="52"/>
      <c r="AK660" s="1"/>
      <c r="AL660" s="52"/>
      <c r="AM660" s="1"/>
      <c r="AN660" s="52"/>
      <c r="AO660" s="71"/>
      <c r="AP660" s="52"/>
      <c r="AQ660" s="1"/>
      <c r="AR660" s="71"/>
      <c r="AS660" s="71"/>
      <c r="AT660" s="52"/>
    </row>
    <row r="661" spans="1:46" ht="14.25" customHeight="1">
      <c r="A661" s="52"/>
      <c r="B661" s="52"/>
      <c r="C661" s="52"/>
      <c r="D661" s="1"/>
      <c r="E661" s="52"/>
      <c r="F661" s="1"/>
      <c r="G661" s="52"/>
      <c r="H661" s="1"/>
      <c r="I661" s="52"/>
      <c r="J661" s="1"/>
      <c r="K661" s="52"/>
      <c r="L661" s="69"/>
      <c r="M661" s="52"/>
      <c r="N661" s="1"/>
      <c r="O661" s="52"/>
      <c r="P661" s="1"/>
      <c r="Q661" s="1"/>
      <c r="R661" s="52"/>
      <c r="S661" s="1"/>
      <c r="T661" s="52"/>
      <c r="U661" s="1"/>
      <c r="V661" s="70"/>
      <c r="W661" s="52"/>
      <c r="X661" s="1"/>
      <c r="Y661" s="52"/>
      <c r="Z661" s="1"/>
      <c r="AA661" s="1"/>
      <c r="AB661" s="1"/>
      <c r="AC661" s="1"/>
      <c r="AD661" s="1"/>
      <c r="AE661" s="52"/>
      <c r="AF661" s="1"/>
      <c r="AG661" s="52"/>
      <c r="AH661" s="1"/>
      <c r="AI661" s="1"/>
      <c r="AJ661" s="52"/>
      <c r="AK661" s="1"/>
      <c r="AL661" s="52"/>
      <c r="AM661" s="1"/>
      <c r="AN661" s="52"/>
      <c r="AO661" s="71"/>
      <c r="AP661" s="52"/>
      <c r="AQ661" s="1"/>
      <c r="AR661" s="71"/>
      <c r="AS661" s="71"/>
      <c r="AT661" s="52"/>
    </row>
    <row r="662" spans="1:46" ht="14.25" customHeight="1">
      <c r="A662" s="52"/>
      <c r="B662" s="52"/>
      <c r="C662" s="52"/>
      <c r="D662" s="1"/>
      <c r="E662" s="52"/>
      <c r="F662" s="1"/>
      <c r="G662" s="52"/>
      <c r="H662" s="1"/>
      <c r="I662" s="52"/>
      <c r="J662" s="1"/>
      <c r="K662" s="52"/>
      <c r="L662" s="69"/>
      <c r="M662" s="52"/>
      <c r="N662" s="1"/>
      <c r="O662" s="52"/>
      <c r="P662" s="1"/>
      <c r="Q662" s="1"/>
      <c r="R662" s="52"/>
      <c r="S662" s="1"/>
      <c r="T662" s="52"/>
      <c r="U662" s="1"/>
      <c r="V662" s="70"/>
      <c r="W662" s="52"/>
      <c r="X662" s="1"/>
      <c r="Y662" s="52"/>
      <c r="Z662" s="1"/>
      <c r="AA662" s="1"/>
      <c r="AB662" s="1"/>
      <c r="AC662" s="1"/>
      <c r="AD662" s="1"/>
      <c r="AE662" s="52"/>
      <c r="AF662" s="1"/>
      <c r="AG662" s="52"/>
      <c r="AH662" s="1"/>
      <c r="AI662" s="1"/>
      <c r="AJ662" s="52"/>
      <c r="AK662" s="1"/>
      <c r="AL662" s="52"/>
      <c r="AM662" s="1"/>
      <c r="AN662" s="52"/>
      <c r="AO662" s="71"/>
      <c r="AP662" s="52"/>
      <c r="AQ662" s="1"/>
      <c r="AR662" s="71"/>
      <c r="AS662" s="71"/>
      <c r="AT662" s="52"/>
    </row>
    <row r="663" spans="1:46" ht="14.25" customHeight="1">
      <c r="A663" s="52"/>
      <c r="B663" s="52"/>
      <c r="C663" s="52"/>
      <c r="D663" s="1"/>
      <c r="E663" s="52"/>
      <c r="F663" s="1"/>
      <c r="G663" s="52"/>
      <c r="H663" s="1"/>
      <c r="I663" s="52"/>
      <c r="J663" s="1"/>
      <c r="K663" s="52"/>
      <c r="L663" s="69"/>
      <c r="M663" s="52"/>
      <c r="N663" s="1"/>
      <c r="O663" s="52"/>
      <c r="P663" s="1"/>
      <c r="Q663" s="1"/>
      <c r="R663" s="52"/>
      <c r="S663" s="1"/>
      <c r="T663" s="52"/>
      <c r="U663" s="1"/>
      <c r="V663" s="70"/>
      <c r="W663" s="52"/>
      <c r="X663" s="1"/>
      <c r="Y663" s="52"/>
      <c r="Z663" s="1"/>
      <c r="AA663" s="1"/>
      <c r="AB663" s="1"/>
      <c r="AC663" s="1"/>
      <c r="AD663" s="1"/>
      <c r="AE663" s="52"/>
      <c r="AF663" s="1"/>
      <c r="AG663" s="52"/>
      <c r="AH663" s="1"/>
      <c r="AI663" s="1"/>
      <c r="AJ663" s="52"/>
      <c r="AK663" s="1"/>
      <c r="AL663" s="52"/>
      <c r="AM663" s="1"/>
      <c r="AN663" s="52"/>
      <c r="AO663" s="71"/>
      <c r="AP663" s="52"/>
      <c r="AQ663" s="1"/>
      <c r="AR663" s="71"/>
      <c r="AS663" s="71"/>
      <c r="AT663" s="52"/>
    </row>
    <row r="664" spans="1:46" ht="14.25" customHeight="1">
      <c r="A664" s="52"/>
      <c r="B664" s="52"/>
      <c r="C664" s="52"/>
      <c r="D664" s="1"/>
      <c r="E664" s="52"/>
      <c r="F664" s="1"/>
      <c r="G664" s="52"/>
      <c r="H664" s="1"/>
      <c r="I664" s="52"/>
      <c r="J664" s="1"/>
      <c r="K664" s="52"/>
      <c r="L664" s="69"/>
      <c r="M664" s="52"/>
      <c r="N664" s="1"/>
      <c r="O664" s="52"/>
      <c r="P664" s="1"/>
      <c r="Q664" s="1"/>
      <c r="R664" s="52"/>
      <c r="S664" s="1"/>
      <c r="T664" s="52"/>
      <c r="U664" s="1"/>
      <c r="V664" s="70"/>
      <c r="W664" s="52"/>
      <c r="X664" s="1"/>
      <c r="Y664" s="52"/>
      <c r="Z664" s="1"/>
      <c r="AA664" s="1"/>
      <c r="AB664" s="1"/>
      <c r="AC664" s="1"/>
      <c r="AD664" s="1"/>
      <c r="AE664" s="52"/>
      <c r="AF664" s="1"/>
      <c r="AG664" s="52"/>
      <c r="AH664" s="1"/>
      <c r="AI664" s="1"/>
      <c r="AJ664" s="52"/>
      <c r="AK664" s="1"/>
      <c r="AL664" s="52"/>
      <c r="AM664" s="1"/>
      <c r="AN664" s="52"/>
      <c r="AO664" s="71"/>
      <c r="AP664" s="52"/>
      <c r="AQ664" s="1"/>
      <c r="AR664" s="71"/>
      <c r="AS664" s="71"/>
      <c r="AT664" s="52"/>
    </row>
    <row r="665" spans="1:46" ht="14.25" customHeight="1">
      <c r="A665" s="52"/>
      <c r="B665" s="52"/>
      <c r="C665" s="52"/>
      <c r="D665" s="1"/>
      <c r="E665" s="52"/>
      <c r="F665" s="1"/>
      <c r="G665" s="52"/>
      <c r="H665" s="1"/>
      <c r="I665" s="52"/>
      <c r="J665" s="1"/>
      <c r="K665" s="52"/>
      <c r="L665" s="69"/>
      <c r="M665" s="52"/>
      <c r="N665" s="1"/>
      <c r="O665" s="52"/>
      <c r="P665" s="1"/>
      <c r="Q665" s="1"/>
      <c r="R665" s="52"/>
      <c r="S665" s="1"/>
      <c r="T665" s="52"/>
      <c r="U665" s="1"/>
      <c r="V665" s="70"/>
      <c r="W665" s="52"/>
      <c r="X665" s="1"/>
      <c r="Y665" s="52"/>
      <c r="Z665" s="1"/>
      <c r="AA665" s="1"/>
      <c r="AB665" s="1"/>
      <c r="AC665" s="1"/>
      <c r="AD665" s="1"/>
      <c r="AE665" s="52"/>
      <c r="AF665" s="1"/>
      <c r="AG665" s="52"/>
      <c r="AH665" s="1"/>
      <c r="AI665" s="1"/>
      <c r="AJ665" s="52"/>
      <c r="AK665" s="1"/>
      <c r="AL665" s="52"/>
      <c r="AM665" s="1"/>
      <c r="AN665" s="52"/>
      <c r="AO665" s="71"/>
      <c r="AP665" s="52"/>
      <c r="AQ665" s="1"/>
      <c r="AR665" s="71"/>
      <c r="AS665" s="71"/>
      <c r="AT665" s="52"/>
    </row>
    <row r="666" spans="1:46" ht="14.25" customHeight="1">
      <c r="A666" s="52"/>
      <c r="B666" s="52"/>
      <c r="C666" s="52"/>
      <c r="D666" s="1"/>
      <c r="E666" s="52"/>
      <c r="F666" s="1"/>
      <c r="G666" s="52"/>
      <c r="H666" s="1"/>
      <c r="I666" s="52"/>
      <c r="J666" s="1"/>
      <c r="K666" s="52"/>
      <c r="L666" s="69"/>
      <c r="M666" s="52"/>
      <c r="N666" s="1"/>
      <c r="O666" s="52"/>
      <c r="P666" s="1"/>
      <c r="Q666" s="1"/>
      <c r="R666" s="52"/>
      <c r="S666" s="1"/>
      <c r="T666" s="52"/>
      <c r="U666" s="1"/>
      <c r="V666" s="70"/>
      <c r="W666" s="52"/>
      <c r="X666" s="1"/>
      <c r="Y666" s="52"/>
      <c r="Z666" s="1"/>
      <c r="AA666" s="1"/>
      <c r="AB666" s="1"/>
      <c r="AC666" s="1"/>
      <c r="AD666" s="1"/>
      <c r="AE666" s="52"/>
      <c r="AF666" s="1"/>
      <c r="AG666" s="52"/>
      <c r="AH666" s="1"/>
      <c r="AI666" s="1"/>
      <c r="AJ666" s="52"/>
      <c r="AK666" s="1"/>
      <c r="AL666" s="52"/>
      <c r="AM666" s="1"/>
      <c r="AN666" s="52"/>
      <c r="AO666" s="71"/>
      <c r="AP666" s="52"/>
      <c r="AQ666" s="1"/>
      <c r="AR666" s="71"/>
      <c r="AS666" s="71"/>
      <c r="AT666" s="52"/>
    </row>
    <row r="667" spans="1:46" ht="14.25" customHeight="1">
      <c r="A667" s="52"/>
      <c r="B667" s="52"/>
      <c r="C667" s="52"/>
      <c r="D667" s="1"/>
      <c r="E667" s="52"/>
      <c r="F667" s="1"/>
      <c r="G667" s="52"/>
      <c r="H667" s="1"/>
      <c r="I667" s="52"/>
      <c r="J667" s="1"/>
      <c r="K667" s="52"/>
      <c r="L667" s="69"/>
      <c r="M667" s="52"/>
      <c r="N667" s="1"/>
      <c r="O667" s="52"/>
      <c r="P667" s="1"/>
      <c r="Q667" s="1"/>
      <c r="R667" s="52"/>
      <c r="S667" s="1"/>
      <c r="T667" s="52"/>
      <c r="U667" s="1"/>
      <c r="V667" s="70"/>
      <c r="W667" s="52"/>
      <c r="X667" s="1"/>
      <c r="Y667" s="52"/>
      <c r="Z667" s="1"/>
      <c r="AA667" s="1"/>
      <c r="AB667" s="1"/>
      <c r="AC667" s="1"/>
      <c r="AD667" s="1"/>
      <c r="AE667" s="52"/>
      <c r="AF667" s="1"/>
      <c r="AG667" s="52"/>
      <c r="AH667" s="1"/>
      <c r="AI667" s="1"/>
      <c r="AJ667" s="52"/>
      <c r="AK667" s="1"/>
      <c r="AL667" s="52"/>
      <c r="AM667" s="1"/>
      <c r="AN667" s="52"/>
      <c r="AO667" s="71"/>
      <c r="AP667" s="52"/>
      <c r="AQ667" s="1"/>
      <c r="AR667" s="71"/>
      <c r="AS667" s="71"/>
      <c r="AT667" s="52"/>
    </row>
    <row r="668" spans="1:46" ht="14.25" customHeight="1">
      <c r="A668" s="52"/>
      <c r="B668" s="52"/>
      <c r="C668" s="52"/>
      <c r="D668" s="1"/>
      <c r="E668" s="52"/>
      <c r="F668" s="1"/>
      <c r="G668" s="52"/>
      <c r="H668" s="1"/>
      <c r="I668" s="52"/>
      <c r="J668" s="1"/>
      <c r="K668" s="52"/>
      <c r="L668" s="69"/>
      <c r="M668" s="52"/>
      <c r="N668" s="1"/>
      <c r="O668" s="52"/>
      <c r="P668" s="1"/>
      <c r="Q668" s="1"/>
      <c r="R668" s="52"/>
      <c r="S668" s="1"/>
      <c r="T668" s="52"/>
      <c r="U668" s="1"/>
      <c r="V668" s="70"/>
      <c r="W668" s="52"/>
      <c r="X668" s="1"/>
      <c r="Y668" s="52"/>
      <c r="Z668" s="1"/>
      <c r="AA668" s="1"/>
      <c r="AB668" s="1"/>
      <c r="AC668" s="1"/>
      <c r="AD668" s="1"/>
      <c r="AE668" s="52"/>
      <c r="AF668" s="1"/>
      <c r="AG668" s="52"/>
      <c r="AH668" s="1"/>
      <c r="AI668" s="1"/>
      <c r="AJ668" s="52"/>
      <c r="AK668" s="1"/>
      <c r="AL668" s="52"/>
      <c r="AM668" s="1"/>
      <c r="AN668" s="52"/>
      <c r="AO668" s="71"/>
      <c r="AP668" s="52"/>
      <c r="AQ668" s="1"/>
      <c r="AR668" s="71"/>
      <c r="AS668" s="71"/>
      <c r="AT668" s="52"/>
    </row>
    <row r="669" spans="1:46" ht="14.25" customHeight="1">
      <c r="A669" s="52"/>
      <c r="B669" s="52"/>
      <c r="C669" s="52"/>
      <c r="D669" s="1"/>
      <c r="E669" s="52"/>
      <c r="F669" s="1"/>
      <c r="G669" s="52"/>
      <c r="H669" s="1"/>
      <c r="I669" s="52"/>
      <c r="J669" s="1"/>
      <c r="K669" s="52"/>
      <c r="L669" s="69"/>
      <c r="M669" s="52"/>
      <c r="N669" s="1"/>
      <c r="O669" s="52"/>
      <c r="P669" s="1"/>
      <c r="Q669" s="1"/>
      <c r="R669" s="52"/>
      <c r="S669" s="1"/>
      <c r="T669" s="52"/>
      <c r="U669" s="1"/>
      <c r="V669" s="70"/>
      <c r="W669" s="52"/>
      <c r="X669" s="1"/>
      <c r="Y669" s="52"/>
      <c r="Z669" s="1"/>
      <c r="AA669" s="1"/>
      <c r="AB669" s="1"/>
      <c r="AC669" s="1"/>
      <c r="AD669" s="1"/>
      <c r="AE669" s="52"/>
      <c r="AF669" s="1"/>
      <c r="AG669" s="52"/>
      <c r="AH669" s="1"/>
      <c r="AI669" s="1"/>
      <c r="AJ669" s="52"/>
      <c r="AK669" s="1"/>
      <c r="AL669" s="52"/>
      <c r="AM669" s="1"/>
      <c r="AN669" s="52"/>
      <c r="AO669" s="71"/>
      <c r="AP669" s="52"/>
      <c r="AQ669" s="1"/>
      <c r="AR669" s="71"/>
      <c r="AS669" s="71"/>
      <c r="AT669" s="52"/>
    </row>
    <row r="670" spans="1:46" ht="14.25" customHeight="1">
      <c r="A670" s="52"/>
      <c r="B670" s="52"/>
      <c r="C670" s="52"/>
      <c r="D670" s="1"/>
      <c r="E670" s="52"/>
      <c r="F670" s="1"/>
      <c r="G670" s="52"/>
      <c r="H670" s="1"/>
      <c r="I670" s="52"/>
      <c r="J670" s="1"/>
      <c r="K670" s="52"/>
      <c r="L670" s="69"/>
      <c r="M670" s="52"/>
      <c r="N670" s="1"/>
      <c r="O670" s="52"/>
      <c r="P670" s="1"/>
      <c r="Q670" s="1"/>
      <c r="R670" s="52"/>
      <c r="S670" s="1"/>
      <c r="T670" s="52"/>
      <c r="U670" s="1"/>
      <c r="V670" s="70"/>
      <c r="W670" s="52"/>
      <c r="X670" s="1"/>
      <c r="Y670" s="52"/>
      <c r="Z670" s="1"/>
      <c r="AA670" s="1"/>
      <c r="AB670" s="1"/>
      <c r="AC670" s="1"/>
      <c r="AD670" s="1"/>
      <c r="AE670" s="52"/>
      <c r="AF670" s="1"/>
      <c r="AG670" s="52"/>
      <c r="AH670" s="1"/>
      <c r="AI670" s="1"/>
      <c r="AJ670" s="52"/>
      <c r="AK670" s="1"/>
      <c r="AL670" s="52"/>
      <c r="AM670" s="1"/>
      <c r="AN670" s="52"/>
      <c r="AO670" s="71"/>
      <c r="AP670" s="52"/>
      <c r="AQ670" s="1"/>
      <c r="AR670" s="71"/>
      <c r="AS670" s="71"/>
      <c r="AT670" s="52"/>
    </row>
    <row r="671" spans="1:46" ht="14.25" customHeight="1">
      <c r="A671" s="52"/>
      <c r="B671" s="52"/>
      <c r="C671" s="52"/>
      <c r="D671" s="1"/>
      <c r="E671" s="52"/>
      <c r="F671" s="1"/>
      <c r="G671" s="52"/>
      <c r="H671" s="1"/>
      <c r="I671" s="52"/>
      <c r="J671" s="1"/>
      <c r="K671" s="52"/>
      <c r="L671" s="69"/>
      <c r="M671" s="52"/>
      <c r="N671" s="1"/>
      <c r="O671" s="52"/>
      <c r="P671" s="1"/>
      <c r="Q671" s="1"/>
      <c r="R671" s="52"/>
      <c r="S671" s="1"/>
      <c r="T671" s="52"/>
      <c r="U671" s="1"/>
      <c r="V671" s="70"/>
      <c r="W671" s="52"/>
      <c r="X671" s="1"/>
      <c r="Y671" s="52"/>
      <c r="Z671" s="1"/>
      <c r="AA671" s="1"/>
      <c r="AB671" s="1"/>
      <c r="AC671" s="1"/>
      <c r="AD671" s="1"/>
      <c r="AE671" s="52"/>
      <c r="AF671" s="1"/>
      <c r="AG671" s="52"/>
      <c r="AH671" s="1"/>
      <c r="AI671" s="1"/>
      <c r="AJ671" s="52"/>
      <c r="AK671" s="1"/>
      <c r="AL671" s="52"/>
      <c r="AM671" s="1"/>
      <c r="AN671" s="52"/>
      <c r="AO671" s="71"/>
      <c r="AP671" s="52"/>
      <c r="AQ671" s="1"/>
      <c r="AR671" s="71"/>
      <c r="AS671" s="71"/>
      <c r="AT671" s="52"/>
    </row>
    <row r="672" spans="1:46" ht="14.25" customHeight="1">
      <c r="A672" s="52"/>
      <c r="B672" s="52"/>
      <c r="C672" s="52"/>
      <c r="D672" s="1"/>
      <c r="E672" s="52"/>
      <c r="F672" s="1"/>
      <c r="G672" s="52"/>
      <c r="H672" s="1"/>
      <c r="I672" s="52"/>
      <c r="J672" s="1"/>
      <c r="K672" s="52"/>
      <c r="L672" s="69"/>
      <c r="M672" s="52"/>
      <c r="N672" s="1"/>
      <c r="O672" s="52"/>
      <c r="P672" s="1"/>
      <c r="Q672" s="1"/>
      <c r="R672" s="52"/>
      <c r="S672" s="1"/>
      <c r="T672" s="52"/>
      <c r="U672" s="1"/>
      <c r="V672" s="70"/>
      <c r="W672" s="52"/>
      <c r="X672" s="1"/>
      <c r="Y672" s="52"/>
      <c r="Z672" s="1"/>
      <c r="AA672" s="1"/>
      <c r="AB672" s="1"/>
      <c r="AC672" s="1"/>
      <c r="AD672" s="1"/>
      <c r="AE672" s="52"/>
      <c r="AF672" s="1"/>
      <c r="AG672" s="52"/>
      <c r="AH672" s="1"/>
      <c r="AI672" s="1"/>
      <c r="AJ672" s="52"/>
      <c r="AK672" s="1"/>
      <c r="AL672" s="52"/>
      <c r="AM672" s="1"/>
      <c r="AN672" s="52"/>
      <c r="AO672" s="71"/>
      <c r="AP672" s="52"/>
      <c r="AQ672" s="1"/>
      <c r="AR672" s="71"/>
      <c r="AS672" s="71"/>
      <c r="AT672" s="52"/>
    </row>
    <row r="673" spans="1:46" ht="14.25" customHeight="1">
      <c r="A673" s="52"/>
      <c r="B673" s="52"/>
      <c r="C673" s="52"/>
      <c r="D673" s="1"/>
      <c r="E673" s="52"/>
      <c r="F673" s="1"/>
      <c r="G673" s="52"/>
      <c r="H673" s="1"/>
      <c r="I673" s="52"/>
      <c r="J673" s="1"/>
      <c r="K673" s="52"/>
      <c r="L673" s="69"/>
      <c r="M673" s="52"/>
      <c r="N673" s="1"/>
      <c r="O673" s="52"/>
      <c r="P673" s="1"/>
      <c r="Q673" s="1"/>
      <c r="R673" s="52"/>
      <c r="S673" s="1"/>
      <c r="T673" s="52"/>
      <c r="U673" s="1"/>
      <c r="V673" s="70"/>
      <c r="W673" s="52"/>
      <c r="X673" s="1"/>
      <c r="Y673" s="52"/>
      <c r="Z673" s="1"/>
      <c r="AA673" s="1"/>
      <c r="AB673" s="1"/>
      <c r="AC673" s="1"/>
      <c r="AD673" s="1"/>
      <c r="AE673" s="52"/>
      <c r="AF673" s="1"/>
      <c r="AG673" s="52"/>
      <c r="AH673" s="1"/>
      <c r="AI673" s="1"/>
      <c r="AJ673" s="52"/>
      <c r="AK673" s="1"/>
      <c r="AL673" s="52"/>
      <c r="AM673" s="1"/>
      <c r="AN673" s="52"/>
      <c r="AO673" s="71"/>
      <c r="AP673" s="52"/>
      <c r="AQ673" s="1"/>
      <c r="AR673" s="71"/>
      <c r="AS673" s="71"/>
      <c r="AT673" s="52"/>
    </row>
    <row r="674" spans="1:46" ht="14.25" customHeight="1">
      <c r="A674" s="52"/>
      <c r="B674" s="52"/>
      <c r="C674" s="52"/>
      <c r="D674" s="1"/>
      <c r="E674" s="52"/>
      <c r="F674" s="1"/>
      <c r="G674" s="52"/>
      <c r="H674" s="1"/>
      <c r="I674" s="52"/>
      <c r="J674" s="1"/>
      <c r="K674" s="52"/>
      <c r="L674" s="69"/>
      <c r="M674" s="52"/>
      <c r="N674" s="1"/>
      <c r="O674" s="52"/>
      <c r="P674" s="1"/>
      <c r="Q674" s="1"/>
      <c r="R674" s="52"/>
      <c r="S674" s="1"/>
      <c r="T674" s="52"/>
      <c r="U674" s="1"/>
      <c r="V674" s="70"/>
      <c r="W674" s="52"/>
      <c r="X674" s="1"/>
      <c r="Y674" s="52"/>
      <c r="Z674" s="1"/>
      <c r="AA674" s="1"/>
      <c r="AB674" s="1"/>
      <c r="AC674" s="1"/>
      <c r="AD674" s="1"/>
      <c r="AE674" s="52"/>
      <c r="AF674" s="1"/>
      <c r="AG674" s="52"/>
      <c r="AH674" s="1"/>
      <c r="AI674" s="1"/>
      <c r="AJ674" s="52"/>
      <c r="AK674" s="1"/>
      <c r="AL674" s="52"/>
      <c r="AM674" s="1"/>
      <c r="AN674" s="52"/>
      <c r="AO674" s="71"/>
      <c r="AP674" s="52"/>
      <c r="AQ674" s="1"/>
      <c r="AR674" s="71"/>
      <c r="AS674" s="71"/>
      <c r="AT674" s="52"/>
    </row>
    <row r="675" spans="1:46" ht="14.25" customHeight="1">
      <c r="A675" s="52"/>
      <c r="B675" s="52"/>
      <c r="C675" s="52"/>
      <c r="D675" s="1"/>
      <c r="E675" s="52"/>
      <c r="F675" s="1"/>
      <c r="G675" s="52"/>
      <c r="H675" s="1"/>
      <c r="I675" s="52"/>
      <c r="J675" s="1"/>
      <c r="K675" s="52"/>
      <c r="L675" s="69"/>
      <c r="M675" s="52"/>
      <c r="N675" s="1"/>
      <c r="O675" s="52"/>
      <c r="P675" s="1"/>
      <c r="Q675" s="1"/>
      <c r="R675" s="52"/>
      <c r="S675" s="1"/>
      <c r="T675" s="52"/>
      <c r="U675" s="1"/>
      <c r="V675" s="70"/>
      <c r="W675" s="52"/>
      <c r="X675" s="1"/>
      <c r="Y675" s="52"/>
      <c r="Z675" s="1"/>
      <c r="AA675" s="1"/>
      <c r="AB675" s="1"/>
      <c r="AC675" s="1"/>
      <c r="AD675" s="1"/>
      <c r="AE675" s="52"/>
      <c r="AF675" s="1"/>
      <c r="AG675" s="52"/>
      <c r="AH675" s="1"/>
      <c r="AI675" s="1"/>
      <c r="AJ675" s="52"/>
      <c r="AK675" s="1"/>
      <c r="AL675" s="52"/>
      <c r="AM675" s="1"/>
      <c r="AN675" s="52"/>
      <c r="AO675" s="71"/>
      <c r="AP675" s="52"/>
      <c r="AQ675" s="1"/>
      <c r="AR675" s="71"/>
      <c r="AS675" s="71"/>
      <c r="AT675" s="52"/>
    </row>
    <row r="676" spans="1:46" ht="14.25" customHeight="1">
      <c r="A676" s="52"/>
      <c r="B676" s="52"/>
      <c r="C676" s="52"/>
      <c r="D676" s="1"/>
      <c r="E676" s="52"/>
      <c r="F676" s="1"/>
      <c r="G676" s="52"/>
      <c r="H676" s="1"/>
      <c r="I676" s="52"/>
      <c r="J676" s="1"/>
      <c r="K676" s="52"/>
      <c r="L676" s="69"/>
      <c r="M676" s="52"/>
      <c r="N676" s="1"/>
      <c r="O676" s="52"/>
      <c r="P676" s="1"/>
      <c r="Q676" s="1"/>
      <c r="R676" s="52"/>
      <c r="S676" s="1"/>
      <c r="T676" s="52"/>
      <c r="U676" s="1"/>
      <c r="V676" s="70"/>
      <c r="W676" s="52"/>
      <c r="X676" s="1"/>
      <c r="Y676" s="52"/>
      <c r="Z676" s="1"/>
      <c r="AA676" s="1"/>
      <c r="AB676" s="1"/>
      <c r="AC676" s="1"/>
      <c r="AD676" s="1"/>
      <c r="AE676" s="52"/>
      <c r="AF676" s="1"/>
      <c r="AG676" s="52"/>
      <c r="AH676" s="1"/>
      <c r="AI676" s="1"/>
      <c r="AJ676" s="52"/>
      <c r="AK676" s="1"/>
      <c r="AL676" s="52"/>
      <c r="AM676" s="1"/>
      <c r="AN676" s="52"/>
      <c r="AO676" s="71"/>
      <c r="AP676" s="52"/>
      <c r="AQ676" s="1"/>
      <c r="AR676" s="71"/>
      <c r="AS676" s="71"/>
      <c r="AT676" s="52"/>
    </row>
    <row r="677" spans="1:46" ht="14.25" customHeight="1">
      <c r="A677" s="52"/>
      <c r="B677" s="52"/>
      <c r="C677" s="52"/>
      <c r="D677" s="1"/>
      <c r="E677" s="52"/>
      <c r="F677" s="1"/>
      <c r="G677" s="52"/>
      <c r="H677" s="1"/>
      <c r="I677" s="52"/>
      <c r="J677" s="1"/>
      <c r="K677" s="52"/>
      <c r="L677" s="69"/>
      <c r="M677" s="52"/>
      <c r="N677" s="1"/>
      <c r="O677" s="52"/>
      <c r="P677" s="1"/>
      <c r="Q677" s="1"/>
      <c r="R677" s="52"/>
      <c r="S677" s="1"/>
      <c r="T677" s="52"/>
      <c r="U677" s="1"/>
      <c r="V677" s="70"/>
      <c r="W677" s="52"/>
      <c r="X677" s="1"/>
      <c r="Y677" s="52"/>
      <c r="Z677" s="1"/>
      <c r="AA677" s="1"/>
      <c r="AB677" s="1"/>
      <c r="AC677" s="1"/>
      <c r="AD677" s="1"/>
      <c r="AE677" s="52"/>
      <c r="AF677" s="1"/>
      <c r="AG677" s="52"/>
      <c r="AH677" s="1"/>
      <c r="AI677" s="1"/>
      <c r="AJ677" s="52"/>
      <c r="AK677" s="1"/>
      <c r="AL677" s="52"/>
      <c r="AM677" s="1"/>
      <c r="AN677" s="52"/>
      <c r="AO677" s="71"/>
      <c r="AP677" s="52"/>
      <c r="AQ677" s="1"/>
      <c r="AR677" s="71"/>
      <c r="AS677" s="71"/>
      <c r="AT677" s="52"/>
    </row>
    <row r="678" spans="1:46" ht="14.25" customHeight="1">
      <c r="A678" s="52"/>
      <c r="B678" s="52"/>
      <c r="C678" s="52"/>
      <c r="D678" s="1"/>
      <c r="E678" s="52"/>
      <c r="F678" s="1"/>
      <c r="G678" s="52"/>
      <c r="H678" s="1"/>
      <c r="I678" s="52"/>
      <c r="J678" s="1"/>
      <c r="K678" s="52"/>
      <c r="L678" s="69"/>
      <c r="M678" s="52"/>
      <c r="N678" s="1"/>
      <c r="O678" s="52"/>
      <c r="P678" s="1"/>
      <c r="Q678" s="1"/>
      <c r="R678" s="52"/>
      <c r="S678" s="1"/>
      <c r="T678" s="52"/>
      <c r="U678" s="1"/>
      <c r="V678" s="70"/>
      <c r="W678" s="52"/>
      <c r="X678" s="1"/>
      <c r="Y678" s="52"/>
      <c r="Z678" s="1"/>
      <c r="AA678" s="1"/>
      <c r="AB678" s="1"/>
      <c r="AC678" s="1"/>
      <c r="AD678" s="1"/>
      <c r="AE678" s="52"/>
      <c r="AF678" s="1"/>
      <c r="AG678" s="52"/>
      <c r="AH678" s="1"/>
      <c r="AI678" s="1"/>
      <c r="AJ678" s="52"/>
      <c r="AK678" s="1"/>
      <c r="AL678" s="52"/>
      <c r="AM678" s="1"/>
      <c r="AN678" s="52"/>
      <c r="AO678" s="71"/>
      <c r="AP678" s="52"/>
      <c r="AQ678" s="1"/>
      <c r="AR678" s="71"/>
      <c r="AS678" s="71"/>
      <c r="AT678" s="52"/>
    </row>
    <row r="679" spans="1:46" ht="14.25" customHeight="1">
      <c r="A679" s="52"/>
      <c r="B679" s="52"/>
      <c r="C679" s="52"/>
      <c r="D679" s="1"/>
      <c r="E679" s="52"/>
      <c r="F679" s="1"/>
      <c r="G679" s="52"/>
      <c r="H679" s="1"/>
      <c r="I679" s="52"/>
      <c r="J679" s="1"/>
      <c r="K679" s="52"/>
      <c r="L679" s="69"/>
      <c r="M679" s="52"/>
      <c r="N679" s="1"/>
      <c r="O679" s="52"/>
      <c r="P679" s="1"/>
      <c r="Q679" s="1"/>
      <c r="R679" s="52"/>
      <c r="S679" s="1"/>
      <c r="T679" s="52"/>
      <c r="U679" s="1"/>
      <c r="V679" s="70"/>
      <c r="W679" s="52"/>
      <c r="X679" s="1"/>
      <c r="Y679" s="52"/>
      <c r="Z679" s="1"/>
      <c r="AA679" s="1"/>
      <c r="AB679" s="1"/>
      <c r="AC679" s="1"/>
      <c r="AD679" s="1"/>
      <c r="AE679" s="52"/>
      <c r="AF679" s="1"/>
      <c r="AG679" s="52"/>
      <c r="AH679" s="1"/>
      <c r="AI679" s="1"/>
      <c r="AJ679" s="52"/>
      <c r="AK679" s="1"/>
      <c r="AL679" s="52"/>
      <c r="AM679" s="1"/>
      <c r="AN679" s="52"/>
      <c r="AO679" s="71"/>
      <c r="AP679" s="52"/>
      <c r="AQ679" s="1"/>
      <c r="AR679" s="71"/>
      <c r="AS679" s="71"/>
      <c r="AT679" s="52"/>
    </row>
    <row r="680" spans="1:46" ht="14.25" customHeight="1">
      <c r="A680" s="52"/>
      <c r="B680" s="52"/>
      <c r="C680" s="52"/>
      <c r="D680" s="1"/>
      <c r="E680" s="52"/>
      <c r="F680" s="1"/>
      <c r="G680" s="52"/>
      <c r="H680" s="1"/>
      <c r="I680" s="52"/>
      <c r="J680" s="1"/>
      <c r="K680" s="52"/>
      <c r="L680" s="69"/>
      <c r="M680" s="52"/>
      <c r="N680" s="1"/>
      <c r="O680" s="52"/>
      <c r="P680" s="1"/>
      <c r="Q680" s="1"/>
      <c r="R680" s="52"/>
      <c r="S680" s="1"/>
      <c r="T680" s="52"/>
      <c r="U680" s="1"/>
      <c r="V680" s="70"/>
      <c r="W680" s="52"/>
      <c r="X680" s="1"/>
      <c r="Y680" s="52"/>
      <c r="Z680" s="1"/>
      <c r="AA680" s="1"/>
      <c r="AB680" s="1"/>
      <c r="AC680" s="1"/>
      <c r="AD680" s="1"/>
      <c r="AE680" s="52"/>
      <c r="AF680" s="1"/>
      <c r="AG680" s="52"/>
      <c r="AH680" s="1"/>
      <c r="AI680" s="1"/>
      <c r="AJ680" s="52"/>
      <c r="AK680" s="1"/>
      <c r="AL680" s="52"/>
      <c r="AM680" s="1"/>
      <c r="AN680" s="52"/>
      <c r="AO680" s="71"/>
      <c r="AP680" s="52"/>
      <c r="AQ680" s="1"/>
      <c r="AR680" s="71"/>
      <c r="AS680" s="71"/>
      <c r="AT680" s="52"/>
    </row>
    <row r="681" spans="1:46" ht="14.25" customHeight="1">
      <c r="A681" s="52"/>
      <c r="B681" s="52"/>
      <c r="C681" s="52"/>
      <c r="D681" s="1"/>
      <c r="E681" s="52"/>
      <c r="F681" s="1"/>
      <c r="G681" s="52"/>
      <c r="H681" s="1"/>
      <c r="I681" s="52"/>
      <c r="J681" s="1"/>
      <c r="K681" s="52"/>
      <c r="L681" s="69"/>
      <c r="M681" s="52"/>
      <c r="N681" s="1"/>
      <c r="O681" s="52"/>
      <c r="P681" s="1"/>
      <c r="Q681" s="1"/>
      <c r="R681" s="52"/>
      <c r="S681" s="1"/>
      <c r="T681" s="52"/>
      <c r="U681" s="1"/>
      <c r="V681" s="70"/>
      <c r="W681" s="52"/>
      <c r="X681" s="1"/>
      <c r="Y681" s="52"/>
      <c r="Z681" s="1"/>
      <c r="AA681" s="1"/>
      <c r="AB681" s="1"/>
      <c r="AC681" s="1"/>
      <c r="AD681" s="1"/>
      <c r="AE681" s="52"/>
      <c r="AF681" s="1"/>
      <c r="AG681" s="52"/>
      <c r="AH681" s="1"/>
      <c r="AI681" s="1"/>
      <c r="AJ681" s="52"/>
      <c r="AK681" s="1"/>
      <c r="AL681" s="52"/>
      <c r="AM681" s="1"/>
      <c r="AN681" s="52"/>
      <c r="AO681" s="71"/>
      <c r="AP681" s="52"/>
      <c r="AQ681" s="1"/>
      <c r="AR681" s="71"/>
      <c r="AS681" s="71"/>
      <c r="AT681" s="52"/>
    </row>
    <row r="682" spans="1:46" ht="14.25" customHeight="1">
      <c r="A682" s="52"/>
      <c r="B682" s="52"/>
      <c r="C682" s="52"/>
      <c r="D682" s="1"/>
      <c r="E682" s="52"/>
      <c r="F682" s="1"/>
      <c r="G682" s="52"/>
      <c r="H682" s="1"/>
      <c r="I682" s="52"/>
      <c r="J682" s="1"/>
      <c r="K682" s="52"/>
      <c r="L682" s="69"/>
      <c r="M682" s="52"/>
      <c r="N682" s="1"/>
      <c r="O682" s="52"/>
      <c r="P682" s="1"/>
      <c r="Q682" s="1"/>
      <c r="R682" s="52"/>
      <c r="S682" s="1"/>
      <c r="T682" s="52"/>
      <c r="U682" s="1"/>
      <c r="V682" s="70"/>
      <c r="W682" s="52"/>
      <c r="X682" s="1"/>
      <c r="Y682" s="52"/>
      <c r="Z682" s="1"/>
      <c r="AA682" s="1"/>
      <c r="AB682" s="1"/>
      <c r="AC682" s="1"/>
      <c r="AD682" s="1"/>
      <c r="AE682" s="52"/>
      <c r="AF682" s="1"/>
      <c r="AG682" s="52"/>
      <c r="AH682" s="1"/>
      <c r="AI682" s="1"/>
      <c r="AJ682" s="52"/>
      <c r="AK682" s="1"/>
      <c r="AL682" s="52"/>
      <c r="AM682" s="1"/>
      <c r="AN682" s="52"/>
      <c r="AO682" s="71"/>
      <c r="AP682" s="52"/>
      <c r="AQ682" s="1"/>
      <c r="AR682" s="71"/>
      <c r="AS682" s="71"/>
      <c r="AT682" s="52"/>
    </row>
    <row r="683" spans="1:46" ht="14.25" customHeight="1">
      <c r="A683" s="52"/>
      <c r="B683" s="52"/>
      <c r="C683" s="52"/>
      <c r="D683" s="1"/>
      <c r="E683" s="52"/>
      <c r="F683" s="1"/>
      <c r="G683" s="52"/>
      <c r="H683" s="1"/>
      <c r="I683" s="52"/>
      <c r="J683" s="1"/>
      <c r="K683" s="52"/>
      <c r="L683" s="69"/>
      <c r="M683" s="52"/>
      <c r="N683" s="1"/>
      <c r="O683" s="52"/>
      <c r="P683" s="1"/>
      <c r="Q683" s="1"/>
      <c r="R683" s="52"/>
      <c r="S683" s="1"/>
      <c r="T683" s="52"/>
      <c r="U683" s="1"/>
      <c r="V683" s="70"/>
      <c r="W683" s="52"/>
      <c r="X683" s="1"/>
      <c r="Y683" s="52"/>
      <c r="Z683" s="1"/>
      <c r="AA683" s="1"/>
      <c r="AB683" s="1"/>
      <c r="AC683" s="1"/>
      <c r="AD683" s="1"/>
      <c r="AE683" s="52"/>
      <c r="AF683" s="1"/>
      <c r="AG683" s="52"/>
      <c r="AH683" s="1"/>
      <c r="AI683" s="1"/>
      <c r="AJ683" s="52"/>
      <c r="AK683" s="1"/>
      <c r="AL683" s="52"/>
      <c r="AM683" s="1"/>
      <c r="AN683" s="52"/>
      <c r="AO683" s="71"/>
      <c r="AP683" s="52"/>
      <c r="AQ683" s="1"/>
      <c r="AR683" s="71"/>
      <c r="AS683" s="71"/>
      <c r="AT683" s="52"/>
    </row>
    <row r="684" spans="1:46" ht="14.25" customHeight="1">
      <c r="A684" s="52"/>
      <c r="B684" s="52"/>
      <c r="C684" s="52"/>
      <c r="D684" s="1"/>
      <c r="E684" s="52"/>
      <c r="F684" s="1"/>
      <c r="G684" s="52"/>
      <c r="H684" s="1"/>
      <c r="I684" s="52"/>
      <c r="J684" s="1"/>
      <c r="K684" s="52"/>
      <c r="L684" s="69"/>
      <c r="M684" s="52"/>
      <c r="N684" s="1"/>
      <c r="O684" s="52"/>
      <c r="P684" s="1"/>
      <c r="Q684" s="1"/>
      <c r="R684" s="52"/>
      <c r="S684" s="1"/>
      <c r="T684" s="52"/>
      <c r="U684" s="1"/>
      <c r="V684" s="70"/>
      <c r="W684" s="52"/>
      <c r="X684" s="1"/>
      <c r="Y684" s="52"/>
      <c r="Z684" s="1"/>
      <c r="AA684" s="1"/>
      <c r="AB684" s="1"/>
      <c r="AC684" s="1"/>
      <c r="AD684" s="1"/>
      <c r="AE684" s="52"/>
      <c r="AF684" s="1"/>
      <c r="AG684" s="52"/>
      <c r="AH684" s="1"/>
      <c r="AI684" s="1"/>
      <c r="AJ684" s="52"/>
      <c r="AK684" s="1"/>
      <c r="AL684" s="52"/>
      <c r="AM684" s="1"/>
      <c r="AN684" s="52"/>
      <c r="AO684" s="71"/>
      <c r="AP684" s="52"/>
      <c r="AQ684" s="1"/>
      <c r="AR684" s="71"/>
      <c r="AS684" s="71"/>
      <c r="AT684" s="52"/>
    </row>
    <row r="685" spans="1:46" ht="14.25" customHeight="1">
      <c r="A685" s="52"/>
      <c r="B685" s="52"/>
      <c r="C685" s="52"/>
      <c r="D685" s="1"/>
      <c r="E685" s="52"/>
      <c r="F685" s="1"/>
      <c r="G685" s="52"/>
      <c r="H685" s="1"/>
      <c r="I685" s="52"/>
      <c r="J685" s="1"/>
      <c r="K685" s="52"/>
      <c r="L685" s="69"/>
      <c r="M685" s="52"/>
      <c r="N685" s="1"/>
      <c r="O685" s="52"/>
      <c r="P685" s="1"/>
      <c r="Q685" s="1"/>
      <c r="R685" s="52"/>
      <c r="S685" s="1"/>
      <c r="T685" s="52"/>
      <c r="U685" s="1"/>
      <c r="V685" s="70"/>
      <c r="W685" s="52"/>
      <c r="X685" s="1"/>
      <c r="Y685" s="52"/>
      <c r="Z685" s="1"/>
      <c r="AA685" s="1"/>
      <c r="AB685" s="1"/>
      <c r="AC685" s="1"/>
      <c r="AD685" s="1"/>
      <c r="AE685" s="52"/>
      <c r="AF685" s="1"/>
      <c r="AG685" s="52"/>
      <c r="AH685" s="1"/>
      <c r="AI685" s="1"/>
      <c r="AJ685" s="52"/>
      <c r="AK685" s="1"/>
      <c r="AL685" s="52"/>
      <c r="AM685" s="1"/>
      <c r="AN685" s="52"/>
      <c r="AO685" s="71"/>
      <c r="AP685" s="52"/>
      <c r="AQ685" s="1"/>
      <c r="AR685" s="71"/>
      <c r="AS685" s="71"/>
      <c r="AT685" s="52"/>
    </row>
    <row r="686" spans="1:46" ht="14.25" customHeight="1">
      <c r="A686" s="52"/>
      <c r="B686" s="52"/>
      <c r="C686" s="52"/>
      <c r="D686" s="1"/>
      <c r="E686" s="52"/>
      <c r="F686" s="1"/>
      <c r="G686" s="52"/>
      <c r="H686" s="1"/>
      <c r="I686" s="52"/>
      <c r="J686" s="1"/>
      <c r="K686" s="52"/>
      <c r="L686" s="69"/>
      <c r="M686" s="52"/>
      <c r="N686" s="1"/>
      <c r="O686" s="52"/>
      <c r="P686" s="1"/>
      <c r="Q686" s="1"/>
      <c r="R686" s="52"/>
      <c r="S686" s="1"/>
      <c r="T686" s="52"/>
      <c r="U686" s="1"/>
      <c r="V686" s="70"/>
      <c r="W686" s="52"/>
      <c r="X686" s="1"/>
      <c r="Y686" s="52"/>
      <c r="Z686" s="1"/>
      <c r="AA686" s="1"/>
      <c r="AB686" s="1"/>
      <c r="AC686" s="1"/>
      <c r="AD686" s="1"/>
      <c r="AE686" s="52"/>
      <c r="AF686" s="1"/>
      <c r="AG686" s="52"/>
      <c r="AH686" s="1"/>
      <c r="AI686" s="1"/>
      <c r="AJ686" s="52"/>
      <c r="AK686" s="1"/>
      <c r="AL686" s="52"/>
      <c r="AM686" s="1"/>
      <c r="AN686" s="52"/>
      <c r="AO686" s="71"/>
      <c r="AP686" s="52"/>
      <c r="AQ686" s="1"/>
      <c r="AR686" s="71"/>
      <c r="AS686" s="71"/>
      <c r="AT686" s="52"/>
    </row>
    <row r="687" spans="1:46" ht="14.25" customHeight="1">
      <c r="A687" s="52"/>
      <c r="B687" s="52"/>
      <c r="C687" s="52"/>
      <c r="D687" s="1"/>
      <c r="E687" s="52"/>
      <c r="F687" s="1"/>
      <c r="G687" s="52"/>
      <c r="H687" s="1"/>
      <c r="I687" s="52"/>
      <c r="J687" s="1"/>
      <c r="K687" s="52"/>
      <c r="L687" s="69"/>
      <c r="M687" s="52"/>
      <c r="N687" s="1"/>
      <c r="O687" s="52"/>
      <c r="P687" s="1"/>
      <c r="Q687" s="1"/>
      <c r="R687" s="52"/>
      <c r="S687" s="1"/>
      <c r="T687" s="52"/>
      <c r="U687" s="1"/>
      <c r="V687" s="70"/>
      <c r="W687" s="52"/>
      <c r="X687" s="1"/>
      <c r="Y687" s="52"/>
      <c r="Z687" s="1"/>
      <c r="AA687" s="1"/>
      <c r="AB687" s="1"/>
      <c r="AC687" s="1"/>
      <c r="AD687" s="1"/>
      <c r="AE687" s="52"/>
      <c r="AF687" s="1"/>
      <c r="AG687" s="52"/>
      <c r="AH687" s="1"/>
      <c r="AI687" s="1"/>
      <c r="AJ687" s="52"/>
      <c r="AK687" s="1"/>
      <c r="AL687" s="52"/>
      <c r="AM687" s="1"/>
      <c r="AN687" s="52"/>
      <c r="AO687" s="71"/>
      <c r="AP687" s="52"/>
      <c r="AQ687" s="1"/>
      <c r="AR687" s="71"/>
      <c r="AS687" s="71"/>
      <c r="AT687" s="52"/>
    </row>
    <row r="688" spans="1:46" ht="14.25" customHeight="1">
      <c r="A688" s="52"/>
      <c r="B688" s="52"/>
      <c r="C688" s="52"/>
      <c r="D688" s="1"/>
      <c r="E688" s="52"/>
      <c r="F688" s="1"/>
      <c r="G688" s="52"/>
      <c r="H688" s="1"/>
      <c r="I688" s="52"/>
      <c r="J688" s="1"/>
      <c r="K688" s="52"/>
      <c r="L688" s="69"/>
      <c r="M688" s="52"/>
      <c r="N688" s="1"/>
      <c r="O688" s="52"/>
      <c r="P688" s="1"/>
      <c r="Q688" s="1"/>
      <c r="R688" s="52"/>
      <c r="S688" s="1"/>
      <c r="T688" s="52"/>
      <c r="U688" s="1"/>
      <c r="V688" s="70"/>
      <c r="W688" s="52"/>
      <c r="X688" s="1"/>
      <c r="Y688" s="52"/>
      <c r="Z688" s="1"/>
      <c r="AA688" s="1"/>
      <c r="AB688" s="1"/>
      <c r="AC688" s="1"/>
      <c r="AD688" s="1"/>
      <c r="AE688" s="52"/>
      <c r="AF688" s="1"/>
      <c r="AG688" s="52"/>
      <c r="AH688" s="1"/>
      <c r="AI688" s="1"/>
      <c r="AJ688" s="52"/>
      <c r="AK688" s="1"/>
      <c r="AL688" s="52"/>
      <c r="AM688" s="1"/>
      <c r="AN688" s="52"/>
      <c r="AO688" s="71"/>
      <c r="AP688" s="52"/>
      <c r="AQ688" s="1"/>
      <c r="AR688" s="71"/>
      <c r="AS688" s="71"/>
      <c r="AT688" s="52"/>
    </row>
    <row r="689" spans="1:46" ht="14.25" customHeight="1">
      <c r="A689" s="52"/>
      <c r="B689" s="52"/>
      <c r="C689" s="52"/>
      <c r="D689" s="1"/>
      <c r="E689" s="52"/>
      <c r="F689" s="1"/>
      <c r="G689" s="52"/>
      <c r="H689" s="1"/>
      <c r="I689" s="52"/>
      <c r="J689" s="1"/>
      <c r="K689" s="52"/>
      <c r="L689" s="69"/>
      <c r="M689" s="52"/>
      <c r="N689" s="1"/>
      <c r="O689" s="52"/>
      <c r="P689" s="1"/>
      <c r="Q689" s="1"/>
      <c r="R689" s="52"/>
      <c r="S689" s="1"/>
      <c r="T689" s="52"/>
      <c r="U689" s="1"/>
      <c r="V689" s="70"/>
      <c r="W689" s="52"/>
      <c r="X689" s="1"/>
      <c r="Y689" s="52"/>
      <c r="Z689" s="1"/>
      <c r="AA689" s="1"/>
      <c r="AB689" s="1"/>
      <c r="AC689" s="1"/>
      <c r="AD689" s="1"/>
      <c r="AE689" s="52"/>
      <c r="AF689" s="1"/>
      <c r="AG689" s="52"/>
      <c r="AH689" s="1"/>
      <c r="AI689" s="1"/>
      <c r="AJ689" s="52"/>
      <c r="AK689" s="1"/>
      <c r="AL689" s="52"/>
      <c r="AM689" s="1"/>
      <c r="AN689" s="52"/>
      <c r="AO689" s="71"/>
      <c r="AP689" s="52"/>
      <c r="AQ689" s="1"/>
      <c r="AR689" s="71"/>
      <c r="AS689" s="71"/>
      <c r="AT689" s="52"/>
    </row>
    <row r="690" spans="1:46" ht="14.25" customHeight="1">
      <c r="A690" s="52"/>
      <c r="B690" s="52"/>
      <c r="C690" s="52"/>
      <c r="D690" s="1"/>
      <c r="E690" s="52"/>
      <c r="F690" s="1"/>
      <c r="G690" s="52"/>
      <c r="H690" s="1"/>
      <c r="I690" s="52"/>
      <c r="J690" s="1"/>
      <c r="K690" s="52"/>
      <c r="L690" s="69"/>
      <c r="M690" s="52"/>
      <c r="N690" s="1"/>
      <c r="O690" s="52"/>
      <c r="P690" s="1"/>
      <c r="Q690" s="1"/>
      <c r="R690" s="52"/>
      <c r="S690" s="1"/>
      <c r="T690" s="52"/>
      <c r="U690" s="1"/>
      <c r="V690" s="70"/>
      <c r="W690" s="52"/>
      <c r="X690" s="1"/>
      <c r="Y690" s="52"/>
      <c r="Z690" s="1"/>
      <c r="AA690" s="1"/>
      <c r="AB690" s="1"/>
      <c r="AC690" s="1"/>
      <c r="AD690" s="1"/>
      <c r="AE690" s="52"/>
      <c r="AF690" s="1"/>
      <c r="AG690" s="52"/>
      <c r="AH690" s="1"/>
      <c r="AI690" s="1"/>
      <c r="AJ690" s="52"/>
      <c r="AK690" s="1"/>
      <c r="AL690" s="52"/>
      <c r="AM690" s="1"/>
      <c r="AN690" s="52"/>
      <c r="AO690" s="71"/>
      <c r="AP690" s="52"/>
      <c r="AQ690" s="1"/>
      <c r="AR690" s="71"/>
      <c r="AS690" s="71"/>
      <c r="AT690" s="52"/>
    </row>
    <row r="691" spans="1:46" ht="14.25" customHeight="1">
      <c r="A691" s="52"/>
      <c r="B691" s="52"/>
      <c r="C691" s="52"/>
      <c r="D691" s="1"/>
      <c r="E691" s="52"/>
      <c r="F691" s="1"/>
      <c r="G691" s="52"/>
      <c r="H691" s="1"/>
      <c r="I691" s="52"/>
      <c r="J691" s="1"/>
      <c r="K691" s="52"/>
      <c r="L691" s="69"/>
      <c r="M691" s="52"/>
      <c r="N691" s="1"/>
      <c r="O691" s="52"/>
      <c r="P691" s="1"/>
      <c r="Q691" s="1"/>
      <c r="R691" s="52"/>
      <c r="S691" s="1"/>
      <c r="T691" s="52"/>
      <c r="U691" s="1"/>
      <c r="V691" s="70"/>
      <c r="W691" s="52"/>
      <c r="X691" s="1"/>
      <c r="Y691" s="52"/>
      <c r="Z691" s="1"/>
      <c r="AA691" s="1"/>
      <c r="AB691" s="1"/>
      <c r="AC691" s="1"/>
      <c r="AD691" s="1"/>
      <c r="AE691" s="52"/>
      <c r="AF691" s="1"/>
      <c r="AG691" s="52"/>
      <c r="AH691" s="1"/>
      <c r="AI691" s="1"/>
      <c r="AJ691" s="52"/>
      <c r="AK691" s="1"/>
      <c r="AL691" s="52"/>
      <c r="AM691" s="1"/>
      <c r="AN691" s="52"/>
      <c r="AO691" s="71"/>
      <c r="AP691" s="52"/>
      <c r="AQ691" s="1"/>
      <c r="AR691" s="71"/>
      <c r="AS691" s="71"/>
      <c r="AT691" s="52"/>
    </row>
    <row r="692" spans="1:46" ht="14.25" customHeight="1">
      <c r="A692" s="52"/>
      <c r="B692" s="52"/>
      <c r="C692" s="52"/>
      <c r="D692" s="1"/>
      <c r="E692" s="52"/>
      <c r="F692" s="1"/>
      <c r="G692" s="52"/>
      <c r="H692" s="1"/>
      <c r="I692" s="52"/>
      <c r="J692" s="1"/>
      <c r="K692" s="52"/>
      <c r="L692" s="69"/>
      <c r="M692" s="52"/>
      <c r="N692" s="1"/>
      <c r="O692" s="52"/>
      <c r="P692" s="1"/>
      <c r="Q692" s="1"/>
      <c r="R692" s="52"/>
      <c r="S692" s="1"/>
      <c r="T692" s="52"/>
      <c r="U692" s="1"/>
      <c r="V692" s="70"/>
      <c r="W692" s="52"/>
      <c r="X692" s="1"/>
      <c r="Y692" s="52"/>
      <c r="Z692" s="1"/>
      <c r="AA692" s="1"/>
      <c r="AB692" s="1"/>
      <c r="AC692" s="1"/>
      <c r="AD692" s="1"/>
      <c r="AE692" s="52"/>
      <c r="AF692" s="1"/>
      <c r="AG692" s="52"/>
      <c r="AH692" s="1"/>
      <c r="AI692" s="1"/>
      <c r="AJ692" s="52"/>
      <c r="AK692" s="1"/>
      <c r="AL692" s="52"/>
      <c r="AM692" s="1"/>
      <c r="AN692" s="52"/>
      <c r="AO692" s="71"/>
      <c r="AP692" s="52"/>
      <c r="AQ692" s="1"/>
      <c r="AR692" s="71"/>
      <c r="AS692" s="71"/>
      <c r="AT692" s="52"/>
    </row>
    <row r="693" spans="1:46" ht="14.25" customHeight="1">
      <c r="A693" s="52"/>
      <c r="B693" s="52"/>
      <c r="C693" s="52"/>
      <c r="D693" s="1"/>
      <c r="E693" s="52"/>
      <c r="F693" s="1"/>
      <c r="G693" s="52"/>
      <c r="H693" s="1"/>
      <c r="I693" s="52"/>
      <c r="J693" s="1"/>
      <c r="K693" s="52"/>
      <c r="L693" s="69"/>
      <c r="M693" s="52"/>
      <c r="N693" s="1"/>
      <c r="O693" s="52"/>
      <c r="P693" s="1"/>
      <c r="Q693" s="1"/>
      <c r="R693" s="52"/>
      <c r="S693" s="1"/>
      <c r="T693" s="52"/>
      <c r="U693" s="1"/>
      <c r="V693" s="70"/>
      <c r="W693" s="52"/>
      <c r="X693" s="1"/>
      <c r="Y693" s="52"/>
      <c r="Z693" s="1"/>
      <c r="AA693" s="1"/>
      <c r="AB693" s="1"/>
      <c r="AC693" s="1"/>
      <c r="AD693" s="1"/>
      <c r="AE693" s="52"/>
      <c r="AF693" s="1"/>
      <c r="AG693" s="52"/>
      <c r="AH693" s="1"/>
      <c r="AI693" s="1"/>
      <c r="AJ693" s="52"/>
      <c r="AK693" s="1"/>
      <c r="AL693" s="52"/>
      <c r="AM693" s="1"/>
      <c r="AN693" s="52"/>
      <c r="AO693" s="71"/>
      <c r="AP693" s="52"/>
      <c r="AQ693" s="1"/>
      <c r="AR693" s="71"/>
      <c r="AS693" s="71"/>
      <c r="AT693" s="52"/>
    </row>
    <row r="694" spans="1:46" ht="14.25" customHeight="1">
      <c r="A694" s="52"/>
      <c r="B694" s="52"/>
      <c r="C694" s="52"/>
      <c r="D694" s="1"/>
      <c r="E694" s="52"/>
      <c r="F694" s="1"/>
      <c r="G694" s="52"/>
      <c r="H694" s="1"/>
      <c r="I694" s="52"/>
      <c r="J694" s="1"/>
      <c r="K694" s="52"/>
      <c r="L694" s="69"/>
      <c r="M694" s="52"/>
      <c r="N694" s="1"/>
      <c r="O694" s="52"/>
      <c r="P694" s="1"/>
      <c r="Q694" s="1"/>
      <c r="R694" s="52"/>
      <c r="S694" s="1"/>
      <c r="T694" s="52"/>
      <c r="U694" s="1"/>
      <c r="V694" s="70"/>
      <c r="W694" s="52"/>
      <c r="X694" s="1"/>
      <c r="Y694" s="52"/>
      <c r="Z694" s="1"/>
      <c r="AA694" s="1"/>
      <c r="AB694" s="1"/>
      <c r="AC694" s="1"/>
      <c r="AD694" s="1"/>
      <c r="AE694" s="52"/>
      <c r="AF694" s="1"/>
      <c r="AG694" s="52"/>
      <c r="AH694" s="1"/>
      <c r="AI694" s="1"/>
      <c r="AJ694" s="52"/>
      <c r="AK694" s="1"/>
      <c r="AL694" s="52"/>
      <c r="AM694" s="1"/>
      <c r="AN694" s="52"/>
      <c r="AO694" s="71"/>
      <c r="AP694" s="52"/>
      <c r="AQ694" s="1"/>
      <c r="AR694" s="71"/>
      <c r="AS694" s="71"/>
      <c r="AT694" s="52"/>
    </row>
    <row r="695" spans="1:46" ht="14.25" customHeight="1">
      <c r="A695" s="52"/>
      <c r="B695" s="52"/>
      <c r="C695" s="52"/>
      <c r="D695" s="1"/>
      <c r="E695" s="52"/>
      <c r="F695" s="1"/>
      <c r="G695" s="52"/>
      <c r="H695" s="1"/>
      <c r="I695" s="52"/>
      <c r="J695" s="1"/>
      <c r="K695" s="52"/>
      <c r="L695" s="69"/>
      <c r="M695" s="52"/>
      <c r="N695" s="1"/>
      <c r="O695" s="52"/>
      <c r="P695" s="1"/>
      <c r="Q695" s="1"/>
      <c r="R695" s="52"/>
      <c r="S695" s="1"/>
      <c r="T695" s="52"/>
      <c r="U695" s="1"/>
      <c r="V695" s="70"/>
      <c r="W695" s="52"/>
      <c r="X695" s="1"/>
      <c r="Y695" s="52"/>
      <c r="Z695" s="1"/>
      <c r="AA695" s="1"/>
      <c r="AB695" s="1"/>
      <c r="AC695" s="1"/>
      <c r="AD695" s="1"/>
      <c r="AE695" s="52"/>
      <c r="AF695" s="1"/>
      <c r="AG695" s="52"/>
      <c r="AH695" s="1"/>
      <c r="AI695" s="1"/>
      <c r="AJ695" s="52"/>
      <c r="AK695" s="1"/>
      <c r="AL695" s="52"/>
      <c r="AM695" s="1"/>
      <c r="AN695" s="52"/>
      <c r="AO695" s="71"/>
      <c r="AP695" s="52"/>
      <c r="AQ695" s="1"/>
      <c r="AR695" s="71"/>
      <c r="AS695" s="71"/>
      <c r="AT695" s="52"/>
    </row>
    <row r="696" spans="1:46" ht="14.25" customHeight="1">
      <c r="A696" s="52"/>
      <c r="B696" s="52"/>
      <c r="C696" s="52"/>
      <c r="D696" s="1"/>
      <c r="E696" s="52"/>
      <c r="F696" s="1"/>
      <c r="G696" s="52"/>
      <c r="H696" s="1"/>
      <c r="I696" s="52"/>
      <c r="J696" s="1"/>
      <c r="K696" s="52"/>
      <c r="L696" s="69"/>
      <c r="M696" s="52"/>
      <c r="N696" s="1"/>
      <c r="O696" s="52"/>
      <c r="P696" s="1"/>
      <c r="Q696" s="1"/>
      <c r="R696" s="52"/>
      <c r="S696" s="1"/>
      <c r="T696" s="52"/>
      <c r="U696" s="1"/>
      <c r="V696" s="70"/>
      <c r="W696" s="52"/>
      <c r="X696" s="1"/>
      <c r="Y696" s="52"/>
      <c r="Z696" s="1"/>
      <c r="AA696" s="1"/>
      <c r="AB696" s="1"/>
      <c r="AC696" s="1"/>
      <c r="AD696" s="1"/>
      <c r="AE696" s="52"/>
      <c r="AF696" s="1"/>
      <c r="AG696" s="52"/>
      <c r="AH696" s="1"/>
      <c r="AI696" s="1"/>
      <c r="AJ696" s="52"/>
      <c r="AK696" s="1"/>
      <c r="AL696" s="52"/>
      <c r="AM696" s="1"/>
      <c r="AN696" s="52"/>
      <c r="AO696" s="71"/>
      <c r="AP696" s="52"/>
      <c r="AQ696" s="1"/>
      <c r="AR696" s="71"/>
      <c r="AS696" s="71"/>
      <c r="AT696" s="52"/>
    </row>
    <row r="697" spans="1:46" ht="14.25" customHeight="1">
      <c r="A697" s="52"/>
      <c r="B697" s="52"/>
      <c r="C697" s="52"/>
      <c r="D697" s="1"/>
      <c r="E697" s="52"/>
      <c r="F697" s="1"/>
      <c r="G697" s="52"/>
      <c r="H697" s="1"/>
      <c r="I697" s="52"/>
      <c r="J697" s="1"/>
      <c r="K697" s="52"/>
      <c r="L697" s="69"/>
      <c r="M697" s="52"/>
      <c r="N697" s="1"/>
      <c r="O697" s="52"/>
      <c r="P697" s="1"/>
      <c r="Q697" s="1"/>
      <c r="R697" s="52"/>
      <c r="S697" s="1"/>
      <c r="T697" s="52"/>
      <c r="U697" s="1"/>
      <c r="V697" s="70"/>
      <c r="W697" s="52"/>
      <c r="X697" s="1"/>
      <c r="Y697" s="52"/>
      <c r="Z697" s="1"/>
      <c r="AA697" s="1"/>
      <c r="AB697" s="1"/>
      <c r="AC697" s="1"/>
      <c r="AD697" s="1"/>
      <c r="AE697" s="52"/>
      <c r="AF697" s="1"/>
      <c r="AG697" s="52"/>
      <c r="AH697" s="1"/>
      <c r="AI697" s="1"/>
      <c r="AJ697" s="52"/>
      <c r="AK697" s="1"/>
      <c r="AL697" s="52"/>
      <c r="AM697" s="1"/>
      <c r="AN697" s="52"/>
      <c r="AO697" s="71"/>
      <c r="AP697" s="52"/>
      <c r="AQ697" s="1"/>
      <c r="AR697" s="71"/>
      <c r="AS697" s="71"/>
      <c r="AT697" s="52"/>
    </row>
    <row r="698" spans="1:46" ht="14.25" customHeight="1">
      <c r="A698" s="52"/>
      <c r="B698" s="52"/>
      <c r="C698" s="52"/>
      <c r="D698" s="1"/>
      <c r="E698" s="52"/>
      <c r="F698" s="1"/>
      <c r="G698" s="52"/>
      <c r="H698" s="1"/>
      <c r="I698" s="52"/>
      <c r="J698" s="1"/>
      <c r="K698" s="52"/>
      <c r="L698" s="69"/>
      <c r="M698" s="52"/>
      <c r="N698" s="1"/>
      <c r="O698" s="52"/>
      <c r="P698" s="1"/>
      <c r="Q698" s="1"/>
      <c r="R698" s="52"/>
      <c r="S698" s="1"/>
      <c r="T698" s="52"/>
      <c r="U698" s="1"/>
      <c r="V698" s="70"/>
      <c r="W698" s="52"/>
      <c r="X698" s="1"/>
      <c r="Y698" s="52"/>
      <c r="Z698" s="1"/>
      <c r="AA698" s="1"/>
      <c r="AB698" s="1"/>
      <c r="AC698" s="1"/>
      <c r="AD698" s="1"/>
      <c r="AE698" s="52"/>
      <c r="AF698" s="1"/>
      <c r="AG698" s="52"/>
      <c r="AH698" s="1"/>
      <c r="AI698" s="1"/>
      <c r="AJ698" s="52"/>
      <c r="AK698" s="1"/>
      <c r="AL698" s="52"/>
      <c r="AM698" s="1"/>
      <c r="AN698" s="52"/>
      <c r="AO698" s="71"/>
      <c r="AP698" s="52"/>
      <c r="AQ698" s="1"/>
      <c r="AR698" s="71"/>
      <c r="AS698" s="71"/>
      <c r="AT698" s="52"/>
    </row>
    <row r="699" spans="1:46" ht="14.25" customHeight="1">
      <c r="A699" s="52"/>
      <c r="B699" s="52"/>
      <c r="C699" s="52"/>
      <c r="D699" s="1"/>
      <c r="E699" s="52"/>
      <c r="F699" s="1"/>
      <c r="G699" s="52"/>
      <c r="H699" s="1"/>
      <c r="I699" s="52"/>
      <c r="J699" s="1"/>
      <c r="K699" s="52"/>
      <c r="L699" s="69"/>
      <c r="M699" s="52"/>
      <c r="N699" s="1"/>
      <c r="O699" s="52"/>
      <c r="P699" s="1"/>
      <c r="Q699" s="1"/>
      <c r="R699" s="52"/>
      <c r="S699" s="1"/>
      <c r="T699" s="52"/>
      <c r="U699" s="1"/>
      <c r="V699" s="70"/>
      <c r="W699" s="52"/>
      <c r="X699" s="1"/>
      <c r="Y699" s="52"/>
      <c r="Z699" s="1"/>
      <c r="AA699" s="1"/>
      <c r="AB699" s="1"/>
      <c r="AC699" s="1"/>
      <c r="AD699" s="1"/>
      <c r="AE699" s="52"/>
      <c r="AF699" s="1"/>
      <c r="AG699" s="52"/>
      <c r="AH699" s="1"/>
      <c r="AI699" s="1"/>
      <c r="AJ699" s="52"/>
      <c r="AK699" s="1"/>
      <c r="AL699" s="52"/>
      <c r="AM699" s="1"/>
      <c r="AN699" s="52"/>
      <c r="AO699" s="71"/>
      <c r="AP699" s="52"/>
      <c r="AQ699" s="1"/>
      <c r="AR699" s="71"/>
      <c r="AS699" s="71"/>
      <c r="AT699" s="52"/>
    </row>
    <row r="700" spans="1:46" ht="14.25" customHeight="1">
      <c r="A700" s="52"/>
      <c r="B700" s="52"/>
      <c r="C700" s="52"/>
      <c r="D700" s="1"/>
      <c r="E700" s="52"/>
      <c r="F700" s="1"/>
      <c r="G700" s="52"/>
      <c r="H700" s="1"/>
      <c r="I700" s="52"/>
      <c r="J700" s="1"/>
      <c r="K700" s="52"/>
      <c r="L700" s="69"/>
      <c r="M700" s="52"/>
      <c r="N700" s="1"/>
      <c r="O700" s="52"/>
      <c r="P700" s="1"/>
      <c r="Q700" s="1"/>
      <c r="R700" s="52"/>
      <c r="S700" s="1"/>
      <c r="T700" s="52"/>
      <c r="U700" s="1"/>
      <c r="V700" s="70"/>
      <c r="W700" s="52"/>
      <c r="X700" s="1"/>
      <c r="Y700" s="52"/>
      <c r="Z700" s="1"/>
      <c r="AA700" s="1"/>
      <c r="AB700" s="1"/>
      <c r="AC700" s="1"/>
      <c r="AD700" s="1"/>
      <c r="AE700" s="52"/>
      <c r="AF700" s="1"/>
      <c r="AG700" s="52"/>
      <c r="AH700" s="1"/>
      <c r="AI700" s="1"/>
      <c r="AJ700" s="52"/>
      <c r="AK700" s="1"/>
      <c r="AL700" s="52"/>
      <c r="AM700" s="1"/>
      <c r="AN700" s="52"/>
      <c r="AO700" s="71"/>
      <c r="AP700" s="52"/>
      <c r="AQ700" s="1"/>
      <c r="AR700" s="71"/>
      <c r="AS700" s="71"/>
      <c r="AT700" s="52"/>
    </row>
    <row r="701" spans="1:46" ht="14.25" customHeight="1">
      <c r="A701" s="52"/>
      <c r="B701" s="52"/>
      <c r="C701" s="52"/>
      <c r="D701" s="1"/>
      <c r="E701" s="52"/>
      <c r="F701" s="1"/>
      <c r="G701" s="52"/>
      <c r="H701" s="1"/>
      <c r="I701" s="52"/>
      <c r="J701" s="1"/>
      <c r="K701" s="52"/>
      <c r="L701" s="69"/>
      <c r="M701" s="52"/>
      <c r="N701" s="1"/>
      <c r="O701" s="52"/>
      <c r="P701" s="1"/>
      <c r="Q701" s="1"/>
      <c r="R701" s="52"/>
      <c r="S701" s="1"/>
      <c r="T701" s="52"/>
      <c r="U701" s="1"/>
      <c r="V701" s="70"/>
      <c r="W701" s="52"/>
      <c r="X701" s="1"/>
      <c r="Y701" s="52"/>
      <c r="Z701" s="1"/>
      <c r="AA701" s="1"/>
      <c r="AB701" s="1"/>
      <c r="AC701" s="1"/>
      <c r="AD701" s="1"/>
      <c r="AE701" s="52"/>
      <c r="AF701" s="1"/>
      <c r="AG701" s="52"/>
      <c r="AH701" s="1"/>
      <c r="AI701" s="1"/>
      <c r="AJ701" s="52"/>
      <c r="AK701" s="1"/>
      <c r="AL701" s="52"/>
      <c r="AM701" s="1"/>
      <c r="AN701" s="52"/>
      <c r="AO701" s="71"/>
      <c r="AP701" s="52"/>
      <c r="AQ701" s="1"/>
      <c r="AR701" s="71"/>
      <c r="AS701" s="71"/>
      <c r="AT701" s="52"/>
    </row>
    <row r="702" spans="1:46" ht="14.25" customHeight="1">
      <c r="A702" s="52"/>
      <c r="B702" s="52"/>
      <c r="C702" s="52"/>
      <c r="D702" s="1"/>
      <c r="E702" s="52"/>
      <c r="F702" s="1"/>
      <c r="G702" s="52"/>
      <c r="H702" s="1"/>
      <c r="I702" s="52"/>
      <c r="J702" s="1"/>
      <c r="K702" s="52"/>
      <c r="L702" s="69"/>
      <c r="M702" s="52"/>
      <c r="N702" s="1"/>
      <c r="O702" s="52"/>
      <c r="P702" s="1"/>
      <c r="Q702" s="1"/>
      <c r="R702" s="52"/>
      <c r="S702" s="1"/>
      <c r="T702" s="52"/>
      <c r="U702" s="1"/>
      <c r="V702" s="70"/>
      <c r="W702" s="52"/>
      <c r="X702" s="1"/>
      <c r="Y702" s="52"/>
      <c r="Z702" s="1"/>
      <c r="AA702" s="1"/>
      <c r="AB702" s="1"/>
      <c r="AC702" s="1"/>
      <c r="AD702" s="1"/>
      <c r="AE702" s="52"/>
      <c r="AF702" s="1"/>
      <c r="AG702" s="52"/>
      <c r="AH702" s="1"/>
      <c r="AI702" s="1"/>
      <c r="AJ702" s="52"/>
      <c r="AK702" s="1"/>
      <c r="AL702" s="52"/>
      <c r="AM702" s="1"/>
      <c r="AN702" s="52"/>
      <c r="AO702" s="71"/>
      <c r="AP702" s="52"/>
      <c r="AQ702" s="1"/>
      <c r="AR702" s="71"/>
      <c r="AS702" s="71"/>
      <c r="AT702" s="52"/>
    </row>
    <row r="703" spans="1:46" ht="14.25" customHeight="1">
      <c r="A703" s="52"/>
      <c r="B703" s="52"/>
      <c r="C703" s="52"/>
      <c r="D703" s="1"/>
      <c r="E703" s="52"/>
      <c r="F703" s="1"/>
      <c r="G703" s="52"/>
      <c r="H703" s="1"/>
      <c r="I703" s="52"/>
      <c r="J703" s="1"/>
      <c r="K703" s="52"/>
      <c r="L703" s="69"/>
      <c r="M703" s="52"/>
      <c r="N703" s="1"/>
      <c r="O703" s="52"/>
      <c r="P703" s="1"/>
      <c r="Q703" s="1"/>
      <c r="R703" s="52"/>
      <c r="S703" s="1"/>
      <c r="T703" s="52"/>
      <c r="U703" s="1"/>
      <c r="V703" s="70"/>
      <c r="W703" s="52"/>
      <c r="X703" s="1"/>
      <c r="Y703" s="52"/>
      <c r="Z703" s="1"/>
      <c r="AA703" s="1"/>
      <c r="AB703" s="1"/>
      <c r="AC703" s="1"/>
      <c r="AD703" s="1"/>
      <c r="AE703" s="52"/>
      <c r="AF703" s="1"/>
      <c r="AG703" s="52"/>
      <c r="AH703" s="1"/>
      <c r="AI703" s="1"/>
      <c r="AJ703" s="52"/>
      <c r="AK703" s="1"/>
      <c r="AL703" s="52"/>
      <c r="AM703" s="1"/>
      <c r="AN703" s="52"/>
      <c r="AO703" s="71"/>
      <c r="AP703" s="52"/>
      <c r="AQ703" s="1"/>
      <c r="AR703" s="71"/>
      <c r="AS703" s="71"/>
      <c r="AT703" s="52"/>
    </row>
    <row r="704" spans="1:46" ht="14.25" customHeight="1">
      <c r="A704" s="52"/>
      <c r="B704" s="52"/>
      <c r="C704" s="52"/>
      <c r="D704" s="1"/>
      <c r="E704" s="52"/>
      <c r="F704" s="1"/>
      <c r="G704" s="52"/>
      <c r="H704" s="1"/>
      <c r="I704" s="52"/>
      <c r="J704" s="1"/>
      <c r="K704" s="52"/>
      <c r="L704" s="69"/>
      <c r="M704" s="52"/>
      <c r="N704" s="1"/>
      <c r="O704" s="52"/>
      <c r="P704" s="1"/>
      <c r="Q704" s="1"/>
      <c r="R704" s="52"/>
      <c r="S704" s="1"/>
      <c r="T704" s="52"/>
      <c r="U704" s="1"/>
      <c r="V704" s="70"/>
      <c r="W704" s="52"/>
      <c r="X704" s="1"/>
      <c r="Y704" s="52"/>
      <c r="Z704" s="1"/>
      <c r="AA704" s="1"/>
      <c r="AB704" s="1"/>
      <c r="AC704" s="1"/>
      <c r="AD704" s="1"/>
      <c r="AE704" s="52"/>
      <c r="AF704" s="1"/>
      <c r="AG704" s="52"/>
      <c r="AH704" s="1"/>
      <c r="AI704" s="1"/>
      <c r="AJ704" s="52"/>
      <c r="AK704" s="1"/>
      <c r="AL704" s="52"/>
      <c r="AM704" s="1"/>
      <c r="AN704" s="52"/>
      <c r="AO704" s="71"/>
      <c r="AP704" s="52"/>
      <c r="AQ704" s="1"/>
      <c r="AR704" s="71"/>
      <c r="AS704" s="71"/>
      <c r="AT704" s="52"/>
    </row>
    <row r="705" spans="1:46" ht="14.25" customHeight="1">
      <c r="A705" s="52"/>
      <c r="B705" s="52"/>
      <c r="C705" s="52"/>
      <c r="D705" s="1"/>
      <c r="E705" s="52"/>
      <c r="F705" s="1"/>
      <c r="G705" s="52"/>
      <c r="H705" s="1"/>
      <c r="I705" s="52"/>
      <c r="J705" s="1"/>
      <c r="K705" s="52"/>
      <c r="L705" s="69"/>
      <c r="M705" s="52"/>
      <c r="N705" s="1"/>
      <c r="O705" s="52"/>
      <c r="P705" s="1"/>
      <c r="Q705" s="1"/>
      <c r="R705" s="52"/>
      <c r="S705" s="1"/>
      <c r="T705" s="52"/>
      <c r="U705" s="1"/>
      <c r="V705" s="70"/>
      <c r="W705" s="52"/>
      <c r="X705" s="1"/>
      <c r="Y705" s="52"/>
      <c r="Z705" s="1"/>
      <c r="AA705" s="1"/>
      <c r="AB705" s="1"/>
      <c r="AC705" s="1"/>
      <c r="AD705" s="1"/>
      <c r="AE705" s="52"/>
      <c r="AF705" s="1"/>
      <c r="AG705" s="52"/>
      <c r="AH705" s="1"/>
      <c r="AI705" s="1"/>
      <c r="AJ705" s="52"/>
      <c r="AK705" s="1"/>
      <c r="AL705" s="52"/>
      <c r="AM705" s="1"/>
      <c r="AN705" s="52"/>
      <c r="AO705" s="71"/>
      <c r="AP705" s="52"/>
      <c r="AQ705" s="1"/>
      <c r="AR705" s="71"/>
      <c r="AS705" s="71"/>
      <c r="AT705" s="52"/>
    </row>
    <row r="706" spans="1:46" ht="14.25" customHeight="1">
      <c r="A706" s="52"/>
      <c r="B706" s="52"/>
      <c r="C706" s="52"/>
      <c r="D706" s="1"/>
      <c r="E706" s="52"/>
      <c r="F706" s="1"/>
      <c r="G706" s="52"/>
      <c r="H706" s="1"/>
      <c r="I706" s="52"/>
      <c r="J706" s="1"/>
      <c r="K706" s="52"/>
      <c r="L706" s="69"/>
      <c r="M706" s="52"/>
      <c r="N706" s="1"/>
      <c r="O706" s="52"/>
      <c r="P706" s="1"/>
      <c r="Q706" s="1"/>
      <c r="R706" s="52"/>
      <c r="S706" s="1"/>
      <c r="T706" s="52"/>
      <c r="U706" s="1"/>
      <c r="V706" s="70"/>
      <c r="W706" s="52"/>
      <c r="X706" s="1"/>
      <c r="Y706" s="52"/>
      <c r="Z706" s="1"/>
      <c r="AA706" s="1"/>
      <c r="AB706" s="1"/>
      <c r="AC706" s="1"/>
      <c r="AD706" s="1"/>
      <c r="AE706" s="52"/>
      <c r="AF706" s="1"/>
      <c r="AG706" s="52"/>
      <c r="AH706" s="1"/>
      <c r="AI706" s="1"/>
      <c r="AJ706" s="52"/>
      <c r="AK706" s="1"/>
      <c r="AL706" s="52"/>
      <c r="AM706" s="1"/>
      <c r="AN706" s="52"/>
      <c r="AO706" s="71"/>
      <c r="AP706" s="52"/>
      <c r="AQ706" s="1"/>
      <c r="AR706" s="71"/>
      <c r="AS706" s="71"/>
      <c r="AT706" s="52"/>
    </row>
    <row r="707" spans="1:46" ht="14.25" customHeight="1">
      <c r="A707" s="52"/>
      <c r="B707" s="52"/>
      <c r="C707" s="52"/>
      <c r="D707" s="1"/>
      <c r="E707" s="52"/>
      <c r="F707" s="1"/>
      <c r="G707" s="52"/>
      <c r="H707" s="1"/>
      <c r="I707" s="52"/>
      <c r="J707" s="1"/>
      <c r="K707" s="52"/>
      <c r="L707" s="69"/>
      <c r="M707" s="52"/>
      <c r="N707" s="1"/>
      <c r="O707" s="52"/>
      <c r="P707" s="1"/>
      <c r="Q707" s="1"/>
      <c r="R707" s="52"/>
      <c r="S707" s="1"/>
      <c r="T707" s="52"/>
      <c r="U707" s="1"/>
      <c r="V707" s="70"/>
      <c r="W707" s="52"/>
      <c r="X707" s="1"/>
      <c r="Y707" s="52"/>
      <c r="Z707" s="1"/>
      <c r="AA707" s="1"/>
      <c r="AB707" s="1"/>
      <c r="AC707" s="1"/>
      <c r="AD707" s="1"/>
      <c r="AE707" s="52"/>
      <c r="AF707" s="1"/>
      <c r="AG707" s="52"/>
      <c r="AH707" s="1"/>
      <c r="AI707" s="1"/>
      <c r="AJ707" s="52"/>
      <c r="AK707" s="1"/>
      <c r="AL707" s="52"/>
      <c r="AM707" s="1"/>
      <c r="AN707" s="52"/>
      <c r="AO707" s="71"/>
      <c r="AP707" s="52"/>
      <c r="AQ707" s="1"/>
      <c r="AR707" s="71"/>
      <c r="AS707" s="71"/>
      <c r="AT707" s="52"/>
    </row>
    <row r="708" spans="1:46" ht="14.25" customHeight="1">
      <c r="A708" s="52"/>
      <c r="B708" s="52"/>
      <c r="C708" s="52"/>
      <c r="D708" s="1"/>
      <c r="E708" s="52"/>
      <c r="F708" s="1"/>
      <c r="G708" s="52"/>
      <c r="H708" s="1"/>
      <c r="I708" s="52"/>
      <c r="J708" s="1"/>
      <c r="K708" s="52"/>
      <c r="L708" s="69"/>
      <c r="M708" s="52"/>
      <c r="N708" s="1"/>
      <c r="O708" s="52"/>
      <c r="P708" s="1"/>
      <c r="Q708" s="1"/>
      <c r="R708" s="52"/>
      <c r="S708" s="1"/>
      <c r="T708" s="52"/>
      <c r="U708" s="1"/>
      <c r="V708" s="70"/>
      <c r="W708" s="52"/>
      <c r="X708" s="1"/>
      <c r="Y708" s="52"/>
      <c r="Z708" s="1"/>
      <c r="AA708" s="1"/>
      <c r="AB708" s="1"/>
      <c r="AC708" s="1"/>
      <c r="AD708" s="1"/>
      <c r="AE708" s="52"/>
      <c r="AF708" s="1"/>
      <c r="AG708" s="52"/>
      <c r="AH708" s="1"/>
      <c r="AI708" s="1"/>
      <c r="AJ708" s="52"/>
      <c r="AK708" s="1"/>
      <c r="AL708" s="52"/>
      <c r="AM708" s="1"/>
      <c r="AN708" s="52"/>
      <c r="AO708" s="71"/>
      <c r="AP708" s="52"/>
      <c r="AQ708" s="1"/>
      <c r="AR708" s="71"/>
      <c r="AS708" s="71"/>
      <c r="AT708" s="52"/>
    </row>
    <row r="709" spans="1:46" ht="14.25" customHeight="1">
      <c r="A709" s="52"/>
      <c r="B709" s="52"/>
      <c r="C709" s="52"/>
      <c r="D709" s="1"/>
      <c r="E709" s="52"/>
      <c r="F709" s="1"/>
      <c r="G709" s="52"/>
      <c r="H709" s="1"/>
      <c r="I709" s="52"/>
      <c r="J709" s="1"/>
      <c r="K709" s="52"/>
      <c r="L709" s="69"/>
      <c r="M709" s="52"/>
      <c r="N709" s="1"/>
      <c r="O709" s="52"/>
      <c r="P709" s="1"/>
      <c r="Q709" s="1"/>
      <c r="R709" s="52"/>
      <c r="S709" s="1"/>
      <c r="T709" s="52"/>
      <c r="U709" s="1"/>
      <c r="V709" s="70"/>
      <c r="W709" s="52"/>
      <c r="X709" s="1"/>
      <c r="Y709" s="52"/>
      <c r="Z709" s="1"/>
      <c r="AA709" s="1"/>
      <c r="AB709" s="1"/>
      <c r="AC709" s="1"/>
      <c r="AD709" s="1"/>
      <c r="AE709" s="52"/>
      <c r="AF709" s="1"/>
      <c r="AG709" s="52"/>
      <c r="AH709" s="1"/>
      <c r="AI709" s="1"/>
      <c r="AJ709" s="52"/>
      <c r="AK709" s="1"/>
      <c r="AL709" s="52"/>
      <c r="AM709" s="1"/>
      <c r="AN709" s="52"/>
      <c r="AO709" s="71"/>
      <c r="AP709" s="52"/>
      <c r="AQ709" s="1"/>
      <c r="AR709" s="71"/>
      <c r="AS709" s="71"/>
      <c r="AT709" s="52"/>
    </row>
    <row r="710" spans="1:46" ht="14.25" customHeight="1">
      <c r="A710" s="52"/>
      <c r="B710" s="52"/>
      <c r="C710" s="52"/>
      <c r="D710" s="1"/>
      <c r="E710" s="52"/>
      <c r="F710" s="1"/>
      <c r="G710" s="52"/>
      <c r="H710" s="1"/>
      <c r="I710" s="52"/>
      <c r="J710" s="1"/>
      <c r="K710" s="52"/>
      <c r="L710" s="69"/>
      <c r="M710" s="52"/>
      <c r="N710" s="1"/>
      <c r="O710" s="52"/>
      <c r="P710" s="1"/>
      <c r="Q710" s="1"/>
      <c r="R710" s="52"/>
      <c r="S710" s="1"/>
      <c r="T710" s="52"/>
      <c r="U710" s="1"/>
      <c r="V710" s="70"/>
      <c r="W710" s="52"/>
      <c r="X710" s="1"/>
      <c r="Y710" s="52"/>
      <c r="Z710" s="1"/>
      <c r="AA710" s="1"/>
      <c r="AB710" s="1"/>
      <c r="AC710" s="1"/>
      <c r="AD710" s="1"/>
      <c r="AE710" s="52"/>
      <c r="AF710" s="1"/>
      <c r="AG710" s="52"/>
      <c r="AH710" s="1"/>
      <c r="AI710" s="1"/>
      <c r="AJ710" s="52"/>
      <c r="AK710" s="1"/>
      <c r="AL710" s="52"/>
      <c r="AM710" s="1"/>
      <c r="AN710" s="52"/>
      <c r="AO710" s="71"/>
      <c r="AP710" s="52"/>
      <c r="AQ710" s="1"/>
      <c r="AR710" s="71"/>
      <c r="AS710" s="71"/>
      <c r="AT710" s="52"/>
    </row>
    <row r="711" spans="1:46" ht="14.25" customHeight="1">
      <c r="A711" s="52"/>
      <c r="B711" s="52"/>
      <c r="C711" s="52"/>
      <c r="D711" s="1"/>
      <c r="E711" s="52"/>
      <c r="F711" s="1"/>
      <c r="G711" s="52"/>
      <c r="H711" s="1"/>
      <c r="I711" s="52"/>
      <c r="J711" s="1"/>
      <c r="K711" s="52"/>
      <c r="L711" s="69"/>
      <c r="M711" s="52"/>
      <c r="N711" s="1"/>
      <c r="O711" s="52"/>
      <c r="P711" s="1"/>
      <c r="Q711" s="1"/>
      <c r="R711" s="52"/>
      <c r="S711" s="1"/>
      <c r="T711" s="52"/>
      <c r="U711" s="1"/>
      <c r="V711" s="70"/>
      <c r="W711" s="52"/>
      <c r="X711" s="1"/>
      <c r="Y711" s="52"/>
      <c r="Z711" s="1"/>
      <c r="AA711" s="1"/>
      <c r="AB711" s="1"/>
      <c r="AC711" s="1"/>
      <c r="AD711" s="1"/>
      <c r="AE711" s="52"/>
      <c r="AF711" s="1"/>
      <c r="AG711" s="52"/>
      <c r="AH711" s="1"/>
      <c r="AI711" s="1"/>
      <c r="AJ711" s="52"/>
      <c r="AK711" s="1"/>
      <c r="AL711" s="52"/>
      <c r="AM711" s="1"/>
      <c r="AN711" s="52"/>
      <c r="AO711" s="71"/>
      <c r="AP711" s="52"/>
      <c r="AQ711" s="1"/>
      <c r="AR711" s="71"/>
      <c r="AS711" s="71"/>
      <c r="AT711" s="52"/>
    </row>
    <row r="712" spans="1:46" ht="14.25" customHeight="1">
      <c r="A712" s="52"/>
      <c r="B712" s="52"/>
      <c r="C712" s="52"/>
      <c r="D712" s="1"/>
      <c r="E712" s="52"/>
      <c r="F712" s="1"/>
      <c r="G712" s="52"/>
      <c r="H712" s="1"/>
      <c r="I712" s="52"/>
      <c r="J712" s="1"/>
      <c r="K712" s="52"/>
      <c r="L712" s="69"/>
      <c r="M712" s="52"/>
      <c r="N712" s="1"/>
      <c r="O712" s="52"/>
      <c r="P712" s="1"/>
      <c r="Q712" s="1"/>
      <c r="R712" s="52"/>
      <c r="S712" s="1"/>
      <c r="T712" s="52"/>
      <c r="U712" s="1"/>
      <c r="V712" s="70"/>
      <c r="W712" s="52"/>
      <c r="X712" s="1"/>
      <c r="Y712" s="52"/>
      <c r="Z712" s="1"/>
      <c r="AA712" s="1"/>
      <c r="AB712" s="1"/>
      <c r="AC712" s="1"/>
      <c r="AD712" s="1"/>
      <c r="AE712" s="52"/>
      <c r="AF712" s="1"/>
      <c r="AG712" s="52"/>
      <c r="AH712" s="1"/>
      <c r="AI712" s="1"/>
      <c r="AJ712" s="52"/>
      <c r="AK712" s="1"/>
      <c r="AL712" s="52"/>
      <c r="AM712" s="1"/>
      <c r="AN712" s="52"/>
      <c r="AO712" s="71"/>
      <c r="AP712" s="52"/>
      <c r="AQ712" s="1"/>
      <c r="AR712" s="71"/>
      <c r="AS712" s="71"/>
      <c r="AT712" s="52"/>
    </row>
    <row r="713" spans="1:46" ht="14.25" customHeight="1">
      <c r="A713" s="52"/>
      <c r="B713" s="52"/>
      <c r="C713" s="52"/>
      <c r="D713" s="1"/>
      <c r="E713" s="52"/>
      <c r="F713" s="1"/>
      <c r="G713" s="52"/>
      <c r="H713" s="1"/>
      <c r="I713" s="52"/>
      <c r="J713" s="1"/>
      <c r="K713" s="52"/>
      <c r="L713" s="69"/>
      <c r="M713" s="52"/>
      <c r="N713" s="1"/>
      <c r="O713" s="52"/>
      <c r="P713" s="1"/>
      <c r="Q713" s="1"/>
      <c r="R713" s="52"/>
      <c r="S713" s="1"/>
      <c r="T713" s="52"/>
      <c r="U713" s="1"/>
      <c r="V713" s="70"/>
      <c r="W713" s="52"/>
      <c r="X713" s="1"/>
      <c r="Y713" s="52"/>
      <c r="Z713" s="1"/>
      <c r="AA713" s="1"/>
      <c r="AB713" s="1"/>
      <c r="AC713" s="1"/>
      <c r="AD713" s="1"/>
      <c r="AE713" s="52"/>
      <c r="AF713" s="1"/>
      <c r="AG713" s="52"/>
      <c r="AH713" s="1"/>
      <c r="AI713" s="1"/>
      <c r="AJ713" s="52"/>
      <c r="AK713" s="1"/>
      <c r="AL713" s="52"/>
      <c r="AM713" s="1"/>
      <c r="AN713" s="52"/>
      <c r="AO713" s="71"/>
      <c r="AP713" s="52"/>
      <c r="AQ713" s="1"/>
      <c r="AR713" s="71"/>
      <c r="AS713" s="71"/>
      <c r="AT713" s="52"/>
    </row>
    <row r="714" spans="1:46" ht="14.25" customHeight="1">
      <c r="A714" s="52"/>
      <c r="B714" s="52"/>
      <c r="C714" s="52"/>
      <c r="D714" s="1"/>
      <c r="E714" s="52"/>
      <c r="F714" s="1"/>
      <c r="G714" s="52"/>
      <c r="H714" s="1"/>
      <c r="I714" s="52"/>
      <c r="J714" s="1"/>
      <c r="K714" s="52"/>
      <c r="L714" s="69"/>
      <c r="M714" s="52"/>
      <c r="N714" s="1"/>
      <c r="O714" s="52"/>
      <c r="P714" s="1"/>
      <c r="Q714" s="1"/>
      <c r="R714" s="52"/>
      <c r="S714" s="1"/>
      <c r="T714" s="52"/>
      <c r="U714" s="1"/>
      <c r="V714" s="70"/>
      <c r="W714" s="52"/>
      <c r="X714" s="1"/>
      <c r="Y714" s="52"/>
      <c r="Z714" s="1"/>
      <c r="AA714" s="1"/>
      <c r="AB714" s="1"/>
      <c r="AC714" s="1"/>
      <c r="AD714" s="1"/>
      <c r="AE714" s="52"/>
      <c r="AF714" s="1"/>
      <c r="AG714" s="52"/>
      <c r="AH714" s="1"/>
      <c r="AI714" s="1"/>
      <c r="AJ714" s="52"/>
      <c r="AK714" s="1"/>
      <c r="AL714" s="52"/>
      <c r="AM714" s="1"/>
      <c r="AN714" s="52"/>
      <c r="AO714" s="71"/>
      <c r="AP714" s="52"/>
      <c r="AQ714" s="1"/>
      <c r="AR714" s="71"/>
      <c r="AS714" s="71"/>
      <c r="AT714" s="52"/>
    </row>
    <row r="715" spans="1:46" ht="14.25" customHeight="1">
      <c r="A715" s="52"/>
      <c r="B715" s="52"/>
      <c r="C715" s="52"/>
      <c r="D715" s="1"/>
      <c r="E715" s="52"/>
      <c r="F715" s="1"/>
      <c r="G715" s="52"/>
      <c r="H715" s="1"/>
      <c r="I715" s="52"/>
      <c r="J715" s="1"/>
      <c r="K715" s="52"/>
      <c r="L715" s="69"/>
      <c r="M715" s="52"/>
      <c r="N715" s="1"/>
      <c r="O715" s="52"/>
      <c r="P715" s="1"/>
      <c r="Q715" s="1"/>
      <c r="R715" s="52"/>
      <c r="S715" s="1"/>
      <c r="T715" s="52"/>
      <c r="U715" s="1"/>
      <c r="V715" s="70"/>
      <c r="W715" s="52"/>
      <c r="X715" s="1"/>
      <c r="Y715" s="52"/>
      <c r="Z715" s="1"/>
      <c r="AA715" s="1"/>
      <c r="AB715" s="1"/>
      <c r="AC715" s="1"/>
      <c r="AD715" s="1"/>
      <c r="AE715" s="52"/>
      <c r="AF715" s="1"/>
      <c r="AG715" s="52"/>
      <c r="AH715" s="1"/>
      <c r="AI715" s="1"/>
      <c r="AJ715" s="52"/>
      <c r="AK715" s="1"/>
      <c r="AL715" s="52"/>
      <c r="AM715" s="1"/>
      <c r="AN715" s="52"/>
      <c r="AO715" s="71"/>
      <c r="AP715" s="52"/>
      <c r="AQ715" s="1"/>
      <c r="AR715" s="71"/>
      <c r="AS715" s="71"/>
      <c r="AT715" s="52"/>
    </row>
    <row r="716" spans="1:46" ht="14.25" customHeight="1">
      <c r="A716" s="52"/>
      <c r="B716" s="52"/>
      <c r="C716" s="52"/>
      <c r="D716" s="1"/>
      <c r="E716" s="52"/>
      <c r="F716" s="1"/>
      <c r="G716" s="52"/>
      <c r="H716" s="1"/>
      <c r="I716" s="52"/>
      <c r="J716" s="1"/>
      <c r="K716" s="52"/>
      <c r="L716" s="69"/>
      <c r="M716" s="52"/>
      <c r="N716" s="1"/>
      <c r="O716" s="52"/>
      <c r="P716" s="1"/>
      <c r="Q716" s="1"/>
      <c r="R716" s="52"/>
      <c r="S716" s="1"/>
      <c r="T716" s="52"/>
      <c r="U716" s="1"/>
      <c r="V716" s="70"/>
      <c r="W716" s="52"/>
      <c r="X716" s="1"/>
      <c r="Y716" s="52"/>
      <c r="Z716" s="1"/>
      <c r="AA716" s="1"/>
      <c r="AB716" s="1"/>
      <c r="AC716" s="1"/>
      <c r="AD716" s="1"/>
      <c r="AE716" s="52"/>
      <c r="AF716" s="1"/>
      <c r="AG716" s="52"/>
      <c r="AH716" s="1"/>
      <c r="AI716" s="1"/>
      <c r="AJ716" s="52"/>
      <c r="AK716" s="1"/>
      <c r="AL716" s="52"/>
      <c r="AM716" s="1"/>
      <c r="AN716" s="52"/>
      <c r="AO716" s="71"/>
      <c r="AP716" s="52"/>
      <c r="AQ716" s="1"/>
      <c r="AR716" s="71"/>
      <c r="AS716" s="71"/>
      <c r="AT716" s="52"/>
    </row>
    <row r="717" spans="1:46" ht="14.25" customHeight="1">
      <c r="A717" s="52"/>
      <c r="B717" s="52"/>
      <c r="C717" s="52"/>
      <c r="D717" s="1"/>
      <c r="E717" s="52"/>
      <c r="F717" s="1"/>
      <c r="G717" s="52"/>
      <c r="H717" s="1"/>
      <c r="I717" s="52"/>
      <c r="J717" s="1"/>
      <c r="K717" s="52"/>
      <c r="L717" s="69"/>
      <c r="M717" s="52"/>
      <c r="N717" s="1"/>
      <c r="O717" s="52"/>
      <c r="P717" s="1"/>
      <c r="Q717" s="1"/>
      <c r="R717" s="52"/>
      <c r="S717" s="1"/>
      <c r="T717" s="52"/>
      <c r="U717" s="1"/>
      <c r="V717" s="70"/>
      <c r="W717" s="52"/>
      <c r="X717" s="1"/>
      <c r="Y717" s="52"/>
      <c r="Z717" s="1"/>
      <c r="AA717" s="1"/>
      <c r="AB717" s="1"/>
      <c r="AC717" s="1"/>
      <c r="AD717" s="1"/>
      <c r="AE717" s="52"/>
      <c r="AF717" s="1"/>
      <c r="AG717" s="52"/>
      <c r="AH717" s="1"/>
      <c r="AI717" s="1"/>
      <c r="AJ717" s="52"/>
      <c r="AK717" s="1"/>
      <c r="AL717" s="52"/>
      <c r="AM717" s="1"/>
      <c r="AN717" s="52"/>
      <c r="AO717" s="71"/>
      <c r="AP717" s="52"/>
      <c r="AQ717" s="1"/>
      <c r="AR717" s="71"/>
      <c r="AS717" s="71"/>
      <c r="AT717" s="52"/>
    </row>
    <row r="718" spans="1:46" ht="14.25" customHeight="1">
      <c r="A718" s="52"/>
      <c r="B718" s="52"/>
      <c r="C718" s="52"/>
      <c r="D718" s="1"/>
      <c r="E718" s="52"/>
      <c r="F718" s="1"/>
      <c r="G718" s="52"/>
      <c r="H718" s="1"/>
      <c r="I718" s="52"/>
      <c r="J718" s="1"/>
      <c r="K718" s="52"/>
      <c r="L718" s="69"/>
      <c r="M718" s="52"/>
      <c r="N718" s="1"/>
      <c r="O718" s="52"/>
      <c r="P718" s="1"/>
      <c r="Q718" s="1"/>
      <c r="R718" s="52"/>
      <c r="S718" s="1"/>
      <c r="T718" s="52"/>
      <c r="U718" s="1"/>
      <c r="V718" s="70"/>
      <c r="W718" s="52"/>
      <c r="X718" s="1"/>
      <c r="Y718" s="52"/>
      <c r="Z718" s="1"/>
      <c r="AA718" s="1"/>
      <c r="AB718" s="1"/>
      <c r="AC718" s="1"/>
      <c r="AD718" s="1"/>
      <c r="AE718" s="52"/>
      <c r="AF718" s="1"/>
      <c r="AG718" s="52"/>
      <c r="AH718" s="1"/>
      <c r="AI718" s="1"/>
      <c r="AJ718" s="52"/>
      <c r="AK718" s="1"/>
      <c r="AL718" s="52"/>
      <c r="AM718" s="1"/>
      <c r="AN718" s="52"/>
      <c r="AO718" s="71"/>
      <c r="AP718" s="52"/>
      <c r="AQ718" s="1"/>
      <c r="AR718" s="71"/>
      <c r="AS718" s="71"/>
      <c r="AT718" s="52"/>
    </row>
    <row r="719" spans="1:46" ht="14.25" customHeight="1">
      <c r="A719" s="52"/>
      <c r="B719" s="52"/>
      <c r="C719" s="52"/>
      <c r="D719" s="1"/>
      <c r="E719" s="52"/>
      <c r="F719" s="1"/>
      <c r="G719" s="52"/>
      <c r="H719" s="1"/>
      <c r="I719" s="52"/>
      <c r="J719" s="1"/>
      <c r="K719" s="52"/>
      <c r="L719" s="69"/>
      <c r="M719" s="52"/>
      <c r="N719" s="1"/>
      <c r="O719" s="52"/>
      <c r="P719" s="1"/>
      <c r="Q719" s="1"/>
      <c r="R719" s="52"/>
      <c r="S719" s="1"/>
      <c r="T719" s="52"/>
      <c r="U719" s="1"/>
      <c r="V719" s="70"/>
      <c r="W719" s="52"/>
      <c r="X719" s="1"/>
      <c r="Y719" s="52"/>
      <c r="Z719" s="1"/>
      <c r="AA719" s="1"/>
      <c r="AB719" s="1"/>
      <c r="AC719" s="1"/>
      <c r="AD719" s="1"/>
      <c r="AE719" s="52"/>
      <c r="AF719" s="1"/>
      <c r="AG719" s="52"/>
      <c r="AH719" s="1"/>
      <c r="AI719" s="1"/>
      <c r="AJ719" s="52"/>
      <c r="AK719" s="1"/>
      <c r="AL719" s="52"/>
      <c r="AM719" s="1"/>
      <c r="AN719" s="52"/>
      <c r="AO719" s="71"/>
      <c r="AP719" s="52"/>
      <c r="AQ719" s="1"/>
      <c r="AR719" s="71"/>
      <c r="AS719" s="71"/>
      <c r="AT719" s="52"/>
    </row>
    <row r="720" spans="1:46" ht="14.25" customHeight="1">
      <c r="A720" s="52"/>
      <c r="B720" s="52"/>
      <c r="C720" s="52"/>
      <c r="D720" s="1"/>
      <c r="E720" s="52"/>
      <c r="F720" s="1"/>
      <c r="G720" s="52"/>
      <c r="H720" s="1"/>
      <c r="I720" s="52"/>
      <c r="J720" s="1"/>
      <c r="K720" s="52"/>
      <c r="L720" s="69"/>
      <c r="M720" s="52"/>
      <c r="N720" s="1"/>
      <c r="O720" s="52"/>
      <c r="P720" s="1"/>
      <c r="Q720" s="1"/>
      <c r="R720" s="52"/>
      <c r="S720" s="1"/>
      <c r="T720" s="52"/>
      <c r="U720" s="1"/>
      <c r="V720" s="70"/>
      <c r="W720" s="52"/>
      <c r="X720" s="1"/>
      <c r="Y720" s="52"/>
      <c r="Z720" s="1"/>
      <c r="AA720" s="1"/>
      <c r="AB720" s="1"/>
      <c r="AC720" s="1"/>
      <c r="AD720" s="1"/>
      <c r="AE720" s="52"/>
      <c r="AF720" s="1"/>
      <c r="AG720" s="52"/>
      <c r="AH720" s="1"/>
      <c r="AI720" s="1"/>
      <c r="AJ720" s="52"/>
      <c r="AK720" s="1"/>
      <c r="AL720" s="52"/>
      <c r="AM720" s="1"/>
      <c r="AN720" s="52"/>
      <c r="AO720" s="71"/>
      <c r="AP720" s="52"/>
      <c r="AQ720" s="1"/>
      <c r="AR720" s="71"/>
      <c r="AS720" s="71"/>
      <c r="AT720" s="52"/>
    </row>
    <row r="721" spans="1:46" ht="14.25" customHeight="1">
      <c r="A721" s="52"/>
      <c r="B721" s="52"/>
      <c r="C721" s="52"/>
      <c r="D721" s="1"/>
      <c r="E721" s="52"/>
      <c r="F721" s="1"/>
      <c r="G721" s="52"/>
      <c r="H721" s="1"/>
      <c r="I721" s="52"/>
      <c r="J721" s="1"/>
      <c r="K721" s="52"/>
      <c r="L721" s="69"/>
      <c r="M721" s="52"/>
      <c r="N721" s="1"/>
      <c r="O721" s="52"/>
      <c r="P721" s="1"/>
      <c r="Q721" s="1"/>
      <c r="R721" s="52"/>
      <c r="S721" s="1"/>
      <c r="T721" s="52"/>
      <c r="U721" s="1"/>
      <c r="V721" s="70"/>
      <c r="W721" s="52"/>
      <c r="X721" s="1"/>
      <c r="Y721" s="52"/>
      <c r="Z721" s="1"/>
      <c r="AA721" s="1"/>
      <c r="AB721" s="1"/>
      <c r="AC721" s="1"/>
      <c r="AD721" s="1"/>
      <c r="AE721" s="52"/>
      <c r="AF721" s="1"/>
      <c r="AG721" s="52"/>
      <c r="AH721" s="1"/>
      <c r="AI721" s="1"/>
      <c r="AJ721" s="52"/>
      <c r="AK721" s="1"/>
      <c r="AL721" s="52"/>
      <c r="AM721" s="1"/>
      <c r="AN721" s="52"/>
      <c r="AO721" s="71"/>
      <c r="AP721" s="52"/>
      <c r="AQ721" s="1"/>
      <c r="AR721" s="71"/>
      <c r="AS721" s="71"/>
      <c r="AT721" s="52"/>
    </row>
    <row r="722" spans="1:46" ht="14.25" customHeight="1">
      <c r="A722" s="52"/>
      <c r="B722" s="52"/>
      <c r="C722" s="52"/>
      <c r="D722" s="1"/>
      <c r="E722" s="52"/>
      <c r="F722" s="1"/>
      <c r="G722" s="52"/>
      <c r="H722" s="1"/>
      <c r="I722" s="52"/>
      <c r="J722" s="1"/>
      <c r="K722" s="52"/>
      <c r="L722" s="69"/>
      <c r="M722" s="52"/>
      <c r="N722" s="1"/>
      <c r="O722" s="52"/>
      <c r="P722" s="1"/>
      <c r="Q722" s="1"/>
      <c r="R722" s="52"/>
      <c r="S722" s="1"/>
      <c r="T722" s="52"/>
      <c r="U722" s="1"/>
      <c r="V722" s="70"/>
      <c r="W722" s="52"/>
      <c r="X722" s="1"/>
      <c r="Y722" s="52"/>
      <c r="Z722" s="1"/>
      <c r="AA722" s="1"/>
      <c r="AB722" s="1"/>
      <c r="AC722" s="1"/>
      <c r="AD722" s="1"/>
      <c r="AE722" s="52"/>
      <c r="AF722" s="1"/>
      <c r="AG722" s="52"/>
      <c r="AH722" s="1"/>
      <c r="AI722" s="1"/>
      <c r="AJ722" s="52"/>
      <c r="AK722" s="1"/>
      <c r="AL722" s="52"/>
      <c r="AM722" s="1"/>
      <c r="AN722" s="52"/>
      <c r="AO722" s="71"/>
      <c r="AP722" s="52"/>
      <c r="AQ722" s="1"/>
      <c r="AR722" s="71"/>
      <c r="AS722" s="71"/>
      <c r="AT722" s="52"/>
    </row>
    <row r="723" spans="1:46" ht="14.25" customHeight="1">
      <c r="A723" s="52"/>
      <c r="B723" s="52"/>
      <c r="C723" s="52"/>
      <c r="D723" s="1"/>
      <c r="E723" s="52"/>
      <c r="F723" s="1"/>
      <c r="G723" s="52"/>
      <c r="H723" s="1"/>
      <c r="I723" s="52"/>
      <c r="J723" s="1"/>
      <c r="K723" s="52"/>
      <c r="L723" s="69"/>
      <c r="M723" s="52"/>
      <c r="N723" s="1"/>
      <c r="O723" s="52"/>
      <c r="P723" s="1"/>
      <c r="Q723" s="1"/>
      <c r="R723" s="52"/>
      <c r="S723" s="1"/>
      <c r="T723" s="52"/>
      <c r="U723" s="1"/>
      <c r="V723" s="70"/>
      <c r="W723" s="52"/>
      <c r="X723" s="1"/>
      <c r="Y723" s="52"/>
      <c r="Z723" s="1"/>
      <c r="AA723" s="1"/>
      <c r="AB723" s="1"/>
      <c r="AC723" s="1"/>
      <c r="AD723" s="1"/>
      <c r="AE723" s="52"/>
      <c r="AF723" s="1"/>
      <c r="AG723" s="52"/>
      <c r="AH723" s="1"/>
      <c r="AI723" s="1"/>
      <c r="AJ723" s="52"/>
      <c r="AK723" s="1"/>
      <c r="AL723" s="52"/>
      <c r="AM723" s="1"/>
      <c r="AN723" s="52"/>
      <c r="AO723" s="71"/>
      <c r="AP723" s="52"/>
      <c r="AQ723" s="1"/>
      <c r="AR723" s="71"/>
      <c r="AS723" s="71"/>
      <c r="AT723" s="52"/>
    </row>
    <row r="724" spans="1:46" ht="14.25" customHeight="1">
      <c r="A724" s="52"/>
      <c r="B724" s="52"/>
      <c r="C724" s="52"/>
      <c r="D724" s="1"/>
      <c r="E724" s="52"/>
      <c r="F724" s="1"/>
      <c r="G724" s="52"/>
      <c r="H724" s="1"/>
      <c r="I724" s="52"/>
      <c r="J724" s="1"/>
      <c r="K724" s="52"/>
      <c r="L724" s="69"/>
      <c r="M724" s="52"/>
      <c r="N724" s="1"/>
      <c r="O724" s="52"/>
      <c r="P724" s="1"/>
      <c r="Q724" s="1"/>
      <c r="R724" s="52"/>
      <c r="S724" s="1"/>
      <c r="T724" s="52"/>
      <c r="U724" s="1"/>
      <c r="V724" s="70"/>
      <c r="W724" s="52"/>
      <c r="X724" s="1"/>
      <c r="Y724" s="52"/>
      <c r="Z724" s="1"/>
      <c r="AA724" s="1"/>
      <c r="AB724" s="1"/>
      <c r="AC724" s="1"/>
      <c r="AD724" s="1"/>
      <c r="AE724" s="52"/>
      <c r="AF724" s="1"/>
      <c r="AG724" s="52"/>
      <c r="AH724" s="1"/>
      <c r="AI724" s="1"/>
      <c r="AJ724" s="52"/>
      <c r="AK724" s="1"/>
      <c r="AL724" s="52"/>
      <c r="AM724" s="1"/>
      <c r="AN724" s="52"/>
      <c r="AO724" s="71"/>
      <c r="AP724" s="52"/>
      <c r="AQ724" s="1"/>
      <c r="AR724" s="71"/>
      <c r="AS724" s="71"/>
      <c r="AT724" s="52"/>
    </row>
    <row r="725" spans="1:46" ht="14.25" customHeight="1">
      <c r="A725" s="52"/>
      <c r="B725" s="52"/>
      <c r="C725" s="52"/>
      <c r="D725" s="1"/>
      <c r="E725" s="52"/>
      <c r="F725" s="1"/>
      <c r="G725" s="52"/>
      <c r="H725" s="1"/>
      <c r="I725" s="52"/>
      <c r="J725" s="1"/>
      <c r="K725" s="52"/>
      <c r="L725" s="69"/>
      <c r="M725" s="52"/>
      <c r="N725" s="1"/>
      <c r="O725" s="52"/>
      <c r="P725" s="1"/>
      <c r="Q725" s="1"/>
      <c r="R725" s="52"/>
      <c r="S725" s="1"/>
      <c r="T725" s="52"/>
      <c r="U725" s="1"/>
      <c r="V725" s="70"/>
      <c r="W725" s="52"/>
      <c r="X725" s="1"/>
      <c r="Y725" s="52"/>
      <c r="Z725" s="1"/>
      <c r="AA725" s="1"/>
      <c r="AB725" s="1"/>
      <c r="AC725" s="1"/>
      <c r="AD725" s="1"/>
      <c r="AE725" s="52"/>
      <c r="AF725" s="1"/>
      <c r="AG725" s="52"/>
      <c r="AH725" s="1"/>
      <c r="AI725" s="1"/>
      <c r="AJ725" s="52"/>
      <c r="AK725" s="1"/>
      <c r="AL725" s="52"/>
      <c r="AM725" s="1"/>
      <c r="AN725" s="52"/>
      <c r="AO725" s="71"/>
      <c r="AP725" s="52"/>
      <c r="AQ725" s="1"/>
      <c r="AR725" s="71"/>
      <c r="AS725" s="71"/>
      <c r="AT725" s="52"/>
    </row>
    <row r="726" spans="1:46" ht="14.25" customHeight="1">
      <c r="A726" s="52"/>
      <c r="B726" s="52"/>
      <c r="C726" s="52"/>
      <c r="D726" s="1"/>
      <c r="E726" s="52"/>
      <c r="F726" s="1"/>
      <c r="G726" s="52"/>
      <c r="H726" s="1"/>
      <c r="I726" s="52"/>
      <c r="J726" s="1"/>
      <c r="K726" s="52"/>
      <c r="L726" s="69"/>
      <c r="M726" s="52"/>
      <c r="N726" s="1"/>
      <c r="O726" s="52"/>
      <c r="P726" s="1"/>
      <c r="Q726" s="1"/>
      <c r="R726" s="52"/>
      <c r="S726" s="1"/>
      <c r="T726" s="52"/>
      <c r="U726" s="1"/>
      <c r="V726" s="70"/>
      <c r="W726" s="52"/>
      <c r="X726" s="1"/>
      <c r="Y726" s="52"/>
      <c r="Z726" s="1"/>
      <c r="AA726" s="1"/>
      <c r="AB726" s="1"/>
      <c r="AC726" s="1"/>
      <c r="AD726" s="1"/>
      <c r="AE726" s="52"/>
      <c r="AF726" s="1"/>
      <c r="AG726" s="52"/>
      <c r="AH726" s="1"/>
      <c r="AI726" s="1"/>
      <c r="AJ726" s="52"/>
      <c r="AK726" s="1"/>
      <c r="AL726" s="52"/>
      <c r="AM726" s="1"/>
      <c r="AN726" s="52"/>
      <c r="AO726" s="71"/>
      <c r="AP726" s="52"/>
      <c r="AQ726" s="1"/>
      <c r="AR726" s="71"/>
      <c r="AS726" s="71"/>
      <c r="AT726" s="52"/>
    </row>
    <row r="727" spans="1:46" ht="14.25" customHeight="1">
      <c r="A727" s="52"/>
      <c r="B727" s="52"/>
      <c r="C727" s="52"/>
      <c r="D727" s="1"/>
      <c r="E727" s="52"/>
      <c r="F727" s="1"/>
      <c r="G727" s="52"/>
      <c r="H727" s="1"/>
      <c r="I727" s="52"/>
      <c r="J727" s="1"/>
      <c r="K727" s="52"/>
      <c r="L727" s="69"/>
      <c r="M727" s="52"/>
      <c r="N727" s="1"/>
      <c r="O727" s="52"/>
      <c r="P727" s="1"/>
      <c r="Q727" s="1"/>
      <c r="R727" s="52"/>
      <c r="S727" s="1"/>
      <c r="T727" s="52"/>
      <c r="U727" s="1"/>
      <c r="V727" s="70"/>
      <c r="W727" s="52"/>
      <c r="X727" s="1"/>
      <c r="Y727" s="52"/>
      <c r="Z727" s="1"/>
      <c r="AA727" s="1"/>
      <c r="AB727" s="1"/>
      <c r="AC727" s="1"/>
      <c r="AD727" s="1"/>
      <c r="AE727" s="52"/>
      <c r="AF727" s="1"/>
      <c r="AG727" s="52"/>
      <c r="AH727" s="1"/>
      <c r="AI727" s="1"/>
      <c r="AJ727" s="52"/>
      <c r="AK727" s="1"/>
      <c r="AL727" s="52"/>
      <c r="AM727" s="1"/>
      <c r="AN727" s="52"/>
      <c r="AO727" s="71"/>
      <c r="AP727" s="52"/>
      <c r="AQ727" s="1"/>
      <c r="AR727" s="71"/>
      <c r="AS727" s="71"/>
      <c r="AT727" s="52"/>
    </row>
    <row r="728" spans="1:46" ht="14.25" customHeight="1">
      <c r="A728" s="52"/>
      <c r="B728" s="52"/>
      <c r="C728" s="52"/>
      <c r="D728" s="1"/>
      <c r="E728" s="52"/>
      <c r="F728" s="1"/>
      <c r="G728" s="52"/>
      <c r="H728" s="1"/>
      <c r="I728" s="52"/>
      <c r="J728" s="1"/>
      <c r="K728" s="52"/>
      <c r="L728" s="69"/>
      <c r="M728" s="52"/>
      <c r="N728" s="1"/>
      <c r="O728" s="52"/>
      <c r="P728" s="1"/>
      <c r="Q728" s="1"/>
      <c r="R728" s="52"/>
      <c r="S728" s="1"/>
      <c r="T728" s="52"/>
      <c r="U728" s="1"/>
      <c r="V728" s="70"/>
      <c r="W728" s="52"/>
      <c r="X728" s="1"/>
      <c r="Y728" s="52"/>
      <c r="Z728" s="1"/>
      <c r="AA728" s="1"/>
      <c r="AB728" s="1"/>
      <c r="AC728" s="1"/>
      <c r="AD728" s="1"/>
      <c r="AE728" s="52"/>
      <c r="AF728" s="1"/>
      <c r="AG728" s="52"/>
      <c r="AH728" s="1"/>
      <c r="AI728" s="1"/>
      <c r="AJ728" s="52"/>
      <c r="AK728" s="1"/>
      <c r="AL728" s="52"/>
      <c r="AM728" s="1"/>
      <c r="AN728" s="52"/>
      <c r="AO728" s="71"/>
      <c r="AP728" s="52"/>
      <c r="AQ728" s="1"/>
      <c r="AR728" s="71"/>
      <c r="AS728" s="71"/>
      <c r="AT728" s="52"/>
    </row>
    <row r="729" spans="1:46" ht="14.25" customHeight="1">
      <c r="A729" s="52"/>
      <c r="B729" s="52"/>
      <c r="C729" s="52"/>
      <c r="D729" s="1"/>
      <c r="E729" s="52"/>
      <c r="F729" s="1"/>
      <c r="G729" s="52"/>
      <c r="H729" s="1"/>
      <c r="I729" s="52"/>
      <c r="J729" s="1"/>
      <c r="K729" s="52"/>
      <c r="L729" s="69"/>
      <c r="M729" s="52"/>
      <c r="N729" s="1"/>
      <c r="O729" s="52"/>
      <c r="P729" s="1"/>
      <c r="Q729" s="1"/>
      <c r="R729" s="52"/>
      <c r="S729" s="1"/>
      <c r="T729" s="52"/>
      <c r="U729" s="1"/>
      <c r="V729" s="70"/>
      <c r="W729" s="52"/>
      <c r="X729" s="1"/>
      <c r="Y729" s="52"/>
      <c r="Z729" s="1"/>
      <c r="AA729" s="1"/>
      <c r="AB729" s="1"/>
      <c r="AC729" s="1"/>
      <c r="AD729" s="1"/>
      <c r="AE729" s="52"/>
      <c r="AF729" s="1"/>
      <c r="AG729" s="52"/>
      <c r="AH729" s="1"/>
      <c r="AI729" s="1"/>
      <c r="AJ729" s="52"/>
      <c r="AK729" s="1"/>
      <c r="AL729" s="52"/>
      <c r="AM729" s="1"/>
      <c r="AN729" s="52"/>
      <c r="AO729" s="71"/>
      <c r="AP729" s="52"/>
      <c r="AQ729" s="1"/>
      <c r="AR729" s="71"/>
      <c r="AS729" s="71"/>
      <c r="AT729" s="52"/>
    </row>
    <row r="730" spans="1:46" ht="14.25" customHeight="1">
      <c r="A730" s="52"/>
      <c r="B730" s="52"/>
      <c r="C730" s="52"/>
      <c r="D730" s="1"/>
      <c r="E730" s="52"/>
      <c r="F730" s="1"/>
      <c r="G730" s="52"/>
      <c r="H730" s="1"/>
      <c r="I730" s="52"/>
      <c r="J730" s="1"/>
      <c r="K730" s="52"/>
      <c r="L730" s="69"/>
      <c r="M730" s="52"/>
      <c r="N730" s="1"/>
      <c r="O730" s="52"/>
      <c r="P730" s="1"/>
      <c r="Q730" s="1"/>
      <c r="R730" s="52"/>
      <c r="S730" s="1"/>
      <c r="T730" s="52"/>
      <c r="U730" s="1"/>
      <c r="V730" s="70"/>
      <c r="W730" s="52"/>
      <c r="X730" s="1"/>
      <c r="Y730" s="52"/>
      <c r="Z730" s="1"/>
      <c r="AA730" s="1"/>
      <c r="AB730" s="1"/>
      <c r="AC730" s="1"/>
      <c r="AD730" s="1"/>
      <c r="AE730" s="52"/>
      <c r="AF730" s="1"/>
      <c r="AG730" s="52"/>
      <c r="AH730" s="1"/>
      <c r="AI730" s="1"/>
      <c r="AJ730" s="52"/>
      <c r="AK730" s="1"/>
      <c r="AL730" s="52"/>
      <c r="AM730" s="1"/>
      <c r="AN730" s="52"/>
      <c r="AO730" s="71"/>
      <c r="AP730" s="52"/>
      <c r="AQ730" s="1"/>
      <c r="AR730" s="71"/>
      <c r="AS730" s="71"/>
      <c r="AT730" s="52"/>
    </row>
    <row r="731" spans="1:46" ht="14.25" customHeight="1">
      <c r="A731" s="52"/>
      <c r="B731" s="52"/>
      <c r="C731" s="52"/>
      <c r="D731" s="1"/>
      <c r="E731" s="52"/>
      <c r="F731" s="1"/>
      <c r="G731" s="52"/>
      <c r="H731" s="1"/>
      <c r="I731" s="52"/>
      <c r="J731" s="1"/>
      <c r="K731" s="52"/>
      <c r="L731" s="69"/>
      <c r="M731" s="52"/>
      <c r="N731" s="1"/>
      <c r="O731" s="52"/>
      <c r="P731" s="1"/>
      <c r="Q731" s="1"/>
      <c r="R731" s="52"/>
      <c r="S731" s="1"/>
      <c r="T731" s="52"/>
      <c r="U731" s="1"/>
      <c r="V731" s="70"/>
      <c r="W731" s="52"/>
      <c r="X731" s="1"/>
      <c r="Y731" s="52"/>
      <c r="Z731" s="1"/>
      <c r="AA731" s="1"/>
      <c r="AB731" s="1"/>
      <c r="AC731" s="1"/>
      <c r="AD731" s="1"/>
      <c r="AE731" s="52"/>
      <c r="AF731" s="1"/>
      <c r="AG731" s="52"/>
      <c r="AH731" s="1"/>
      <c r="AI731" s="1"/>
      <c r="AJ731" s="52"/>
      <c r="AK731" s="1"/>
      <c r="AL731" s="52"/>
      <c r="AM731" s="1"/>
      <c r="AN731" s="52"/>
      <c r="AO731" s="71"/>
      <c r="AP731" s="52"/>
      <c r="AQ731" s="1"/>
      <c r="AR731" s="71"/>
      <c r="AS731" s="71"/>
      <c r="AT731" s="52"/>
    </row>
    <row r="732" spans="1:46" ht="14.25" customHeight="1">
      <c r="A732" s="52"/>
      <c r="B732" s="52"/>
      <c r="C732" s="52"/>
      <c r="D732" s="1"/>
      <c r="E732" s="52"/>
      <c r="F732" s="1"/>
      <c r="G732" s="52"/>
      <c r="H732" s="1"/>
      <c r="I732" s="52"/>
      <c r="J732" s="1"/>
      <c r="K732" s="52"/>
      <c r="L732" s="69"/>
      <c r="M732" s="52"/>
      <c r="N732" s="1"/>
      <c r="O732" s="52"/>
      <c r="P732" s="1"/>
      <c r="Q732" s="1"/>
      <c r="R732" s="52"/>
      <c r="S732" s="1"/>
      <c r="T732" s="52"/>
      <c r="U732" s="1"/>
      <c r="V732" s="70"/>
      <c r="W732" s="52"/>
      <c r="X732" s="1"/>
      <c r="Y732" s="52"/>
      <c r="Z732" s="1"/>
      <c r="AA732" s="1"/>
      <c r="AB732" s="1"/>
      <c r="AC732" s="1"/>
      <c r="AD732" s="1"/>
      <c r="AE732" s="52"/>
      <c r="AF732" s="1"/>
      <c r="AG732" s="52"/>
      <c r="AH732" s="1"/>
      <c r="AI732" s="1"/>
      <c r="AJ732" s="52"/>
      <c r="AK732" s="1"/>
      <c r="AL732" s="52"/>
      <c r="AM732" s="1"/>
      <c r="AN732" s="52"/>
      <c r="AO732" s="71"/>
      <c r="AP732" s="52"/>
      <c r="AQ732" s="1"/>
      <c r="AR732" s="71"/>
      <c r="AS732" s="71"/>
      <c r="AT732" s="52"/>
    </row>
    <row r="733" spans="1:46" ht="14.25" customHeight="1">
      <c r="A733" s="52"/>
      <c r="B733" s="52"/>
      <c r="C733" s="52"/>
      <c r="D733" s="1"/>
      <c r="E733" s="52"/>
      <c r="F733" s="1"/>
      <c r="G733" s="52"/>
      <c r="H733" s="1"/>
      <c r="I733" s="52"/>
      <c r="J733" s="1"/>
      <c r="K733" s="52"/>
      <c r="L733" s="69"/>
      <c r="M733" s="52"/>
      <c r="N733" s="1"/>
      <c r="O733" s="52"/>
      <c r="P733" s="1"/>
      <c r="Q733" s="1"/>
      <c r="R733" s="52"/>
      <c r="S733" s="1"/>
      <c r="T733" s="52"/>
      <c r="U733" s="1"/>
      <c r="V733" s="70"/>
      <c r="W733" s="52"/>
      <c r="X733" s="1"/>
      <c r="Y733" s="52"/>
      <c r="Z733" s="1"/>
      <c r="AA733" s="1"/>
      <c r="AB733" s="1"/>
      <c r="AC733" s="1"/>
      <c r="AD733" s="1"/>
      <c r="AE733" s="52"/>
      <c r="AF733" s="1"/>
      <c r="AG733" s="52"/>
      <c r="AH733" s="1"/>
      <c r="AI733" s="1"/>
      <c r="AJ733" s="52"/>
      <c r="AK733" s="1"/>
      <c r="AL733" s="52"/>
      <c r="AM733" s="1"/>
      <c r="AN733" s="52"/>
      <c r="AO733" s="71"/>
      <c r="AP733" s="52"/>
      <c r="AQ733" s="1"/>
      <c r="AR733" s="71"/>
      <c r="AS733" s="71"/>
      <c r="AT733" s="52"/>
    </row>
    <row r="734" spans="1:46" ht="14.25" customHeight="1">
      <c r="A734" s="52"/>
      <c r="B734" s="52"/>
      <c r="C734" s="52"/>
      <c r="D734" s="1"/>
      <c r="E734" s="52"/>
      <c r="F734" s="1"/>
      <c r="G734" s="52"/>
      <c r="H734" s="1"/>
      <c r="I734" s="52"/>
      <c r="J734" s="1"/>
      <c r="K734" s="52"/>
      <c r="L734" s="69"/>
      <c r="M734" s="52"/>
      <c r="N734" s="1"/>
      <c r="O734" s="52"/>
      <c r="P734" s="1"/>
      <c r="Q734" s="1"/>
      <c r="R734" s="52"/>
      <c r="S734" s="1"/>
      <c r="T734" s="52"/>
      <c r="U734" s="1"/>
      <c r="V734" s="70"/>
      <c r="W734" s="52"/>
      <c r="X734" s="1"/>
      <c r="Y734" s="52"/>
      <c r="Z734" s="1"/>
      <c r="AA734" s="1"/>
      <c r="AB734" s="1"/>
      <c r="AC734" s="1"/>
      <c r="AD734" s="1"/>
      <c r="AE734" s="52"/>
      <c r="AF734" s="1"/>
      <c r="AG734" s="52"/>
      <c r="AH734" s="1"/>
      <c r="AI734" s="1"/>
      <c r="AJ734" s="52"/>
      <c r="AK734" s="1"/>
      <c r="AL734" s="52"/>
      <c r="AM734" s="1"/>
      <c r="AN734" s="52"/>
      <c r="AO734" s="71"/>
      <c r="AP734" s="52"/>
      <c r="AQ734" s="1"/>
      <c r="AR734" s="71"/>
      <c r="AS734" s="71"/>
      <c r="AT734" s="52"/>
    </row>
    <row r="735" spans="1:46" ht="14.25" customHeight="1">
      <c r="A735" s="52"/>
      <c r="B735" s="52"/>
      <c r="C735" s="52"/>
      <c r="D735" s="1"/>
      <c r="E735" s="52"/>
      <c r="F735" s="1"/>
      <c r="G735" s="52"/>
      <c r="H735" s="1"/>
      <c r="I735" s="52"/>
      <c r="J735" s="1"/>
      <c r="K735" s="52"/>
      <c r="L735" s="69"/>
      <c r="M735" s="52"/>
      <c r="N735" s="1"/>
      <c r="O735" s="52"/>
      <c r="P735" s="1"/>
      <c r="Q735" s="1"/>
      <c r="R735" s="52"/>
      <c r="S735" s="1"/>
      <c r="T735" s="52"/>
      <c r="U735" s="1"/>
      <c r="V735" s="70"/>
      <c r="W735" s="52"/>
      <c r="X735" s="1"/>
      <c r="Y735" s="52"/>
      <c r="Z735" s="1"/>
      <c r="AA735" s="1"/>
      <c r="AB735" s="1"/>
      <c r="AC735" s="1"/>
      <c r="AD735" s="1"/>
      <c r="AE735" s="52"/>
      <c r="AF735" s="1"/>
      <c r="AG735" s="52"/>
      <c r="AH735" s="1"/>
      <c r="AI735" s="1"/>
      <c r="AJ735" s="52"/>
      <c r="AK735" s="1"/>
      <c r="AL735" s="52"/>
      <c r="AM735" s="1"/>
      <c r="AN735" s="52"/>
      <c r="AO735" s="71"/>
      <c r="AP735" s="52"/>
      <c r="AQ735" s="1"/>
      <c r="AR735" s="71"/>
      <c r="AS735" s="71"/>
      <c r="AT735" s="52"/>
    </row>
    <row r="736" spans="1:46" ht="14.25" customHeight="1">
      <c r="A736" s="52"/>
      <c r="B736" s="52"/>
      <c r="C736" s="52"/>
      <c r="D736" s="1"/>
      <c r="E736" s="52"/>
      <c r="F736" s="1"/>
      <c r="G736" s="52"/>
      <c r="H736" s="1"/>
      <c r="I736" s="52"/>
      <c r="J736" s="1"/>
      <c r="K736" s="52"/>
      <c r="L736" s="69"/>
      <c r="M736" s="52"/>
      <c r="N736" s="1"/>
      <c r="O736" s="52"/>
      <c r="P736" s="1"/>
      <c r="Q736" s="1"/>
      <c r="R736" s="52"/>
      <c r="S736" s="1"/>
      <c r="T736" s="52"/>
      <c r="U736" s="1"/>
      <c r="V736" s="70"/>
      <c r="W736" s="52"/>
      <c r="X736" s="1"/>
      <c r="Y736" s="52"/>
      <c r="Z736" s="1"/>
      <c r="AA736" s="1"/>
      <c r="AB736" s="1"/>
      <c r="AC736" s="1"/>
      <c r="AD736" s="1"/>
      <c r="AE736" s="52"/>
      <c r="AF736" s="1"/>
      <c r="AG736" s="52"/>
      <c r="AH736" s="1"/>
      <c r="AI736" s="1"/>
      <c r="AJ736" s="52"/>
      <c r="AK736" s="1"/>
      <c r="AL736" s="52"/>
      <c r="AM736" s="1"/>
      <c r="AN736" s="52"/>
      <c r="AO736" s="71"/>
      <c r="AP736" s="52"/>
      <c r="AQ736" s="1"/>
      <c r="AR736" s="71"/>
      <c r="AS736" s="71"/>
      <c r="AT736" s="52"/>
    </row>
    <row r="737" spans="1:46" ht="14.25" customHeight="1">
      <c r="A737" s="52"/>
      <c r="B737" s="52"/>
      <c r="C737" s="52"/>
      <c r="D737" s="1"/>
      <c r="E737" s="52"/>
      <c r="F737" s="1"/>
      <c r="G737" s="52"/>
      <c r="H737" s="1"/>
      <c r="I737" s="52"/>
      <c r="J737" s="1"/>
      <c r="K737" s="52"/>
      <c r="L737" s="69"/>
      <c r="M737" s="52"/>
      <c r="N737" s="1"/>
      <c r="O737" s="52"/>
      <c r="P737" s="1"/>
      <c r="Q737" s="1"/>
      <c r="R737" s="52"/>
      <c r="S737" s="1"/>
      <c r="T737" s="52"/>
      <c r="U737" s="1"/>
      <c r="V737" s="70"/>
      <c r="W737" s="52"/>
      <c r="X737" s="1"/>
      <c r="Y737" s="52"/>
      <c r="Z737" s="1"/>
      <c r="AA737" s="1"/>
      <c r="AB737" s="1"/>
      <c r="AC737" s="1"/>
      <c r="AD737" s="1"/>
      <c r="AE737" s="52"/>
      <c r="AF737" s="1"/>
      <c r="AG737" s="52"/>
      <c r="AH737" s="1"/>
      <c r="AI737" s="1"/>
      <c r="AJ737" s="52"/>
      <c r="AK737" s="1"/>
      <c r="AL737" s="52"/>
      <c r="AM737" s="1"/>
      <c r="AN737" s="52"/>
      <c r="AO737" s="71"/>
      <c r="AP737" s="52"/>
      <c r="AQ737" s="1"/>
      <c r="AR737" s="71"/>
      <c r="AS737" s="71"/>
      <c r="AT737" s="52"/>
    </row>
    <row r="738" spans="1:46" ht="14.25" customHeight="1">
      <c r="A738" s="52"/>
      <c r="B738" s="52"/>
      <c r="C738" s="52"/>
      <c r="D738" s="1"/>
      <c r="E738" s="52"/>
      <c r="F738" s="1"/>
      <c r="G738" s="52"/>
      <c r="H738" s="1"/>
      <c r="I738" s="52"/>
      <c r="J738" s="1"/>
      <c r="K738" s="52"/>
      <c r="L738" s="69"/>
      <c r="M738" s="52"/>
      <c r="N738" s="1"/>
      <c r="O738" s="52"/>
      <c r="P738" s="1"/>
      <c r="Q738" s="1"/>
      <c r="R738" s="52"/>
      <c r="S738" s="1"/>
      <c r="T738" s="52"/>
      <c r="U738" s="1"/>
      <c r="V738" s="70"/>
      <c r="W738" s="52"/>
      <c r="X738" s="1"/>
      <c r="Y738" s="52"/>
      <c r="Z738" s="1"/>
      <c r="AA738" s="1"/>
      <c r="AB738" s="1"/>
      <c r="AC738" s="1"/>
      <c r="AD738" s="1"/>
      <c r="AE738" s="52"/>
      <c r="AF738" s="1"/>
      <c r="AG738" s="52"/>
      <c r="AH738" s="1"/>
      <c r="AI738" s="1"/>
      <c r="AJ738" s="52"/>
      <c r="AK738" s="1"/>
      <c r="AL738" s="52"/>
      <c r="AM738" s="1"/>
      <c r="AN738" s="52"/>
      <c r="AO738" s="71"/>
      <c r="AP738" s="52"/>
      <c r="AQ738" s="1"/>
      <c r="AR738" s="71"/>
      <c r="AS738" s="71"/>
      <c r="AT738" s="52"/>
    </row>
    <row r="739" spans="1:46" ht="14.25" customHeight="1">
      <c r="A739" s="52"/>
      <c r="B739" s="52"/>
      <c r="C739" s="52"/>
      <c r="D739" s="1"/>
      <c r="E739" s="52"/>
      <c r="F739" s="1"/>
      <c r="G739" s="52"/>
      <c r="H739" s="1"/>
      <c r="I739" s="52"/>
      <c r="J739" s="1"/>
      <c r="K739" s="52"/>
      <c r="L739" s="69"/>
      <c r="M739" s="52"/>
      <c r="N739" s="1"/>
      <c r="O739" s="52"/>
      <c r="P739" s="1"/>
      <c r="Q739" s="1"/>
      <c r="R739" s="52"/>
      <c r="S739" s="1"/>
      <c r="T739" s="52"/>
      <c r="U739" s="1"/>
      <c r="V739" s="70"/>
      <c r="W739" s="52"/>
      <c r="X739" s="1"/>
      <c r="Y739" s="52"/>
      <c r="Z739" s="1"/>
      <c r="AA739" s="1"/>
      <c r="AB739" s="1"/>
      <c r="AC739" s="1"/>
      <c r="AD739" s="1"/>
      <c r="AE739" s="52"/>
      <c r="AF739" s="1"/>
      <c r="AG739" s="52"/>
      <c r="AH739" s="1"/>
      <c r="AI739" s="1"/>
      <c r="AJ739" s="52"/>
      <c r="AK739" s="1"/>
      <c r="AL739" s="52"/>
      <c r="AM739" s="1"/>
      <c r="AN739" s="52"/>
      <c r="AO739" s="71"/>
      <c r="AP739" s="52"/>
      <c r="AQ739" s="1"/>
      <c r="AR739" s="71"/>
      <c r="AS739" s="71"/>
      <c r="AT739" s="52"/>
    </row>
    <row r="740" spans="1:46" ht="14.25" customHeight="1">
      <c r="A740" s="52"/>
      <c r="B740" s="52"/>
      <c r="C740" s="52"/>
      <c r="D740" s="1"/>
      <c r="E740" s="52"/>
      <c r="F740" s="1"/>
      <c r="G740" s="52"/>
      <c r="H740" s="1"/>
      <c r="I740" s="52"/>
      <c r="J740" s="1"/>
      <c r="K740" s="52"/>
      <c r="L740" s="69"/>
      <c r="M740" s="52"/>
      <c r="N740" s="1"/>
      <c r="O740" s="52"/>
      <c r="P740" s="1"/>
      <c r="Q740" s="1"/>
      <c r="R740" s="52"/>
      <c r="S740" s="1"/>
      <c r="T740" s="52"/>
      <c r="U740" s="1"/>
      <c r="V740" s="70"/>
      <c r="W740" s="52"/>
      <c r="X740" s="1"/>
      <c r="Y740" s="52"/>
      <c r="Z740" s="1"/>
      <c r="AA740" s="1"/>
      <c r="AB740" s="1"/>
      <c r="AC740" s="1"/>
      <c r="AD740" s="1"/>
      <c r="AE740" s="52"/>
      <c r="AF740" s="1"/>
      <c r="AG740" s="52"/>
      <c r="AH740" s="1"/>
      <c r="AI740" s="1"/>
      <c r="AJ740" s="52"/>
      <c r="AK740" s="1"/>
      <c r="AL740" s="52"/>
      <c r="AM740" s="1"/>
      <c r="AN740" s="52"/>
      <c r="AO740" s="71"/>
      <c r="AP740" s="52"/>
      <c r="AQ740" s="1"/>
      <c r="AR740" s="71"/>
      <c r="AS740" s="71"/>
      <c r="AT740" s="52"/>
    </row>
    <row r="741" spans="1:46" ht="14.25" customHeight="1">
      <c r="A741" s="52"/>
      <c r="B741" s="52"/>
      <c r="C741" s="52"/>
      <c r="D741" s="1"/>
      <c r="E741" s="52"/>
      <c r="F741" s="1"/>
      <c r="G741" s="52"/>
      <c r="H741" s="1"/>
      <c r="I741" s="52"/>
      <c r="J741" s="1"/>
      <c r="K741" s="52"/>
      <c r="L741" s="69"/>
      <c r="M741" s="52"/>
      <c r="N741" s="1"/>
      <c r="O741" s="52"/>
      <c r="P741" s="1"/>
      <c r="Q741" s="1"/>
      <c r="R741" s="52"/>
      <c r="S741" s="1"/>
      <c r="T741" s="52"/>
      <c r="U741" s="1"/>
      <c r="V741" s="70"/>
      <c r="W741" s="52"/>
      <c r="X741" s="1"/>
      <c r="Y741" s="52"/>
      <c r="Z741" s="1"/>
      <c r="AA741" s="1"/>
      <c r="AB741" s="1"/>
      <c r="AC741" s="1"/>
      <c r="AD741" s="1"/>
      <c r="AE741" s="52"/>
      <c r="AF741" s="1"/>
      <c r="AG741" s="52"/>
      <c r="AH741" s="1"/>
      <c r="AI741" s="1"/>
      <c r="AJ741" s="52"/>
      <c r="AK741" s="1"/>
      <c r="AL741" s="52"/>
      <c r="AM741" s="1"/>
      <c r="AN741" s="52"/>
      <c r="AO741" s="71"/>
      <c r="AP741" s="52"/>
      <c r="AQ741" s="1"/>
      <c r="AR741" s="71"/>
      <c r="AS741" s="71"/>
      <c r="AT741" s="52"/>
    </row>
    <row r="742" spans="1:46" ht="14.25" customHeight="1">
      <c r="A742" s="52"/>
      <c r="B742" s="52"/>
      <c r="C742" s="52"/>
      <c r="D742" s="1"/>
      <c r="E742" s="52"/>
      <c r="F742" s="1"/>
      <c r="G742" s="52"/>
      <c r="H742" s="1"/>
      <c r="I742" s="52"/>
      <c r="J742" s="1"/>
      <c r="K742" s="52"/>
      <c r="L742" s="69"/>
      <c r="M742" s="52"/>
      <c r="N742" s="1"/>
      <c r="O742" s="52"/>
      <c r="P742" s="1"/>
      <c r="Q742" s="1"/>
      <c r="R742" s="52"/>
      <c r="S742" s="1"/>
      <c r="T742" s="52"/>
      <c r="U742" s="1"/>
      <c r="V742" s="70"/>
      <c r="W742" s="52"/>
      <c r="X742" s="1"/>
      <c r="Y742" s="52"/>
      <c r="Z742" s="1"/>
      <c r="AA742" s="1"/>
      <c r="AB742" s="1"/>
      <c r="AC742" s="1"/>
      <c r="AD742" s="1"/>
      <c r="AE742" s="52"/>
      <c r="AF742" s="1"/>
      <c r="AG742" s="52"/>
      <c r="AH742" s="1"/>
      <c r="AI742" s="1"/>
      <c r="AJ742" s="52"/>
      <c r="AK742" s="1"/>
      <c r="AL742" s="52"/>
      <c r="AM742" s="1"/>
      <c r="AN742" s="52"/>
      <c r="AO742" s="71"/>
      <c r="AP742" s="52"/>
      <c r="AQ742" s="1"/>
      <c r="AR742" s="71"/>
      <c r="AS742" s="71"/>
      <c r="AT742" s="52"/>
    </row>
    <row r="743" spans="1:46" ht="14.25" customHeight="1">
      <c r="A743" s="52"/>
      <c r="B743" s="52"/>
      <c r="C743" s="52"/>
      <c r="D743" s="1"/>
      <c r="E743" s="52"/>
      <c r="F743" s="1"/>
      <c r="G743" s="52"/>
      <c r="H743" s="1"/>
      <c r="I743" s="52"/>
      <c r="J743" s="1"/>
      <c r="K743" s="52"/>
      <c r="L743" s="69"/>
      <c r="M743" s="52"/>
      <c r="N743" s="1"/>
      <c r="O743" s="52"/>
      <c r="P743" s="1"/>
      <c r="Q743" s="1"/>
      <c r="R743" s="52"/>
      <c r="S743" s="1"/>
      <c r="T743" s="52"/>
      <c r="U743" s="1"/>
      <c r="V743" s="70"/>
      <c r="W743" s="52"/>
      <c r="X743" s="1"/>
      <c r="Y743" s="52"/>
      <c r="Z743" s="1"/>
      <c r="AA743" s="1"/>
      <c r="AB743" s="1"/>
      <c r="AC743" s="1"/>
      <c r="AD743" s="1"/>
      <c r="AE743" s="52"/>
      <c r="AF743" s="1"/>
      <c r="AG743" s="52"/>
      <c r="AH743" s="1"/>
      <c r="AI743" s="1"/>
      <c r="AJ743" s="52"/>
      <c r="AK743" s="1"/>
      <c r="AL743" s="52"/>
      <c r="AM743" s="1"/>
      <c r="AN743" s="52"/>
      <c r="AO743" s="71"/>
      <c r="AP743" s="52"/>
      <c r="AQ743" s="1"/>
      <c r="AR743" s="71"/>
      <c r="AS743" s="71"/>
      <c r="AT743" s="52"/>
    </row>
    <row r="744" spans="1:46" ht="14.25" customHeight="1">
      <c r="A744" s="52"/>
      <c r="B744" s="52"/>
      <c r="C744" s="52"/>
      <c r="D744" s="1"/>
      <c r="E744" s="52"/>
      <c r="F744" s="1"/>
      <c r="G744" s="52"/>
      <c r="H744" s="1"/>
      <c r="I744" s="52"/>
      <c r="J744" s="1"/>
      <c r="K744" s="52"/>
      <c r="L744" s="69"/>
      <c r="M744" s="52"/>
      <c r="N744" s="1"/>
      <c r="O744" s="52"/>
      <c r="P744" s="1"/>
      <c r="Q744" s="1"/>
      <c r="R744" s="52"/>
      <c r="S744" s="1"/>
      <c r="T744" s="52"/>
      <c r="U744" s="1"/>
      <c r="V744" s="70"/>
      <c r="W744" s="52"/>
      <c r="X744" s="1"/>
      <c r="Y744" s="52"/>
      <c r="Z744" s="1"/>
      <c r="AA744" s="1"/>
      <c r="AB744" s="1"/>
      <c r="AC744" s="1"/>
      <c r="AD744" s="1"/>
      <c r="AE744" s="52"/>
      <c r="AF744" s="1"/>
      <c r="AG744" s="52"/>
      <c r="AH744" s="1"/>
      <c r="AI744" s="1"/>
      <c r="AJ744" s="52"/>
      <c r="AK744" s="1"/>
      <c r="AL744" s="52"/>
      <c r="AM744" s="1"/>
      <c r="AN744" s="52"/>
      <c r="AO744" s="71"/>
      <c r="AP744" s="52"/>
      <c r="AQ744" s="1"/>
      <c r="AR744" s="71"/>
      <c r="AS744" s="71"/>
      <c r="AT744" s="52"/>
    </row>
    <row r="745" spans="1:46" ht="14.25" customHeight="1">
      <c r="A745" s="52"/>
      <c r="B745" s="52"/>
      <c r="C745" s="52"/>
      <c r="D745" s="1"/>
      <c r="E745" s="52"/>
      <c r="F745" s="1"/>
      <c r="G745" s="52"/>
      <c r="H745" s="1"/>
      <c r="I745" s="52"/>
      <c r="J745" s="1"/>
      <c r="K745" s="52"/>
      <c r="L745" s="69"/>
      <c r="M745" s="52"/>
      <c r="N745" s="1"/>
      <c r="O745" s="52"/>
      <c r="P745" s="1"/>
      <c r="Q745" s="1"/>
      <c r="R745" s="52"/>
      <c r="S745" s="1"/>
      <c r="T745" s="52"/>
      <c r="U745" s="1"/>
      <c r="V745" s="70"/>
      <c r="W745" s="52"/>
      <c r="X745" s="1"/>
      <c r="Y745" s="52"/>
      <c r="Z745" s="1"/>
      <c r="AA745" s="1"/>
      <c r="AB745" s="1"/>
      <c r="AC745" s="1"/>
      <c r="AD745" s="1"/>
      <c r="AE745" s="52"/>
      <c r="AF745" s="1"/>
      <c r="AG745" s="52"/>
      <c r="AH745" s="1"/>
      <c r="AI745" s="1"/>
      <c r="AJ745" s="52"/>
      <c r="AK745" s="1"/>
      <c r="AL745" s="52"/>
      <c r="AM745" s="1"/>
      <c r="AN745" s="52"/>
      <c r="AO745" s="71"/>
      <c r="AP745" s="52"/>
      <c r="AQ745" s="1"/>
      <c r="AR745" s="71"/>
      <c r="AS745" s="71"/>
      <c r="AT745" s="52"/>
    </row>
    <row r="746" spans="1:46" ht="14.25" customHeight="1">
      <c r="A746" s="52"/>
      <c r="B746" s="52"/>
      <c r="C746" s="52"/>
      <c r="D746" s="1"/>
      <c r="E746" s="52"/>
      <c r="F746" s="1"/>
      <c r="G746" s="52"/>
      <c r="H746" s="1"/>
      <c r="I746" s="52"/>
      <c r="J746" s="1"/>
      <c r="K746" s="52"/>
      <c r="L746" s="69"/>
      <c r="M746" s="52"/>
      <c r="N746" s="1"/>
      <c r="O746" s="52"/>
      <c r="P746" s="1"/>
      <c r="Q746" s="1"/>
      <c r="R746" s="52"/>
      <c r="S746" s="1"/>
      <c r="T746" s="52"/>
      <c r="U746" s="1"/>
      <c r="V746" s="70"/>
      <c r="W746" s="52"/>
      <c r="X746" s="1"/>
      <c r="Y746" s="52"/>
      <c r="Z746" s="1"/>
      <c r="AA746" s="1"/>
      <c r="AB746" s="1"/>
      <c r="AC746" s="1"/>
      <c r="AD746" s="1"/>
      <c r="AE746" s="52"/>
      <c r="AF746" s="1"/>
      <c r="AG746" s="52"/>
      <c r="AH746" s="1"/>
      <c r="AI746" s="1"/>
      <c r="AJ746" s="52"/>
      <c r="AK746" s="1"/>
      <c r="AL746" s="52"/>
      <c r="AM746" s="1"/>
      <c r="AN746" s="52"/>
      <c r="AO746" s="71"/>
      <c r="AP746" s="52"/>
      <c r="AQ746" s="1"/>
      <c r="AR746" s="71"/>
      <c r="AS746" s="71"/>
      <c r="AT746" s="52"/>
    </row>
    <row r="747" spans="1:46" ht="14.25" customHeight="1">
      <c r="A747" s="52"/>
      <c r="B747" s="52"/>
      <c r="C747" s="52"/>
      <c r="D747" s="1"/>
      <c r="E747" s="52"/>
      <c r="F747" s="1"/>
      <c r="G747" s="52"/>
      <c r="H747" s="1"/>
      <c r="I747" s="52"/>
      <c r="J747" s="1"/>
      <c r="K747" s="52"/>
      <c r="L747" s="69"/>
      <c r="M747" s="52"/>
      <c r="N747" s="1"/>
      <c r="O747" s="52"/>
      <c r="P747" s="1"/>
      <c r="Q747" s="1"/>
      <c r="R747" s="52"/>
      <c r="S747" s="1"/>
      <c r="T747" s="52"/>
      <c r="U747" s="1"/>
      <c r="V747" s="70"/>
      <c r="W747" s="52"/>
      <c r="X747" s="1"/>
      <c r="Y747" s="52"/>
      <c r="Z747" s="1"/>
      <c r="AA747" s="1"/>
      <c r="AB747" s="1"/>
      <c r="AC747" s="1"/>
      <c r="AD747" s="1"/>
      <c r="AE747" s="52"/>
      <c r="AF747" s="1"/>
      <c r="AG747" s="52"/>
      <c r="AH747" s="1"/>
      <c r="AI747" s="1"/>
      <c r="AJ747" s="52"/>
      <c r="AK747" s="1"/>
      <c r="AL747" s="52"/>
      <c r="AM747" s="1"/>
      <c r="AN747" s="52"/>
      <c r="AO747" s="71"/>
      <c r="AP747" s="52"/>
      <c r="AQ747" s="1"/>
      <c r="AR747" s="71"/>
      <c r="AS747" s="71"/>
      <c r="AT747" s="52"/>
    </row>
    <row r="748" spans="1:46" ht="14.25" customHeight="1">
      <c r="A748" s="52"/>
      <c r="B748" s="52"/>
      <c r="C748" s="52"/>
      <c r="D748" s="1"/>
      <c r="E748" s="52"/>
      <c r="F748" s="1"/>
      <c r="G748" s="52"/>
      <c r="H748" s="1"/>
      <c r="I748" s="52"/>
      <c r="J748" s="1"/>
      <c r="K748" s="52"/>
      <c r="L748" s="69"/>
      <c r="M748" s="52"/>
      <c r="N748" s="1"/>
      <c r="O748" s="52"/>
      <c r="P748" s="1"/>
      <c r="Q748" s="1"/>
      <c r="R748" s="52"/>
      <c r="S748" s="1"/>
      <c r="T748" s="52"/>
      <c r="U748" s="1"/>
      <c r="V748" s="70"/>
      <c r="W748" s="52"/>
      <c r="X748" s="1"/>
      <c r="Y748" s="52"/>
      <c r="Z748" s="1"/>
      <c r="AA748" s="1"/>
      <c r="AB748" s="1"/>
      <c r="AC748" s="1"/>
      <c r="AD748" s="1"/>
      <c r="AE748" s="52"/>
      <c r="AF748" s="1"/>
      <c r="AG748" s="52"/>
      <c r="AH748" s="1"/>
      <c r="AI748" s="1"/>
      <c r="AJ748" s="52"/>
      <c r="AK748" s="1"/>
      <c r="AL748" s="52"/>
      <c r="AM748" s="1"/>
      <c r="AN748" s="52"/>
      <c r="AO748" s="71"/>
      <c r="AP748" s="52"/>
      <c r="AQ748" s="1"/>
      <c r="AR748" s="71"/>
      <c r="AS748" s="71"/>
      <c r="AT748" s="52"/>
    </row>
    <row r="749" spans="1:46" ht="14.25" customHeight="1">
      <c r="A749" s="52"/>
      <c r="B749" s="52"/>
      <c r="C749" s="52"/>
      <c r="D749" s="1"/>
      <c r="E749" s="52"/>
      <c r="F749" s="1"/>
      <c r="G749" s="52"/>
      <c r="H749" s="1"/>
      <c r="I749" s="52"/>
      <c r="J749" s="1"/>
      <c r="K749" s="52"/>
      <c r="L749" s="69"/>
      <c r="M749" s="52"/>
      <c r="N749" s="1"/>
      <c r="O749" s="52"/>
      <c r="P749" s="1"/>
      <c r="Q749" s="1"/>
      <c r="R749" s="52"/>
      <c r="S749" s="1"/>
      <c r="T749" s="52"/>
      <c r="U749" s="1"/>
      <c r="V749" s="70"/>
      <c r="W749" s="52"/>
      <c r="X749" s="1"/>
      <c r="Y749" s="52"/>
      <c r="Z749" s="1"/>
      <c r="AA749" s="1"/>
      <c r="AB749" s="1"/>
      <c r="AC749" s="1"/>
      <c r="AD749" s="1"/>
      <c r="AE749" s="52"/>
      <c r="AF749" s="1"/>
      <c r="AG749" s="52"/>
      <c r="AH749" s="1"/>
      <c r="AI749" s="1"/>
      <c r="AJ749" s="52"/>
      <c r="AK749" s="1"/>
      <c r="AL749" s="52"/>
      <c r="AM749" s="1"/>
      <c r="AN749" s="52"/>
      <c r="AO749" s="71"/>
      <c r="AP749" s="52"/>
      <c r="AQ749" s="1"/>
      <c r="AR749" s="71"/>
      <c r="AS749" s="71"/>
      <c r="AT749" s="52"/>
    </row>
    <row r="750" spans="1:46" ht="14.25" customHeight="1">
      <c r="A750" s="52"/>
      <c r="B750" s="52"/>
      <c r="C750" s="52"/>
      <c r="D750" s="1"/>
      <c r="E750" s="52"/>
      <c r="F750" s="1"/>
      <c r="G750" s="52"/>
      <c r="H750" s="1"/>
      <c r="I750" s="52"/>
      <c r="J750" s="1"/>
      <c r="K750" s="52"/>
      <c r="L750" s="69"/>
      <c r="M750" s="52"/>
      <c r="N750" s="1"/>
      <c r="O750" s="52"/>
      <c r="P750" s="1"/>
      <c r="Q750" s="1"/>
      <c r="R750" s="52"/>
      <c r="S750" s="1"/>
      <c r="T750" s="52"/>
      <c r="U750" s="1"/>
      <c r="V750" s="70"/>
      <c r="W750" s="52"/>
      <c r="X750" s="1"/>
      <c r="Y750" s="52"/>
      <c r="Z750" s="1"/>
      <c r="AA750" s="1"/>
      <c r="AB750" s="1"/>
      <c r="AC750" s="1"/>
      <c r="AD750" s="1"/>
      <c r="AE750" s="52"/>
      <c r="AF750" s="1"/>
      <c r="AG750" s="52"/>
      <c r="AH750" s="1"/>
      <c r="AI750" s="1"/>
      <c r="AJ750" s="52"/>
      <c r="AK750" s="1"/>
      <c r="AL750" s="52"/>
      <c r="AM750" s="1"/>
      <c r="AN750" s="52"/>
      <c r="AO750" s="71"/>
      <c r="AP750" s="52"/>
      <c r="AQ750" s="1"/>
      <c r="AR750" s="71"/>
      <c r="AS750" s="71"/>
      <c r="AT750" s="52"/>
    </row>
    <row r="751" spans="1:46" ht="14.25" customHeight="1">
      <c r="A751" s="52"/>
      <c r="B751" s="52"/>
      <c r="C751" s="52"/>
      <c r="D751" s="1"/>
      <c r="E751" s="52"/>
      <c r="F751" s="1"/>
      <c r="G751" s="52"/>
      <c r="H751" s="1"/>
      <c r="I751" s="52"/>
      <c r="J751" s="1"/>
      <c r="K751" s="52"/>
      <c r="L751" s="69"/>
      <c r="M751" s="52"/>
      <c r="N751" s="1"/>
      <c r="O751" s="52"/>
      <c r="P751" s="1"/>
      <c r="Q751" s="1"/>
      <c r="R751" s="52"/>
      <c r="S751" s="1"/>
      <c r="T751" s="52"/>
      <c r="U751" s="1"/>
      <c r="V751" s="70"/>
      <c r="W751" s="52"/>
      <c r="X751" s="1"/>
      <c r="Y751" s="52"/>
      <c r="Z751" s="1"/>
      <c r="AA751" s="1"/>
      <c r="AB751" s="1"/>
      <c r="AC751" s="1"/>
      <c r="AD751" s="1"/>
      <c r="AE751" s="52"/>
      <c r="AF751" s="1"/>
      <c r="AG751" s="52"/>
      <c r="AH751" s="1"/>
      <c r="AI751" s="1"/>
      <c r="AJ751" s="52"/>
      <c r="AK751" s="1"/>
      <c r="AL751" s="52"/>
      <c r="AM751" s="1"/>
      <c r="AN751" s="52"/>
      <c r="AO751" s="71"/>
      <c r="AP751" s="52"/>
      <c r="AQ751" s="1"/>
      <c r="AR751" s="71"/>
      <c r="AS751" s="71"/>
      <c r="AT751" s="52"/>
    </row>
    <row r="752" spans="1:46" ht="14.25" customHeight="1">
      <c r="A752" s="52"/>
      <c r="B752" s="52"/>
      <c r="C752" s="52"/>
      <c r="D752" s="1"/>
      <c r="E752" s="52"/>
      <c r="F752" s="1"/>
      <c r="G752" s="52"/>
      <c r="H752" s="1"/>
      <c r="I752" s="52"/>
      <c r="J752" s="1"/>
      <c r="K752" s="52"/>
      <c r="L752" s="69"/>
      <c r="M752" s="52"/>
      <c r="N752" s="1"/>
      <c r="O752" s="52"/>
      <c r="P752" s="1"/>
      <c r="Q752" s="1"/>
      <c r="R752" s="52"/>
      <c r="S752" s="1"/>
      <c r="T752" s="52"/>
      <c r="U752" s="1"/>
      <c r="V752" s="70"/>
      <c r="W752" s="52"/>
      <c r="X752" s="1"/>
      <c r="Y752" s="52"/>
      <c r="Z752" s="1"/>
      <c r="AA752" s="1"/>
      <c r="AB752" s="1"/>
      <c r="AC752" s="1"/>
      <c r="AD752" s="1"/>
      <c r="AE752" s="52"/>
      <c r="AF752" s="1"/>
      <c r="AG752" s="52"/>
      <c r="AH752" s="1"/>
      <c r="AI752" s="1"/>
      <c r="AJ752" s="52"/>
      <c r="AK752" s="1"/>
      <c r="AL752" s="52"/>
      <c r="AM752" s="1"/>
      <c r="AN752" s="52"/>
      <c r="AO752" s="71"/>
      <c r="AP752" s="52"/>
      <c r="AQ752" s="1"/>
      <c r="AR752" s="71"/>
      <c r="AS752" s="71"/>
      <c r="AT752" s="52"/>
    </row>
    <row r="753" spans="1:46" ht="14.25" customHeight="1">
      <c r="A753" s="52"/>
      <c r="B753" s="52"/>
      <c r="C753" s="52"/>
      <c r="D753" s="1"/>
      <c r="E753" s="52"/>
      <c r="F753" s="1"/>
      <c r="G753" s="52"/>
      <c r="H753" s="1"/>
      <c r="I753" s="52"/>
      <c r="J753" s="1"/>
      <c r="K753" s="52"/>
      <c r="L753" s="69"/>
      <c r="M753" s="52"/>
      <c r="N753" s="1"/>
      <c r="O753" s="52"/>
      <c r="P753" s="1"/>
      <c r="Q753" s="1"/>
      <c r="R753" s="52"/>
      <c r="S753" s="1"/>
      <c r="T753" s="52"/>
      <c r="U753" s="1"/>
      <c r="V753" s="70"/>
      <c r="W753" s="52"/>
      <c r="X753" s="1"/>
      <c r="Y753" s="52"/>
      <c r="Z753" s="1"/>
      <c r="AA753" s="1"/>
      <c r="AB753" s="1"/>
      <c r="AC753" s="1"/>
      <c r="AD753" s="1"/>
      <c r="AE753" s="52"/>
      <c r="AF753" s="1"/>
      <c r="AG753" s="52"/>
      <c r="AH753" s="1"/>
      <c r="AI753" s="1"/>
      <c r="AJ753" s="52"/>
      <c r="AK753" s="1"/>
      <c r="AL753" s="52"/>
      <c r="AM753" s="1"/>
      <c r="AN753" s="52"/>
      <c r="AO753" s="71"/>
      <c r="AP753" s="52"/>
      <c r="AQ753" s="1"/>
      <c r="AR753" s="71"/>
      <c r="AS753" s="71"/>
      <c r="AT753" s="52"/>
    </row>
    <row r="754" spans="1:46" ht="14.25" customHeight="1">
      <c r="A754" s="52"/>
      <c r="B754" s="52"/>
      <c r="C754" s="52"/>
      <c r="D754" s="1"/>
      <c r="E754" s="52"/>
      <c r="F754" s="1"/>
      <c r="G754" s="52"/>
      <c r="H754" s="1"/>
      <c r="I754" s="52"/>
      <c r="J754" s="1"/>
      <c r="K754" s="52"/>
      <c r="L754" s="69"/>
      <c r="M754" s="52"/>
      <c r="N754" s="1"/>
      <c r="O754" s="52"/>
      <c r="P754" s="1"/>
      <c r="Q754" s="1"/>
      <c r="R754" s="52"/>
      <c r="S754" s="1"/>
      <c r="T754" s="52"/>
      <c r="U754" s="1"/>
      <c r="V754" s="70"/>
      <c r="W754" s="52"/>
      <c r="X754" s="1"/>
      <c r="Y754" s="52"/>
      <c r="Z754" s="1"/>
      <c r="AA754" s="1"/>
      <c r="AB754" s="1"/>
      <c r="AC754" s="1"/>
      <c r="AD754" s="1"/>
      <c r="AE754" s="52"/>
      <c r="AF754" s="1"/>
      <c r="AG754" s="52"/>
      <c r="AH754" s="1"/>
      <c r="AI754" s="1"/>
      <c r="AJ754" s="52"/>
      <c r="AK754" s="1"/>
      <c r="AL754" s="52"/>
      <c r="AM754" s="1"/>
      <c r="AN754" s="52"/>
      <c r="AO754" s="71"/>
      <c r="AP754" s="52"/>
      <c r="AQ754" s="1"/>
      <c r="AR754" s="71"/>
      <c r="AS754" s="71"/>
      <c r="AT754" s="52"/>
    </row>
    <row r="755" spans="1:46" ht="14.25" customHeight="1">
      <c r="A755" s="52"/>
      <c r="B755" s="52"/>
      <c r="C755" s="52"/>
      <c r="D755" s="1"/>
      <c r="E755" s="52"/>
      <c r="F755" s="1"/>
      <c r="G755" s="52"/>
      <c r="H755" s="1"/>
      <c r="I755" s="52"/>
      <c r="J755" s="1"/>
      <c r="K755" s="52"/>
      <c r="L755" s="69"/>
      <c r="M755" s="52"/>
      <c r="N755" s="1"/>
      <c r="O755" s="52"/>
      <c r="P755" s="1"/>
      <c r="Q755" s="1"/>
      <c r="R755" s="52"/>
      <c r="S755" s="1"/>
      <c r="T755" s="52"/>
      <c r="U755" s="1"/>
      <c r="V755" s="70"/>
      <c r="W755" s="52"/>
      <c r="X755" s="1"/>
      <c r="Y755" s="52"/>
      <c r="Z755" s="1"/>
      <c r="AA755" s="1"/>
      <c r="AB755" s="1"/>
      <c r="AC755" s="1"/>
      <c r="AD755" s="1"/>
      <c r="AE755" s="52"/>
      <c r="AF755" s="1"/>
      <c r="AG755" s="52"/>
      <c r="AH755" s="1"/>
      <c r="AI755" s="1"/>
      <c r="AJ755" s="52"/>
      <c r="AK755" s="1"/>
      <c r="AL755" s="52"/>
      <c r="AM755" s="1"/>
      <c r="AN755" s="52"/>
      <c r="AO755" s="71"/>
      <c r="AP755" s="52"/>
      <c r="AQ755" s="1"/>
      <c r="AR755" s="71"/>
      <c r="AS755" s="71"/>
      <c r="AT755" s="52"/>
    </row>
    <row r="756" spans="1:46" ht="14.25" customHeight="1">
      <c r="A756" s="52"/>
      <c r="B756" s="52"/>
      <c r="C756" s="52"/>
      <c r="D756" s="1"/>
      <c r="E756" s="52"/>
      <c r="F756" s="1"/>
      <c r="G756" s="52"/>
      <c r="H756" s="1"/>
      <c r="I756" s="52"/>
      <c r="J756" s="1"/>
      <c r="K756" s="52"/>
      <c r="L756" s="69"/>
      <c r="M756" s="52"/>
      <c r="N756" s="1"/>
      <c r="O756" s="52"/>
      <c r="P756" s="1"/>
      <c r="Q756" s="1"/>
      <c r="R756" s="52"/>
      <c r="S756" s="1"/>
      <c r="T756" s="52"/>
      <c r="U756" s="1"/>
      <c r="V756" s="70"/>
      <c r="W756" s="52"/>
      <c r="X756" s="1"/>
      <c r="Y756" s="52"/>
      <c r="Z756" s="1"/>
      <c r="AA756" s="1"/>
      <c r="AB756" s="1"/>
      <c r="AC756" s="1"/>
      <c r="AD756" s="1"/>
      <c r="AE756" s="52"/>
      <c r="AF756" s="1"/>
      <c r="AG756" s="52"/>
      <c r="AH756" s="1"/>
      <c r="AI756" s="1"/>
      <c r="AJ756" s="52"/>
      <c r="AK756" s="1"/>
      <c r="AL756" s="52"/>
      <c r="AM756" s="1"/>
      <c r="AN756" s="52"/>
      <c r="AO756" s="71"/>
      <c r="AP756" s="52"/>
      <c r="AQ756" s="1"/>
      <c r="AR756" s="71"/>
      <c r="AS756" s="71"/>
      <c r="AT756" s="52"/>
    </row>
    <row r="757" spans="1:46" ht="14.25" customHeight="1">
      <c r="A757" s="52"/>
      <c r="B757" s="52"/>
      <c r="C757" s="52"/>
      <c r="D757" s="1"/>
      <c r="E757" s="52"/>
      <c r="F757" s="1"/>
      <c r="G757" s="52"/>
      <c r="H757" s="1"/>
      <c r="I757" s="52"/>
      <c r="J757" s="1"/>
      <c r="K757" s="52"/>
      <c r="L757" s="69"/>
      <c r="M757" s="52"/>
      <c r="N757" s="1"/>
      <c r="O757" s="52"/>
      <c r="P757" s="1"/>
      <c r="Q757" s="1"/>
      <c r="R757" s="52"/>
      <c r="S757" s="1"/>
      <c r="T757" s="52"/>
      <c r="U757" s="1"/>
      <c r="V757" s="70"/>
      <c r="W757" s="52"/>
      <c r="X757" s="1"/>
      <c r="Y757" s="52"/>
      <c r="Z757" s="1"/>
      <c r="AA757" s="1"/>
      <c r="AB757" s="1"/>
      <c r="AC757" s="1"/>
      <c r="AD757" s="1"/>
      <c r="AE757" s="52"/>
      <c r="AF757" s="1"/>
      <c r="AG757" s="52"/>
      <c r="AH757" s="1"/>
      <c r="AI757" s="1"/>
      <c r="AJ757" s="52"/>
      <c r="AK757" s="1"/>
      <c r="AL757" s="52"/>
      <c r="AM757" s="1"/>
      <c r="AN757" s="52"/>
      <c r="AO757" s="71"/>
      <c r="AP757" s="52"/>
      <c r="AQ757" s="1"/>
      <c r="AR757" s="71"/>
      <c r="AS757" s="71"/>
      <c r="AT757" s="52"/>
    </row>
    <row r="758" spans="1:46" ht="14.25" customHeight="1">
      <c r="A758" s="52"/>
      <c r="B758" s="52"/>
      <c r="C758" s="52"/>
      <c r="D758" s="1"/>
      <c r="E758" s="52"/>
      <c r="F758" s="1"/>
      <c r="G758" s="52"/>
      <c r="H758" s="1"/>
      <c r="I758" s="52"/>
      <c r="J758" s="1"/>
      <c r="K758" s="52"/>
      <c r="L758" s="69"/>
      <c r="M758" s="52"/>
      <c r="N758" s="1"/>
      <c r="O758" s="52"/>
      <c r="P758" s="1"/>
      <c r="Q758" s="1"/>
      <c r="R758" s="52"/>
      <c r="S758" s="1"/>
      <c r="T758" s="52"/>
      <c r="U758" s="1"/>
      <c r="V758" s="70"/>
      <c r="W758" s="52"/>
      <c r="X758" s="1"/>
      <c r="Y758" s="52"/>
      <c r="Z758" s="1"/>
      <c r="AA758" s="1"/>
      <c r="AB758" s="1"/>
      <c r="AC758" s="1"/>
      <c r="AD758" s="1"/>
      <c r="AE758" s="52"/>
      <c r="AF758" s="1"/>
      <c r="AG758" s="52"/>
      <c r="AH758" s="1"/>
      <c r="AI758" s="1"/>
      <c r="AJ758" s="52"/>
      <c r="AK758" s="1"/>
      <c r="AL758" s="52"/>
      <c r="AM758" s="1"/>
      <c r="AN758" s="52"/>
      <c r="AO758" s="71"/>
      <c r="AP758" s="52"/>
      <c r="AQ758" s="1"/>
      <c r="AR758" s="71"/>
      <c r="AS758" s="71"/>
      <c r="AT758" s="52"/>
    </row>
    <row r="759" spans="1:46" ht="14.25" customHeight="1">
      <c r="A759" s="52"/>
      <c r="B759" s="52"/>
      <c r="C759" s="52"/>
      <c r="D759" s="1"/>
      <c r="E759" s="52"/>
      <c r="F759" s="1"/>
      <c r="G759" s="52"/>
      <c r="H759" s="1"/>
      <c r="I759" s="52"/>
      <c r="J759" s="1"/>
      <c r="K759" s="52"/>
      <c r="L759" s="69"/>
      <c r="M759" s="52"/>
      <c r="N759" s="1"/>
      <c r="O759" s="52"/>
      <c r="P759" s="1"/>
      <c r="Q759" s="1"/>
      <c r="R759" s="52"/>
      <c r="S759" s="1"/>
      <c r="T759" s="52"/>
      <c r="U759" s="1"/>
      <c r="V759" s="70"/>
      <c r="W759" s="52"/>
      <c r="X759" s="1"/>
      <c r="Y759" s="52"/>
      <c r="Z759" s="1"/>
      <c r="AA759" s="1"/>
      <c r="AB759" s="1"/>
      <c r="AC759" s="1"/>
      <c r="AD759" s="1"/>
      <c r="AE759" s="52"/>
      <c r="AF759" s="1"/>
      <c r="AG759" s="52"/>
      <c r="AH759" s="1"/>
      <c r="AI759" s="1"/>
      <c r="AJ759" s="52"/>
      <c r="AK759" s="1"/>
      <c r="AL759" s="52"/>
      <c r="AM759" s="1"/>
      <c r="AN759" s="52"/>
      <c r="AO759" s="71"/>
      <c r="AP759" s="52"/>
      <c r="AQ759" s="1"/>
      <c r="AR759" s="71"/>
      <c r="AS759" s="71"/>
      <c r="AT759" s="52"/>
    </row>
    <row r="760" spans="1:46" ht="14.25" customHeight="1">
      <c r="A760" s="52"/>
      <c r="B760" s="52"/>
      <c r="C760" s="52"/>
      <c r="D760" s="1"/>
      <c r="E760" s="52"/>
      <c r="F760" s="1"/>
      <c r="G760" s="52"/>
      <c r="H760" s="1"/>
      <c r="I760" s="52"/>
      <c r="J760" s="1"/>
      <c r="K760" s="52"/>
      <c r="L760" s="69"/>
      <c r="M760" s="52"/>
      <c r="N760" s="1"/>
      <c r="O760" s="52"/>
      <c r="P760" s="1"/>
      <c r="Q760" s="1"/>
      <c r="R760" s="52"/>
      <c r="S760" s="1"/>
      <c r="T760" s="52"/>
      <c r="U760" s="1"/>
      <c r="V760" s="70"/>
      <c r="W760" s="52"/>
      <c r="X760" s="1"/>
      <c r="Y760" s="52"/>
      <c r="Z760" s="1"/>
      <c r="AA760" s="1"/>
      <c r="AB760" s="1"/>
      <c r="AC760" s="1"/>
      <c r="AD760" s="1"/>
      <c r="AE760" s="52"/>
      <c r="AF760" s="1"/>
      <c r="AG760" s="52"/>
      <c r="AH760" s="1"/>
      <c r="AI760" s="1"/>
      <c r="AJ760" s="52"/>
      <c r="AK760" s="1"/>
      <c r="AL760" s="52"/>
      <c r="AM760" s="1"/>
      <c r="AN760" s="52"/>
      <c r="AO760" s="71"/>
      <c r="AP760" s="52"/>
      <c r="AQ760" s="1"/>
      <c r="AR760" s="71"/>
      <c r="AS760" s="71"/>
      <c r="AT760" s="52"/>
    </row>
    <row r="761" spans="1:46" ht="14.25" customHeight="1">
      <c r="A761" s="52"/>
      <c r="B761" s="52"/>
      <c r="C761" s="52"/>
      <c r="D761" s="1"/>
      <c r="E761" s="52"/>
      <c r="F761" s="1"/>
      <c r="G761" s="52"/>
      <c r="H761" s="1"/>
      <c r="I761" s="52"/>
      <c r="J761" s="1"/>
      <c r="K761" s="52"/>
      <c r="L761" s="69"/>
      <c r="M761" s="52"/>
      <c r="N761" s="1"/>
      <c r="O761" s="52"/>
      <c r="P761" s="1"/>
      <c r="Q761" s="1"/>
      <c r="R761" s="52"/>
      <c r="S761" s="1"/>
      <c r="T761" s="52"/>
      <c r="U761" s="1"/>
      <c r="V761" s="70"/>
      <c r="W761" s="52"/>
      <c r="X761" s="1"/>
      <c r="Y761" s="52"/>
      <c r="Z761" s="1"/>
      <c r="AA761" s="1"/>
      <c r="AB761" s="1"/>
      <c r="AC761" s="1"/>
      <c r="AD761" s="1"/>
      <c r="AE761" s="52"/>
      <c r="AF761" s="1"/>
      <c r="AG761" s="52"/>
      <c r="AH761" s="1"/>
      <c r="AI761" s="1"/>
      <c r="AJ761" s="52"/>
      <c r="AK761" s="1"/>
      <c r="AL761" s="52"/>
      <c r="AM761" s="1"/>
      <c r="AN761" s="52"/>
      <c r="AO761" s="71"/>
      <c r="AP761" s="52"/>
      <c r="AQ761" s="1"/>
      <c r="AR761" s="71"/>
      <c r="AS761" s="71"/>
      <c r="AT761" s="52"/>
    </row>
    <row r="762" spans="1:46" ht="14.25" customHeight="1">
      <c r="A762" s="52"/>
      <c r="B762" s="52"/>
      <c r="C762" s="52"/>
      <c r="D762" s="1"/>
      <c r="E762" s="52"/>
      <c r="F762" s="1"/>
      <c r="G762" s="52"/>
      <c r="H762" s="1"/>
      <c r="I762" s="52"/>
      <c r="J762" s="1"/>
      <c r="K762" s="52"/>
      <c r="L762" s="69"/>
      <c r="M762" s="52"/>
      <c r="N762" s="1"/>
      <c r="O762" s="52"/>
      <c r="P762" s="1"/>
      <c r="Q762" s="1"/>
      <c r="R762" s="52"/>
      <c r="S762" s="1"/>
      <c r="T762" s="52"/>
      <c r="U762" s="1"/>
      <c r="V762" s="70"/>
      <c r="W762" s="52"/>
      <c r="X762" s="1"/>
      <c r="Y762" s="52"/>
      <c r="Z762" s="1"/>
      <c r="AA762" s="1"/>
      <c r="AB762" s="1"/>
      <c r="AC762" s="1"/>
      <c r="AD762" s="1"/>
      <c r="AE762" s="52"/>
      <c r="AF762" s="1"/>
      <c r="AG762" s="52"/>
      <c r="AH762" s="1"/>
      <c r="AI762" s="1"/>
      <c r="AJ762" s="52"/>
      <c r="AK762" s="1"/>
      <c r="AL762" s="52"/>
      <c r="AM762" s="1"/>
      <c r="AN762" s="52"/>
      <c r="AO762" s="71"/>
      <c r="AP762" s="52"/>
      <c r="AQ762" s="1"/>
      <c r="AR762" s="71"/>
      <c r="AS762" s="71"/>
      <c r="AT762" s="52"/>
    </row>
    <row r="763" spans="1:46" ht="14.25" customHeight="1">
      <c r="A763" s="52"/>
      <c r="B763" s="52"/>
      <c r="C763" s="52"/>
      <c r="D763" s="1"/>
      <c r="E763" s="52"/>
      <c r="F763" s="1"/>
      <c r="G763" s="52"/>
      <c r="H763" s="1"/>
      <c r="I763" s="52"/>
      <c r="J763" s="1"/>
      <c r="K763" s="52"/>
      <c r="L763" s="69"/>
      <c r="M763" s="52"/>
      <c r="N763" s="1"/>
      <c r="O763" s="52"/>
      <c r="P763" s="1"/>
      <c r="Q763" s="1"/>
      <c r="R763" s="52"/>
      <c r="S763" s="1"/>
      <c r="T763" s="52"/>
      <c r="U763" s="1"/>
      <c r="V763" s="70"/>
      <c r="W763" s="52"/>
      <c r="X763" s="1"/>
      <c r="Y763" s="52"/>
      <c r="Z763" s="1"/>
      <c r="AA763" s="1"/>
      <c r="AB763" s="1"/>
      <c r="AC763" s="1"/>
      <c r="AD763" s="1"/>
      <c r="AE763" s="52"/>
      <c r="AF763" s="1"/>
      <c r="AG763" s="52"/>
      <c r="AH763" s="1"/>
      <c r="AI763" s="1"/>
      <c r="AJ763" s="52"/>
      <c r="AK763" s="1"/>
      <c r="AL763" s="52"/>
      <c r="AM763" s="1"/>
      <c r="AN763" s="52"/>
      <c r="AO763" s="71"/>
      <c r="AP763" s="52"/>
      <c r="AQ763" s="1"/>
      <c r="AR763" s="71"/>
      <c r="AS763" s="71"/>
      <c r="AT763" s="52"/>
    </row>
    <row r="764" spans="1:46" ht="14.25" customHeight="1">
      <c r="A764" s="52"/>
      <c r="B764" s="52"/>
      <c r="C764" s="52"/>
      <c r="D764" s="1"/>
      <c r="E764" s="52"/>
      <c r="F764" s="1"/>
      <c r="G764" s="52"/>
      <c r="H764" s="1"/>
      <c r="I764" s="52"/>
      <c r="J764" s="1"/>
      <c r="K764" s="52"/>
      <c r="L764" s="69"/>
      <c r="M764" s="52"/>
      <c r="N764" s="1"/>
      <c r="O764" s="52"/>
      <c r="P764" s="1"/>
      <c r="Q764" s="1"/>
      <c r="R764" s="52"/>
      <c r="S764" s="1"/>
      <c r="T764" s="52"/>
      <c r="U764" s="1"/>
      <c r="V764" s="70"/>
      <c r="W764" s="52"/>
      <c r="X764" s="1"/>
      <c r="Y764" s="52"/>
      <c r="Z764" s="1"/>
      <c r="AA764" s="1"/>
      <c r="AB764" s="1"/>
      <c r="AC764" s="1"/>
      <c r="AD764" s="1"/>
      <c r="AE764" s="52"/>
      <c r="AF764" s="1"/>
      <c r="AG764" s="52"/>
      <c r="AH764" s="1"/>
      <c r="AI764" s="1"/>
      <c r="AJ764" s="52"/>
      <c r="AK764" s="1"/>
      <c r="AL764" s="52"/>
      <c r="AM764" s="1"/>
      <c r="AN764" s="52"/>
      <c r="AO764" s="71"/>
      <c r="AP764" s="52"/>
      <c r="AQ764" s="1"/>
      <c r="AR764" s="71"/>
      <c r="AS764" s="71"/>
      <c r="AT764" s="52"/>
    </row>
    <row r="765" spans="1:46" ht="14.25" customHeight="1">
      <c r="A765" s="52"/>
      <c r="B765" s="52"/>
      <c r="C765" s="52"/>
      <c r="D765" s="1"/>
      <c r="E765" s="52"/>
      <c r="F765" s="1"/>
      <c r="G765" s="52"/>
      <c r="H765" s="1"/>
      <c r="I765" s="52"/>
      <c r="J765" s="1"/>
      <c r="K765" s="52"/>
      <c r="L765" s="69"/>
      <c r="M765" s="52"/>
      <c r="N765" s="1"/>
      <c r="O765" s="52"/>
      <c r="P765" s="1"/>
      <c r="Q765" s="1"/>
      <c r="R765" s="52"/>
      <c r="S765" s="1"/>
      <c r="T765" s="52"/>
      <c r="U765" s="1"/>
      <c r="V765" s="70"/>
      <c r="W765" s="52"/>
      <c r="X765" s="1"/>
      <c r="Y765" s="52"/>
      <c r="Z765" s="1"/>
      <c r="AA765" s="1"/>
      <c r="AB765" s="1"/>
      <c r="AC765" s="1"/>
      <c r="AD765" s="1"/>
      <c r="AE765" s="52"/>
      <c r="AF765" s="1"/>
      <c r="AG765" s="52"/>
      <c r="AH765" s="1"/>
      <c r="AI765" s="1"/>
      <c r="AJ765" s="52"/>
      <c r="AK765" s="1"/>
      <c r="AL765" s="52"/>
      <c r="AM765" s="1"/>
      <c r="AN765" s="52"/>
      <c r="AO765" s="71"/>
      <c r="AP765" s="52"/>
      <c r="AQ765" s="1"/>
      <c r="AR765" s="71"/>
      <c r="AS765" s="71"/>
      <c r="AT765" s="52"/>
    </row>
    <row r="766" spans="1:46" ht="14.25" customHeight="1">
      <c r="A766" s="52"/>
      <c r="B766" s="52"/>
      <c r="C766" s="52"/>
      <c r="D766" s="1"/>
      <c r="E766" s="52"/>
      <c r="F766" s="1"/>
      <c r="G766" s="52"/>
      <c r="H766" s="1"/>
      <c r="I766" s="52"/>
      <c r="J766" s="1"/>
      <c r="K766" s="52"/>
      <c r="L766" s="69"/>
      <c r="M766" s="52"/>
      <c r="N766" s="1"/>
      <c r="O766" s="52"/>
      <c r="P766" s="1"/>
      <c r="Q766" s="1"/>
      <c r="R766" s="52"/>
      <c r="S766" s="1"/>
      <c r="T766" s="52"/>
      <c r="U766" s="1"/>
      <c r="V766" s="70"/>
      <c r="W766" s="52"/>
      <c r="X766" s="1"/>
      <c r="Y766" s="52"/>
      <c r="Z766" s="1"/>
      <c r="AA766" s="1"/>
      <c r="AB766" s="1"/>
      <c r="AC766" s="1"/>
      <c r="AD766" s="1"/>
      <c r="AE766" s="52"/>
      <c r="AF766" s="1"/>
      <c r="AG766" s="52"/>
      <c r="AH766" s="1"/>
      <c r="AI766" s="1"/>
      <c r="AJ766" s="52"/>
      <c r="AK766" s="1"/>
      <c r="AL766" s="52"/>
      <c r="AM766" s="1"/>
      <c r="AN766" s="52"/>
      <c r="AO766" s="71"/>
      <c r="AP766" s="52"/>
      <c r="AQ766" s="1"/>
      <c r="AR766" s="71"/>
      <c r="AS766" s="71"/>
      <c r="AT766" s="52"/>
    </row>
    <row r="767" spans="1:46" ht="14.25" customHeight="1">
      <c r="A767" s="52"/>
      <c r="B767" s="52"/>
      <c r="C767" s="52"/>
      <c r="D767" s="1"/>
      <c r="E767" s="52"/>
      <c r="F767" s="1"/>
      <c r="G767" s="52"/>
      <c r="H767" s="1"/>
      <c r="I767" s="52"/>
      <c r="J767" s="1"/>
      <c r="K767" s="52"/>
      <c r="L767" s="69"/>
      <c r="M767" s="52"/>
      <c r="N767" s="1"/>
      <c r="O767" s="52"/>
      <c r="P767" s="1"/>
      <c r="Q767" s="1"/>
      <c r="R767" s="52"/>
      <c r="S767" s="1"/>
      <c r="T767" s="52"/>
      <c r="U767" s="1"/>
      <c r="V767" s="70"/>
      <c r="W767" s="52"/>
      <c r="X767" s="1"/>
      <c r="Y767" s="52"/>
      <c r="Z767" s="1"/>
      <c r="AA767" s="1"/>
      <c r="AB767" s="1"/>
      <c r="AC767" s="1"/>
      <c r="AD767" s="1"/>
      <c r="AE767" s="52"/>
      <c r="AF767" s="1"/>
      <c r="AG767" s="52"/>
      <c r="AH767" s="1"/>
      <c r="AI767" s="1"/>
      <c r="AJ767" s="52"/>
      <c r="AK767" s="1"/>
      <c r="AL767" s="52"/>
      <c r="AM767" s="1"/>
      <c r="AN767" s="52"/>
      <c r="AO767" s="71"/>
      <c r="AP767" s="52"/>
      <c r="AQ767" s="1"/>
      <c r="AR767" s="71"/>
      <c r="AS767" s="71"/>
      <c r="AT767" s="52"/>
    </row>
    <row r="768" spans="1:46" ht="14.25" customHeight="1">
      <c r="A768" s="52"/>
      <c r="B768" s="52"/>
      <c r="C768" s="52"/>
      <c r="D768" s="1"/>
      <c r="E768" s="52"/>
      <c r="F768" s="1"/>
      <c r="G768" s="52"/>
      <c r="H768" s="1"/>
      <c r="I768" s="52"/>
      <c r="J768" s="1"/>
      <c r="K768" s="52"/>
      <c r="L768" s="69"/>
      <c r="M768" s="52"/>
      <c r="N768" s="1"/>
      <c r="O768" s="52"/>
      <c r="P768" s="1"/>
      <c r="Q768" s="1"/>
      <c r="R768" s="52"/>
      <c r="S768" s="1"/>
      <c r="T768" s="52"/>
      <c r="U768" s="1"/>
      <c r="V768" s="70"/>
      <c r="W768" s="52"/>
      <c r="X768" s="1"/>
      <c r="Y768" s="52"/>
      <c r="Z768" s="1"/>
      <c r="AA768" s="1"/>
      <c r="AB768" s="1"/>
      <c r="AC768" s="1"/>
      <c r="AD768" s="1"/>
      <c r="AE768" s="52"/>
      <c r="AF768" s="1"/>
      <c r="AG768" s="52"/>
      <c r="AH768" s="1"/>
      <c r="AI768" s="1"/>
      <c r="AJ768" s="52"/>
      <c r="AK768" s="1"/>
      <c r="AL768" s="52"/>
      <c r="AM768" s="1"/>
      <c r="AN768" s="52"/>
      <c r="AO768" s="71"/>
      <c r="AP768" s="52"/>
      <c r="AQ768" s="1"/>
      <c r="AR768" s="71"/>
      <c r="AS768" s="71"/>
      <c r="AT768" s="52"/>
    </row>
    <row r="769" spans="1:46" ht="14.25" customHeight="1">
      <c r="A769" s="52"/>
      <c r="B769" s="52"/>
      <c r="C769" s="52"/>
      <c r="D769" s="1"/>
      <c r="E769" s="52"/>
      <c r="F769" s="1"/>
      <c r="G769" s="52"/>
      <c r="H769" s="1"/>
      <c r="I769" s="52"/>
      <c r="J769" s="1"/>
      <c r="K769" s="52"/>
      <c r="L769" s="69"/>
      <c r="M769" s="52"/>
      <c r="N769" s="1"/>
      <c r="O769" s="52"/>
      <c r="P769" s="1"/>
      <c r="Q769" s="1"/>
      <c r="R769" s="52"/>
      <c r="S769" s="1"/>
      <c r="T769" s="52"/>
      <c r="U769" s="1"/>
      <c r="V769" s="70"/>
      <c r="W769" s="52"/>
      <c r="X769" s="1"/>
      <c r="Y769" s="52"/>
      <c r="Z769" s="1"/>
      <c r="AA769" s="1"/>
      <c r="AB769" s="1"/>
      <c r="AC769" s="1"/>
      <c r="AD769" s="1"/>
      <c r="AE769" s="52"/>
      <c r="AF769" s="1"/>
      <c r="AG769" s="52"/>
      <c r="AH769" s="1"/>
      <c r="AI769" s="1"/>
      <c r="AJ769" s="52"/>
      <c r="AK769" s="1"/>
      <c r="AL769" s="52"/>
      <c r="AM769" s="1"/>
      <c r="AN769" s="52"/>
      <c r="AO769" s="71"/>
      <c r="AP769" s="52"/>
      <c r="AQ769" s="1"/>
      <c r="AR769" s="71"/>
      <c r="AS769" s="71"/>
      <c r="AT769" s="52"/>
    </row>
    <row r="770" spans="1:46" ht="14.25" customHeight="1">
      <c r="A770" s="52"/>
      <c r="B770" s="52"/>
      <c r="C770" s="52"/>
      <c r="D770" s="1"/>
      <c r="E770" s="52"/>
      <c r="F770" s="1"/>
      <c r="G770" s="52"/>
      <c r="H770" s="1"/>
      <c r="I770" s="52"/>
      <c r="J770" s="1"/>
      <c r="K770" s="52"/>
      <c r="L770" s="69"/>
      <c r="M770" s="52"/>
      <c r="N770" s="1"/>
      <c r="O770" s="52"/>
      <c r="P770" s="1"/>
      <c r="Q770" s="1"/>
      <c r="R770" s="52"/>
      <c r="S770" s="1"/>
      <c r="T770" s="52"/>
      <c r="U770" s="1"/>
      <c r="V770" s="70"/>
      <c r="W770" s="52"/>
      <c r="X770" s="1"/>
      <c r="Y770" s="52"/>
      <c r="Z770" s="1"/>
      <c r="AA770" s="1"/>
      <c r="AB770" s="1"/>
      <c r="AC770" s="1"/>
      <c r="AD770" s="1"/>
      <c r="AE770" s="52"/>
      <c r="AF770" s="1"/>
      <c r="AG770" s="52"/>
      <c r="AH770" s="1"/>
      <c r="AI770" s="1"/>
      <c r="AJ770" s="52"/>
      <c r="AK770" s="1"/>
      <c r="AL770" s="52"/>
      <c r="AM770" s="1"/>
      <c r="AN770" s="52"/>
      <c r="AO770" s="71"/>
      <c r="AP770" s="52"/>
      <c r="AQ770" s="1"/>
      <c r="AR770" s="71"/>
      <c r="AS770" s="71"/>
      <c r="AT770" s="52"/>
    </row>
    <row r="771" spans="1:46" ht="14.25" customHeight="1">
      <c r="A771" s="52"/>
      <c r="B771" s="52"/>
      <c r="C771" s="52"/>
      <c r="D771" s="1"/>
      <c r="E771" s="52"/>
      <c r="F771" s="1"/>
      <c r="G771" s="52"/>
      <c r="H771" s="1"/>
      <c r="I771" s="52"/>
      <c r="J771" s="1"/>
      <c r="K771" s="52"/>
      <c r="L771" s="69"/>
      <c r="M771" s="52"/>
      <c r="N771" s="1"/>
      <c r="O771" s="52"/>
      <c r="P771" s="1"/>
      <c r="Q771" s="1"/>
      <c r="R771" s="52"/>
      <c r="S771" s="1"/>
      <c r="T771" s="52"/>
      <c r="U771" s="1"/>
      <c r="V771" s="70"/>
      <c r="W771" s="52"/>
      <c r="X771" s="1"/>
      <c r="Y771" s="52"/>
      <c r="Z771" s="1"/>
      <c r="AA771" s="1"/>
      <c r="AB771" s="1"/>
      <c r="AC771" s="1"/>
      <c r="AD771" s="1"/>
      <c r="AE771" s="52"/>
      <c r="AF771" s="1"/>
      <c r="AG771" s="52"/>
      <c r="AH771" s="1"/>
      <c r="AI771" s="1"/>
      <c r="AJ771" s="52"/>
      <c r="AK771" s="1"/>
      <c r="AL771" s="52"/>
      <c r="AM771" s="1"/>
      <c r="AN771" s="52"/>
      <c r="AO771" s="71"/>
      <c r="AP771" s="52"/>
      <c r="AQ771" s="1"/>
      <c r="AR771" s="71"/>
      <c r="AS771" s="71"/>
      <c r="AT771" s="52"/>
    </row>
    <row r="772" spans="1:46" ht="14.25" customHeight="1">
      <c r="A772" s="52"/>
      <c r="B772" s="52"/>
      <c r="C772" s="52"/>
      <c r="D772" s="1"/>
      <c r="E772" s="52"/>
      <c r="F772" s="1"/>
      <c r="G772" s="52"/>
      <c r="H772" s="1"/>
      <c r="I772" s="52"/>
      <c r="J772" s="1"/>
      <c r="K772" s="52"/>
      <c r="L772" s="69"/>
      <c r="M772" s="52"/>
      <c r="N772" s="1"/>
      <c r="O772" s="52"/>
      <c r="P772" s="1"/>
      <c r="Q772" s="1"/>
      <c r="R772" s="52"/>
      <c r="S772" s="1"/>
      <c r="T772" s="52"/>
      <c r="U772" s="1"/>
      <c r="V772" s="70"/>
      <c r="W772" s="52"/>
      <c r="X772" s="1"/>
      <c r="Y772" s="52"/>
      <c r="Z772" s="1"/>
      <c r="AA772" s="1"/>
      <c r="AB772" s="1"/>
      <c r="AC772" s="1"/>
      <c r="AD772" s="1"/>
      <c r="AE772" s="52"/>
      <c r="AF772" s="1"/>
      <c r="AG772" s="52"/>
      <c r="AH772" s="1"/>
      <c r="AI772" s="1"/>
      <c r="AJ772" s="52"/>
      <c r="AK772" s="1"/>
      <c r="AL772" s="52"/>
      <c r="AM772" s="1"/>
      <c r="AN772" s="52"/>
      <c r="AO772" s="71"/>
      <c r="AP772" s="52"/>
      <c r="AQ772" s="1"/>
      <c r="AR772" s="71"/>
      <c r="AS772" s="71"/>
      <c r="AT772" s="52"/>
    </row>
    <row r="773" spans="1:46" ht="14.25" customHeight="1">
      <c r="A773" s="52"/>
      <c r="B773" s="52"/>
      <c r="C773" s="52"/>
      <c r="D773" s="1"/>
      <c r="E773" s="52"/>
      <c r="F773" s="1"/>
      <c r="G773" s="52"/>
      <c r="H773" s="1"/>
      <c r="I773" s="52"/>
      <c r="J773" s="1"/>
      <c r="K773" s="52"/>
      <c r="L773" s="69"/>
      <c r="M773" s="52"/>
      <c r="N773" s="1"/>
      <c r="O773" s="52"/>
      <c r="P773" s="1"/>
      <c r="Q773" s="1"/>
      <c r="R773" s="52"/>
      <c r="S773" s="1"/>
      <c r="T773" s="52"/>
      <c r="U773" s="1"/>
      <c r="V773" s="70"/>
      <c r="W773" s="52"/>
      <c r="X773" s="1"/>
      <c r="Y773" s="52"/>
      <c r="Z773" s="1"/>
      <c r="AA773" s="1"/>
      <c r="AB773" s="1"/>
      <c r="AC773" s="1"/>
      <c r="AD773" s="1"/>
      <c r="AE773" s="52"/>
      <c r="AF773" s="1"/>
      <c r="AG773" s="52"/>
      <c r="AH773" s="1"/>
      <c r="AI773" s="1"/>
      <c r="AJ773" s="52"/>
      <c r="AK773" s="1"/>
      <c r="AL773" s="52"/>
      <c r="AM773" s="1"/>
      <c r="AN773" s="52"/>
      <c r="AO773" s="71"/>
      <c r="AP773" s="52"/>
      <c r="AQ773" s="1"/>
      <c r="AR773" s="71"/>
      <c r="AS773" s="71"/>
      <c r="AT773" s="52"/>
    </row>
    <row r="774" spans="1:46" ht="14.25" customHeight="1">
      <c r="A774" s="52"/>
      <c r="B774" s="52"/>
      <c r="C774" s="52"/>
      <c r="D774" s="1"/>
      <c r="E774" s="52"/>
      <c r="F774" s="1"/>
      <c r="G774" s="52"/>
      <c r="H774" s="1"/>
      <c r="I774" s="52"/>
      <c r="J774" s="1"/>
      <c r="K774" s="52"/>
      <c r="L774" s="69"/>
      <c r="M774" s="52"/>
      <c r="N774" s="1"/>
      <c r="O774" s="52"/>
      <c r="P774" s="1"/>
      <c r="Q774" s="1"/>
      <c r="R774" s="52"/>
      <c r="S774" s="1"/>
      <c r="T774" s="52"/>
      <c r="U774" s="1"/>
      <c r="V774" s="70"/>
      <c r="W774" s="52"/>
      <c r="X774" s="1"/>
      <c r="Y774" s="52"/>
      <c r="Z774" s="1"/>
      <c r="AA774" s="1"/>
      <c r="AB774" s="1"/>
      <c r="AC774" s="1"/>
      <c r="AD774" s="1"/>
      <c r="AE774" s="52"/>
      <c r="AF774" s="1"/>
      <c r="AG774" s="52"/>
      <c r="AH774" s="1"/>
      <c r="AI774" s="1"/>
      <c r="AJ774" s="52"/>
      <c r="AK774" s="1"/>
      <c r="AL774" s="52"/>
      <c r="AM774" s="1"/>
      <c r="AN774" s="52"/>
      <c r="AO774" s="71"/>
      <c r="AP774" s="52"/>
      <c r="AQ774" s="1"/>
      <c r="AR774" s="71"/>
      <c r="AS774" s="71"/>
      <c r="AT774" s="52"/>
    </row>
    <row r="775" spans="1:46" ht="14.25" customHeight="1">
      <c r="A775" s="52"/>
      <c r="B775" s="52"/>
      <c r="C775" s="52"/>
      <c r="D775" s="1"/>
      <c r="E775" s="52"/>
      <c r="F775" s="1"/>
      <c r="G775" s="52"/>
      <c r="H775" s="1"/>
      <c r="I775" s="52"/>
      <c r="J775" s="1"/>
      <c r="K775" s="52"/>
      <c r="L775" s="69"/>
      <c r="M775" s="52"/>
      <c r="N775" s="1"/>
      <c r="O775" s="52"/>
      <c r="P775" s="1"/>
      <c r="Q775" s="1"/>
      <c r="R775" s="52"/>
      <c r="S775" s="1"/>
      <c r="T775" s="52"/>
      <c r="U775" s="1"/>
      <c r="V775" s="70"/>
      <c r="W775" s="52"/>
      <c r="X775" s="1"/>
      <c r="Y775" s="52"/>
      <c r="Z775" s="1"/>
      <c r="AA775" s="1"/>
      <c r="AB775" s="1"/>
      <c r="AC775" s="1"/>
      <c r="AD775" s="1"/>
      <c r="AE775" s="52"/>
      <c r="AF775" s="1"/>
      <c r="AG775" s="52"/>
      <c r="AH775" s="1"/>
      <c r="AI775" s="1"/>
      <c r="AJ775" s="52"/>
      <c r="AK775" s="1"/>
      <c r="AL775" s="52"/>
      <c r="AM775" s="1"/>
      <c r="AN775" s="52"/>
      <c r="AO775" s="71"/>
      <c r="AP775" s="52"/>
      <c r="AQ775" s="1"/>
      <c r="AR775" s="71"/>
      <c r="AS775" s="71"/>
      <c r="AT775" s="52"/>
    </row>
    <row r="776" spans="1:46" ht="14.25" customHeight="1">
      <c r="A776" s="52"/>
      <c r="B776" s="52"/>
      <c r="C776" s="52"/>
      <c r="D776" s="1"/>
      <c r="E776" s="52"/>
      <c r="F776" s="1"/>
      <c r="G776" s="52"/>
      <c r="H776" s="1"/>
      <c r="I776" s="52"/>
      <c r="J776" s="1"/>
      <c r="K776" s="52"/>
      <c r="L776" s="69"/>
      <c r="M776" s="52"/>
      <c r="N776" s="1"/>
      <c r="O776" s="52"/>
      <c r="P776" s="1"/>
      <c r="Q776" s="1"/>
      <c r="R776" s="52"/>
      <c r="S776" s="1"/>
      <c r="T776" s="52"/>
      <c r="U776" s="1"/>
      <c r="V776" s="70"/>
      <c r="W776" s="52"/>
      <c r="X776" s="1"/>
      <c r="Y776" s="52"/>
      <c r="Z776" s="1"/>
      <c r="AA776" s="1"/>
      <c r="AB776" s="1"/>
      <c r="AC776" s="1"/>
      <c r="AD776" s="1"/>
      <c r="AE776" s="52"/>
      <c r="AF776" s="1"/>
      <c r="AG776" s="52"/>
      <c r="AH776" s="1"/>
      <c r="AI776" s="1"/>
      <c r="AJ776" s="52"/>
      <c r="AK776" s="1"/>
      <c r="AL776" s="52"/>
      <c r="AM776" s="1"/>
      <c r="AN776" s="52"/>
      <c r="AO776" s="71"/>
      <c r="AP776" s="52"/>
      <c r="AQ776" s="1"/>
      <c r="AR776" s="71"/>
      <c r="AS776" s="71"/>
      <c r="AT776" s="52"/>
    </row>
    <row r="777" spans="1:46" ht="14.25" customHeight="1">
      <c r="A777" s="52"/>
      <c r="B777" s="52"/>
      <c r="C777" s="52"/>
      <c r="D777" s="1"/>
      <c r="E777" s="52"/>
      <c r="F777" s="1"/>
      <c r="G777" s="52"/>
      <c r="H777" s="1"/>
      <c r="I777" s="52"/>
      <c r="J777" s="1"/>
      <c r="K777" s="52"/>
      <c r="L777" s="69"/>
      <c r="M777" s="52"/>
      <c r="N777" s="1"/>
      <c r="O777" s="52"/>
      <c r="P777" s="1"/>
      <c r="Q777" s="1"/>
      <c r="R777" s="52"/>
      <c r="S777" s="1"/>
      <c r="T777" s="52"/>
      <c r="U777" s="1"/>
      <c r="V777" s="70"/>
      <c r="W777" s="52"/>
      <c r="X777" s="1"/>
      <c r="Y777" s="52"/>
      <c r="Z777" s="1"/>
      <c r="AA777" s="1"/>
      <c r="AB777" s="1"/>
      <c r="AC777" s="1"/>
      <c r="AD777" s="1"/>
      <c r="AE777" s="52"/>
      <c r="AF777" s="1"/>
      <c r="AG777" s="52"/>
      <c r="AH777" s="1"/>
      <c r="AI777" s="1"/>
      <c r="AJ777" s="52"/>
      <c r="AK777" s="1"/>
      <c r="AL777" s="52"/>
      <c r="AM777" s="1"/>
      <c r="AN777" s="52"/>
      <c r="AO777" s="71"/>
      <c r="AP777" s="52"/>
      <c r="AQ777" s="1"/>
      <c r="AR777" s="71"/>
      <c r="AS777" s="71"/>
      <c r="AT777" s="52"/>
    </row>
    <row r="778" spans="1:46" ht="14.25" customHeight="1">
      <c r="A778" s="52"/>
      <c r="B778" s="52"/>
      <c r="C778" s="52"/>
      <c r="D778" s="1"/>
      <c r="E778" s="52"/>
      <c r="F778" s="1"/>
      <c r="G778" s="52"/>
      <c r="H778" s="1"/>
      <c r="I778" s="52"/>
      <c r="J778" s="1"/>
      <c r="K778" s="52"/>
      <c r="L778" s="69"/>
      <c r="M778" s="52"/>
      <c r="N778" s="1"/>
      <c r="O778" s="52"/>
      <c r="P778" s="1"/>
      <c r="Q778" s="1"/>
      <c r="R778" s="52"/>
      <c r="S778" s="1"/>
      <c r="T778" s="52"/>
      <c r="U778" s="1"/>
      <c r="V778" s="70"/>
      <c r="W778" s="52"/>
      <c r="X778" s="1"/>
      <c r="Y778" s="52"/>
      <c r="Z778" s="1"/>
      <c r="AA778" s="1"/>
      <c r="AB778" s="1"/>
      <c r="AC778" s="1"/>
      <c r="AD778" s="1"/>
      <c r="AE778" s="52"/>
      <c r="AF778" s="1"/>
      <c r="AG778" s="52"/>
      <c r="AH778" s="1"/>
      <c r="AI778" s="1"/>
      <c r="AJ778" s="52"/>
      <c r="AK778" s="1"/>
      <c r="AL778" s="52"/>
      <c r="AM778" s="1"/>
      <c r="AN778" s="52"/>
      <c r="AO778" s="71"/>
      <c r="AP778" s="52"/>
      <c r="AQ778" s="1"/>
      <c r="AR778" s="71"/>
      <c r="AS778" s="71"/>
      <c r="AT778" s="52"/>
    </row>
    <row r="779" spans="1:46" ht="14.25" customHeight="1">
      <c r="A779" s="52"/>
      <c r="B779" s="52"/>
      <c r="C779" s="52"/>
      <c r="D779" s="1"/>
      <c r="E779" s="52"/>
      <c r="F779" s="1"/>
      <c r="G779" s="52"/>
      <c r="H779" s="1"/>
      <c r="I779" s="52"/>
      <c r="J779" s="1"/>
      <c r="K779" s="52"/>
      <c r="L779" s="69"/>
      <c r="M779" s="52"/>
      <c r="N779" s="1"/>
      <c r="O779" s="52"/>
      <c r="P779" s="1"/>
      <c r="Q779" s="1"/>
      <c r="R779" s="52"/>
      <c r="S779" s="1"/>
      <c r="T779" s="52"/>
      <c r="U779" s="1"/>
      <c r="V779" s="70"/>
      <c r="W779" s="52"/>
      <c r="X779" s="1"/>
      <c r="Y779" s="52"/>
      <c r="Z779" s="1"/>
      <c r="AA779" s="1"/>
      <c r="AB779" s="1"/>
      <c r="AC779" s="1"/>
      <c r="AD779" s="1"/>
      <c r="AE779" s="52"/>
      <c r="AF779" s="1"/>
      <c r="AG779" s="52"/>
      <c r="AH779" s="1"/>
      <c r="AI779" s="1"/>
      <c r="AJ779" s="52"/>
      <c r="AK779" s="1"/>
      <c r="AL779" s="52"/>
      <c r="AM779" s="1"/>
      <c r="AN779" s="52"/>
      <c r="AO779" s="71"/>
      <c r="AP779" s="52"/>
      <c r="AQ779" s="1"/>
      <c r="AR779" s="71"/>
      <c r="AS779" s="71"/>
      <c r="AT779" s="52"/>
    </row>
    <row r="780" spans="1:46" ht="14.25" customHeight="1">
      <c r="A780" s="52"/>
      <c r="B780" s="52"/>
      <c r="C780" s="52"/>
      <c r="D780" s="1"/>
      <c r="E780" s="52"/>
      <c r="F780" s="1"/>
      <c r="G780" s="52"/>
      <c r="H780" s="1"/>
      <c r="I780" s="52"/>
      <c r="J780" s="1"/>
      <c r="K780" s="52"/>
      <c r="L780" s="69"/>
      <c r="M780" s="52"/>
      <c r="N780" s="1"/>
      <c r="O780" s="52"/>
      <c r="P780" s="1"/>
      <c r="Q780" s="1"/>
      <c r="R780" s="52"/>
      <c r="S780" s="1"/>
      <c r="T780" s="52"/>
      <c r="U780" s="1"/>
      <c r="V780" s="70"/>
      <c r="W780" s="52"/>
      <c r="X780" s="1"/>
      <c r="Y780" s="52"/>
      <c r="Z780" s="1"/>
      <c r="AA780" s="1"/>
      <c r="AB780" s="1"/>
      <c r="AC780" s="1"/>
      <c r="AD780" s="1"/>
      <c r="AE780" s="52"/>
      <c r="AF780" s="1"/>
      <c r="AG780" s="52"/>
      <c r="AH780" s="1"/>
      <c r="AI780" s="1"/>
      <c r="AJ780" s="52"/>
      <c r="AK780" s="1"/>
      <c r="AL780" s="52"/>
      <c r="AM780" s="1"/>
      <c r="AN780" s="52"/>
      <c r="AO780" s="71"/>
      <c r="AP780" s="52"/>
      <c r="AQ780" s="1"/>
      <c r="AR780" s="71"/>
      <c r="AS780" s="71"/>
      <c r="AT780" s="52"/>
    </row>
    <row r="781" spans="1:46" ht="14.25" customHeight="1">
      <c r="A781" s="52"/>
      <c r="B781" s="52"/>
      <c r="C781" s="52"/>
      <c r="D781" s="1"/>
      <c r="E781" s="52"/>
      <c r="F781" s="1"/>
      <c r="G781" s="52"/>
      <c r="H781" s="1"/>
      <c r="I781" s="52"/>
      <c r="J781" s="1"/>
      <c r="K781" s="52"/>
      <c r="L781" s="69"/>
      <c r="M781" s="52"/>
      <c r="N781" s="1"/>
      <c r="O781" s="52"/>
      <c r="P781" s="1"/>
      <c r="Q781" s="1"/>
      <c r="R781" s="52"/>
      <c r="S781" s="1"/>
      <c r="T781" s="52"/>
      <c r="U781" s="1"/>
      <c r="V781" s="70"/>
      <c r="W781" s="52"/>
      <c r="X781" s="1"/>
      <c r="Y781" s="52"/>
      <c r="Z781" s="1"/>
      <c r="AA781" s="1"/>
      <c r="AB781" s="1"/>
      <c r="AC781" s="1"/>
      <c r="AD781" s="1"/>
      <c r="AE781" s="52"/>
      <c r="AF781" s="1"/>
      <c r="AG781" s="52"/>
      <c r="AH781" s="1"/>
      <c r="AI781" s="1"/>
      <c r="AJ781" s="52"/>
      <c r="AK781" s="1"/>
      <c r="AL781" s="52"/>
      <c r="AM781" s="1"/>
      <c r="AN781" s="52"/>
      <c r="AO781" s="71"/>
      <c r="AP781" s="52"/>
      <c r="AQ781" s="1"/>
      <c r="AR781" s="71"/>
      <c r="AS781" s="71"/>
      <c r="AT781" s="52"/>
    </row>
    <row r="782" spans="1:46" ht="14.25" customHeight="1">
      <c r="A782" s="52"/>
      <c r="B782" s="52"/>
      <c r="C782" s="52"/>
      <c r="D782" s="1"/>
      <c r="E782" s="52"/>
      <c r="F782" s="1"/>
      <c r="G782" s="52"/>
      <c r="H782" s="1"/>
      <c r="I782" s="52"/>
      <c r="J782" s="1"/>
      <c r="K782" s="52"/>
      <c r="L782" s="69"/>
      <c r="M782" s="52"/>
      <c r="N782" s="1"/>
      <c r="O782" s="52"/>
      <c r="P782" s="1"/>
      <c r="Q782" s="1"/>
      <c r="R782" s="52"/>
      <c r="S782" s="1"/>
      <c r="T782" s="52"/>
      <c r="U782" s="1"/>
      <c r="V782" s="70"/>
      <c r="W782" s="52"/>
      <c r="X782" s="1"/>
      <c r="Y782" s="52"/>
      <c r="Z782" s="1"/>
      <c r="AA782" s="1"/>
      <c r="AB782" s="1"/>
      <c r="AC782" s="1"/>
      <c r="AD782" s="1"/>
      <c r="AE782" s="52"/>
      <c r="AF782" s="1"/>
      <c r="AG782" s="52"/>
      <c r="AH782" s="1"/>
      <c r="AI782" s="1"/>
      <c r="AJ782" s="52"/>
      <c r="AK782" s="1"/>
      <c r="AL782" s="52"/>
      <c r="AM782" s="1"/>
      <c r="AN782" s="52"/>
      <c r="AO782" s="71"/>
      <c r="AP782" s="52"/>
      <c r="AQ782" s="1"/>
      <c r="AR782" s="71"/>
      <c r="AS782" s="71"/>
      <c r="AT782" s="52"/>
    </row>
    <row r="783" spans="1:46" ht="14.25" customHeight="1">
      <c r="A783" s="52"/>
      <c r="B783" s="52"/>
      <c r="C783" s="52"/>
      <c r="D783" s="1"/>
      <c r="E783" s="52"/>
      <c r="F783" s="1"/>
      <c r="G783" s="52"/>
      <c r="H783" s="1"/>
      <c r="I783" s="52"/>
      <c r="J783" s="1"/>
      <c r="K783" s="52"/>
      <c r="L783" s="69"/>
      <c r="M783" s="52"/>
      <c r="N783" s="1"/>
      <c r="O783" s="52"/>
      <c r="P783" s="1"/>
      <c r="Q783" s="1"/>
      <c r="R783" s="52"/>
      <c r="S783" s="1"/>
      <c r="T783" s="52"/>
      <c r="U783" s="1"/>
      <c r="V783" s="70"/>
      <c r="W783" s="52"/>
      <c r="X783" s="1"/>
      <c r="Y783" s="52"/>
      <c r="Z783" s="1"/>
      <c r="AA783" s="1"/>
      <c r="AB783" s="1"/>
      <c r="AC783" s="1"/>
      <c r="AD783" s="1"/>
      <c r="AE783" s="52"/>
      <c r="AF783" s="1"/>
      <c r="AG783" s="52"/>
      <c r="AH783" s="1"/>
      <c r="AI783" s="1"/>
      <c r="AJ783" s="52"/>
      <c r="AK783" s="1"/>
      <c r="AL783" s="52"/>
      <c r="AM783" s="1"/>
      <c r="AN783" s="52"/>
      <c r="AO783" s="71"/>
      <c r="AP783" s="52"/>
      <c r="AQ783" s="1"/>
      <c r="AR783" s="71"/>
      <c r="AS783" s="71"/>
      <c r="AT783" s="52"/>
    </row>
    <row r="784" spans="1:46" ht="14.25" customHeight="1">
      <c r="A784" s="52"/>
      <c r="B784" s="52"/>
      <c r="C784" s="52"/>
      <c r="D784" s="1"/>
      <c r="E784" s="52"/>
      <c r="F784" s="1"/>
      <c r="G784" s="52"/>
      <c r="H784" s="1"/>
      <c r="I784" s="52"/>
      <c r="J784" s="1"/>
      <c r="K784" s="52"/>
      <c r="L784" s="69"/>
      <c r="M784" s="52"/>
      <c r="N784" s="1"/>
      <c r="O784" s="52"/>
      <c r="P784" s="1"/>
      <c r="Q784" s="1"/>
      <c r="R784" s="52"/>
      <c r="S784" s="1"/>
      <c r="T784" s="52"/>
      <c r="U784" s="1"/>
      <c r="V784" s="70"/>
      <c r="W784" s="52"/>
      <c r="X784" s="1"/>
      <c r="Y784" s="52"/>
      <c r="Z784" s="1"/>
      <c r="AA784" s="1"/>
      <c r="AB784" s="1"/>
      <c r="AC784" s="1"/>
      <c r="AD784" s="1"/>
      <c r="AE784" s="52"/>
      <c r="AF784" s="1"/>
      <c r="AG784" s="52"/>
      <c r="AH784" s="1"/>
      <c r="AI784" s="1"/>
      <c r="AJ784" s="52"/>
      <c r="AK784" s="1"/>
      <c r="AL784" s="52"/>
      <c r="AM784" s="1"/>
      <c r="AN784" s="52"/>
      <c r="AO784" s="71"/>
      <c r="AP784" s="52"/>
      <c r="AQ784" s="1"/>
      <c r="AR784" s="71"/>
      <c r="AS784" s="71"/>
      <c r="AT784" s="52"/>
    </row>
    <row r="785" spans="1:46" ht="14.25" customHeight="1">
      <c r="A785" s="52"/>
      <c r="B785" s="52"/>
      <c r="C785" s="52"/>
      <c r="D785" s="1"/>
      <c r="E785" s="52"/>
      <c r="F785" s="1"/>
      <c r="G785" s="52"/>
      <c r="H785" s="1"/>
      <c r="I785" s="52"/>
      <c r="J785" s="1"/>
      <c r="K785" s="52"/>
      <c r="L785" s="69"/>
      <c r="M785" s="52"/>
      <c r="N785" s="1"/>
      <c r="O785" s="52"/>
      <c r="P785" s="1"/>
      <c r="Q785" s="1"/>
      <c r="R785" s="52"/>
      <c r="S785" s="1"/>
      <c r="T785" s="52"/>
      <c r="U785" s="1"/>
      <c r="V785" s="70"/>
      <c r="W785" s="52"/>
      <c r="X785" s="1"/>
      <c r="Y785" s="52"/>
      <c r="Z785" s="1"/>
      <c r="AA785" s="1"/>
      <c r="AB785" s="1"/>
      <c r="AC785" s="1"/>
      <c r="AD785" s="1"/>
      <c r="AE785" s="52"/>
      <c r="AF785" s="1"/>
      <c r="AG785" s="52"/>
      <c r="AH785" s="1"/>
      <c r="AI785" s="1"/>
      <c r="AJ785" s="52"/>
      <c r="AK785" s="1"/>
      <c r="AL785" s="52"/>
      <c r="AM785" s="1"/>
      <c r="AN785" s="52"/>
      <c r="AO785" s="71"/>
      <c r="AP785" s="52"/>
      <c r="AQ785" s="1"/>
      <c r="AR785" s="71"/>
      <c r="AS785" s="71"/>
      <c r="AT785" s="52"/>
    </row>
    <row r="786" spans="1:46" ht="14.25" customHeight="1">
      <c r="A786" s="52"/>
      <c r="B786" s="52"/>
      <c r="C786" s="52"/>
      <c r="D786" s="1"/>
      <c r="E786" s="52"/>
      <c r="F786" s="1"/>
      <c r="G786" s="52"/>
      <c r="H786" s="1"/>
      <c r="I786" s="52"/>
      <c r="J786" s="1"/>
      <c r="K786" s="52"/>
      <c r="L786" s="69"/>
      <c r="M786" s="52"/>
      <c r="N786" s="1"/>
      <c r="O786" s="52"/>
      <c r="P786" s="1"/>
      <c r="Q786" s="1"/>
      <c r="R786" s="52"/>
      <c r="S786" s="1"/>
      <c r="T786" s="52"/>
      <c r="U786" s="1"/>
      <c r="V786" s="70"/>
      <c r="W786" s="52"/>
      <c r="X786" s="1"/>
      <c r="Y786" s="52"/>
      <c r="Z786" s="1"/>
      <c r="AA786" s="1"/>
      <c r="AB786" s="1"/>
      <c r="AC786" s="1"/>
      <c r="AD786" s="1"/>
      <c r="AE786" s="52"/>
      <c r="AF786" s="1"/>
      <c r="AG786" s="52"/>
      <c r="AH786" s="1"/>
      <c r="AI786" s="1"/>
      <c r="AJ786" s="52"/>
      <c r="AK786" s="1"/>
      <c r="AL786" s="52"/>
      <c r="AM786" s="1"/>
      <c r="AN786" s="52"/>
      <c r="AO786" s="71"/>
      <c r="AP786" s="52"/>
      <c r="AQ786" s="1"/>
      <c r="AR786" s="71"/>
      <c r="AS786" s="71"/>
      <c r="AT786" s="52"/>
    </row>
    <row r="787" spans="1:46" ht="14.25" customHeight="1">
      <c r="A787" s="52"/>
      <c r="B787" s="52"/>
      <c r="C787" s="52"/>
      <c r="D787" s="1"/>
      <c r="E787" s="52"/>
      <c r="F787" s="1"/>
      <c r="G787" s="52"/>
      <c r="H787" s="1"/>
      <c r="I787" s="52"/>
      <c r="J787" s="1"/>
      <c r="K787" s="52"/>
      <c r="L787" s="69"/>
      <c r="M787" s="52"/>
      <c r="N787" s="1"/>
      <c r="O787" s="52"/>
      <c r="P787" s="1"/>
      <c r="Q787" s="1"/>
      <c r="R787" s="52"/>
      <c r="S787" s="1"/>
      <c r="T787" s="52"/>
      <c r="U787" s="1"/>
      <c r="V787" s="70"/>
      <c r="W787" s="52"/>
      <c r="X787" s="1"/>
      <c r="Y787" s="52"/>
      <c r="Z787" s="1"/>
      <c r="AA787" s="1"/>
      <c r="AB787" s="1"/>
      <c r="AC787" s="1"/>
      <c r="AD787" s="1"/>
      <c r="AE787" s="52"/>
      <c r="AF787" s="1"/>
      <c r="AG787" s="52"/>
      <c r="AH787" s="1"/>
      <c r="AI787" s="1"/>
      <c r="AJ787" s="52"/>
      <c r="AK787" s="1"/>
      <c r="AL787" s="52"/>
      <c r="AM787" s="1"/>
      <c r="AN787" s="52"/>
      <c r="AO787" s="71"/>
      <c r="AP787" s="52"/>
      <c r="AQ787" s="1"/>
      <c r="AR787" s="71"/>
      <c r="AS787" s="71"/>
      <c r="AT787" s="52"/>
    </row>
    <row r="788" spans="1:46" ht="14.25" customHeight="1">
      <c r="A788" s="52"/>
      <c r="B788" s="52"/>
      <c r="C788" s="52"/>
      <c r="D788" s="1"/>
      <c r="E788" s="52"/>
      <c r="F788" s="1"/>
      <c r="G788" s="52"/>
      <c r="H788" s="1"/>
      <c r="I788" s="52"/>
      <c r="J788" s="1"/>
      <c r="K788" s="52"/>
      <c r="L788" s="69"/>
      <c r="M788" s="52"/>
      <c r="N788" s="1"/>
      <c r="O788" s="52"/>
      <c r="P788" s="1"/>
      <c r="Q788" s="1"/>
      <c r="R788" s="52"/>
      <c r="S788" s="1"/>
      <c r="T788" s="52"/>
      <c r="U788" s="1"/>
      <c r="V788" s="70"/>
      <c r="W788" s="52"/>
      <c r="X788" s="1"/>
      <c r="Y788" s="52"/>
      <c r="Z788" s="1"/>
      <c r="AA788" s="1"/>
      <c r="AB788" s="1"/>
      <c r="AC788" s="1"/>
      <c r="AD788" s="1"/>
      <c r="AE788" s="52"/>
      <c r="AF788" s="1"/>
      <c r="AG788" s="52"/>
      <c r="AH788" s="1"/>
      <c r="AI788" s="1"/>
      <c r="AJ788" s="52"/>
      <c r="AK788" s="1"/>
      <c r="AL788" s="52"/>
      <c r="AM788" s="1"/>
      <c r="AN788" s="52"/>
      <c r="AO788" s="71"/>
      <c r="AP788" s="52"/>
      <c r="AQ788" s="1"/>
      <c r="AR788" s="71"/>
      <c r="AS788" s="71"/>
      <c r="AT788" s="52"/>
    </row>
    <row r="789" spans="1:46" ht="14.25" customHeight="1">
      <c r="A789" s="52"/>
      <c r="B789" s="52"/>
      <c r="C789" s="52"/>
      <c r="D789" s="1"/>
      <c r="E789" s="52"/>
      <c r="F789" s="1"/>
      <c r="G789" s="52"/>
      <c r="H789" s="1"/>
      <c r="I789" s="52"/>
      <c r="J789" s="1"/>
      <c r="K789" s="52"/>
      <c r="L789" s="69"/>
      <c r="M789" s="52"/>
      <c r="N789" s="1"/>
      <c r="O789" s="52"/>
      <c r="P789" s="1"/>
      <c r="Q789" s="1"/>
      <c r="R789" s="52"/>
      <c r="S789" s="1"/>
      <c r="T789" s="52"/>
      <c r="U789" s="1"/>
      <c r="V789" s="70"/>
      <c r="W789" s="52"/>
      <c r="X789" s="1"/>
      <c r="Y789" s="52"/>
      <c r="Z789" s="1"/>
      <c r="AA789" s="1"/>
      <c r="AB789" s="1"/>
      <c r="AC789" s="1"/>
      <c r="AD789" s="1"/>
      <c r="AE789" s="52"/>
      <c r="AF789" s="1"/>
      <c r="AG789" s="52"/>
      <c r="AH789" s="1"/>
      <c r="AI789" s="1"/>
      <c r="AJ789" s="52"/>
      <c r="AK789" s="1"/>
      <c r="AL789" s="52"/>
      <c r="AM789" s="1"/>
      <c r="AN789" s="52"/>
      <c r="AO789" s="71"/>
      <c r="AP789" s="52"/>
      <c r="AQ789" s="1"/>
      <c r="AR789" s="71"/>
      <c r="AS789" s="71"/>
      <c r="AT789" s="52"/>
    </row>
    <row r="790" spans="1:46" ht="14.25" customHeight="1">
      <c r="A790" s="52"/>
      <c r="B790" s="52"/>
      <c r="C790" s="52"/>
      <c r="D790" s="1"/>
      <c r="E790" s="52"/>
      <c r="F790" s="1"/>
      <c r="G790" s="52"/>
      <c r="H790" s="1"/>
      <c r="I790" s="52"/>
      <c r="J790" s="1"/>
      <c r="K790" s="52"/>
      <c r="L790" s="69"/>
      <c r="M790" s="52"/>
      <c r="N790" s="1"/>
      <c r="O790" s="52"/>
      <c r="P790" s="1"/>
      <c r="Q790" s="1"/>
      <c r="R790" s="52"/>
      <c r="S790" s="1"/>
      <c r="T790" s="52"/>
      <c r="U790" s="1"/>
      <c r="V790" s="70"/>
      <c r="W790" s="52"/>
      <c r="X790" s="1"/>
      <c r="Y790" s="52"/>
      <c r="Z790" s="1"/>
      <c r="AA790" s="1"/>
      <c r="AB790" s="1"/>
      <c r="AC790" s="1"/>
      <c r="AD790" s="1"/>
      <c r="AE790" s="52"/>
      <c r="AF790" s="1"/>
      <c r="AG790" s="52"/>
      <c r="AH790" s="1"/>
      <c r="AI790" s="1"/>
      <c r="AJ790" s="52"/>
      <c r="AK790" s="1"/>
      <c r="AL790" s="52"/>
      <c r="AM790" s="1"/>
      <c r="AN790" s="52"/>
      <c r="AO790" s="71"/>
      <c r="AP790" s="52"/>
      <c r="AQ790" s="1"/>
      <c r="AR790" s="71"/>
      <c r="AS790" s="71"/>
      <c r="AT790" s="52"/>
    </row>
    <row r="791" spans="1:46" ht="14.25" customHeight="1">
      <c r="A791" s="52"/>
      <c r="B791" s="52"/>
      <c r="C791" s="52"/>
      <c r="D791" s="1"/>
      <c r="E791" s="52"/>
      <c r="F791" s="1"/>
      <c r="G791" s="52"/>
      <c r="H791" s="1"/>
      <c r="I791" s="52"/>
      <c r="J791" s="1"/>
      <c r="K791" s="52"/>
      <c r="L791" s="69"/>
      <c r="M791" s="52"/>
      <c r="N791" s="1"/>
      <c r="O791" s="52"/>
      <c r="P791" s="1"/>
      <c r="Q791" s="1"/>
      <c r="R791" s="52"/>
      <c r="S791" s="1"/>
      <c r="T791" s="52"/>
      <c r="U791" s="1"/>
      <c r="V791" s="70"/>
      <c r="W791" s="52"/>
      <c r="X791" s="1"/>
      <c r="Y791" s="52"/>
      <c r="Z791" s="1"/>
      <c r="AA791" s="1"/>
      <c r="AB791" s="1"/>
      <c r="AC791" s="1"/>
      <c r="AD791" s="1"/>
      <c r="AE791" s="52"/>
      <c r="AF791" s="1"/>
      <c r="AG791" s="52"/>
      <c r="AH791" s="1"/>
      <c r="AI791" s="1"/>
      <c r="AJ791" s="52"/>
      <c r="AK791" s="1"/>
      <c r="AL791" s="52"/>
      <c r="AM791" s="1"/>
      <c r="AN791" s="52"/>
      <c r="AO791" s="71"/>
      <c r="AP791" s="52"/>
      <c r="AQ791" s="1"/>
      <c r="AR791" s="71"/>
      <c r="AS791" s="71"/>
      <c r="AT791" s="52"/>
    </row>
    <row r="792" spans="1:46" ht="14.25" customHeight="1">
      <c r="A792" s="52"/>
      <c r="B792" s="52"/>
      <c r="C792" s="52"/>
      <c r="D792" s="1"/>
      <c r="E792" s="52"/>
      <c r="F792" s="1"/>
      <c r="G792" s="52"/>
      <c r="H792" s="1"/>
      <c r="I792" s="52"/>
      <c r="J792" s="1"/>
      <c r="K792" s="52"/>
      <c r="L792" s="69"/>
      <c r="M792" s="52"/>
      <c r="N792" s="1"/>
      <c r="O792" s="52"/>
      <c r="P792" s="1"/>
      <c r="Q792" s="1"/>
      <c r="R792" s="52"/>
      <c r="S792" s="1"/>
      <c r="T792" s="52"/>
      <c r="U792" s="1"/>
      <c r="V792" s="70"/>
      <c r="W792" s="52"/>
      <c r="X792" s="1"/>
      <c r="Y792" s="52"/>
      <c r="Z792" s="1"/>
      <c r="AA792" s="1"/>
      <c r="AB792" s="1"/>
      <c r="AC792" s="1"/>
      <c r="AD792" s="1"/>
      <c r="AE792" s="52"/>
      <c r="AF792" s="1"/>
      <c r="AG792" s="52"/>
      <c r="AH792" s="1"/>
      <c r="AI792" s="1"/>
      <c r="AJ792" s="52"/>
      <c r="AK792" s="1"/>
      <c r="AL792" s="52"/>
      <c r="AM792" s="1"/>
      <c r="AN792" s="52"/>
      <c r="AO792" s="71"/>
      <c r="AP792" s="52"/>
      <c r="AQ792" s="1"/>
      <c r="AR792" s="71"/>
      <c r="AS792" s="71"/>
      <c r="AT792" s="52"/>
    </row>
    <row r="793" spans="1:46" ht="14.25" customHeight="1">
      <c r="A793" s="52"/>
      <c r="B793" s="52"/>
      <c r="C793" s="52"/>
      <c r="D793" s="1"/>
      <c r="E793" s="52"/>
      <c r="F793" s="1"/>
      <c r="G793" s="52"/>
      <c r="H793" s="1"/>
      <c r="I793" s="52"/>
      <c r="J793" s="1"/>
      <c r="K793" s="52"/>
      <c r="L793" s="69"/>
      <c r="M793" s="52"/>
      <c r="N793" s="1"/>
      <c r="O793" s="52"/>
      <c r="P793" s="1"/>
      <c r="Q793" s="1"/>
      <c r="R793" s="52"/>
      <c r="S793" s="1"/>
      <c r="T793" s="52"/>
      <c r="U793" s="1"/>
      <c r="V793" s="70"/>
      <c r="W793" s="52"/>
      <c r="X793" s="1"/>
      <c r="Y793" s="52"/>
      <c r="Z793" s="1"/>
      <c r="AA793" s="1"/>
      <c r="AB793" s="1"/>
      <c r="AC793" s="1"/>
      <c r="AD793" s="1"/>
      <c r="AE793" s="52"/>
      <c r="AF793" s="1"/>
      <c r="AG793" s="52"/>
      <c r="AH793" s="1"/>
      <c r="AI793" s="1"/>
      <c r="AJ793" s="52"/>
      <c r="AK793" s="1"/>
      <c r="AL793" s="52"/>
      <c r="AM793" s="1"/>
      <c r="AN793" s="52"/>
      <c r="AO793" s="71"/>
      <c r="AP793" s="52"/>
      <c r="AQ793" s="1"/>
      <c r="AR793" s="71"/>
      <c r="AS793" s="71"/>
      <c r="AT793" s="52"/>
    </row>
    <row r="794" spans="1:46" ht="14.25" customHeight="1">
      <c r="A794" s="52"/>
      <c r="B794" s="52"/>
      <c r="C794" s="52"/>
      <c r="D794" s="1"/>
      <c r="E794" s="52"/>
      <c r="F794" s="1"/>
      <c r="G794" s="52"/>
      <c r="H794" s="1"/>
      <c r="I794" s="52"/>
      <c r="J794" s="1"/>
      <c r="K794" s="52"/>
      <c r="L794" s="69"/>
      <c r="M794" s="52"/>
      <c r="N794" s="1"/>
      <c r="O794" s="52"/>
      <c r="P794" s="1"/>
      <c r="Q794" s="1"/>
      <c r="R794" s="52"/>
      <c r="S794" s="1"/>
      <c r="T794" s="52"/>
      <c r="U794" s="1"/>
      <c r="V794" s="70"/>
      <c r="W794" s="52"/>
      <c r="X794" s="1"/>
      <c r="Y794" s="52"/>
      <c r="Z794" s="1"/>
      <c r="AA794" s="1"/>
      <c r="AB794" s="1"/>
      <c r="AC794" s="1"/>
      <c r="AD794" s="1"/>
      <c r="AE794" s="52"/>
      <c r="AF794" s="1"/>
      <c r="AG794" s="52"/>
      <c r="AH794" s="1"/>
      <c r="AI794" s="1"/>
      <c r="AJ794" s="52"/>
      <c r="AK794" s="1"/>
      <c r="AL794" s="52"/>
      <c r="AM794" s="1"/>
      <c r="AN794" s="52"/>
      <c r="AO794" s="71"/>
      <c r="AP794" s="52"/>
      <c r="AQ794" s="1"/>
      <c r="AR794" s="71"/>
      <c r="AS794" s="71"/>
      <c r="AT794" s="52"/>
    </row>
    <row r="795" spans="1:46" ht="14.25" customHeight="1">
      <c r="A795" s="52"/>
      <c r="B795" s="52"/>
      <c r="C795" s="52"/>
      <c r="D795" s="1"/>
      <c r="E795" s="52"/>
      <c r="F795" s="1"/>
      <c r="G795" s="52"/>
      <c r="H795" s="1"/>
      <c r="I795" s="52"/>
      <c r="J795" s="1"/>
      <c r="K795" s="52"/>
      <c r="L795" s="69"/>
      <c r="M795" s="52"/>
      <c r="N795" s="1"/>
      <c r="O795" s="52"/>
      <c r="P795" s="1"/>
      <c r="Q795" s="1"/>
      <c r="R795" s="52"/>
      <c r="S795" s="1"/>
      <c r="T795" s="52"/>
      <c r="U795" s="1"/>
      <c r="V795" s="70"/>
      <c r="W795" s="52"/>
      <c r="X795" s="1"/>
      <c r="Y795" s="52"/>
      <c r="Z795" s="1"/>
      <c r="AA795" s="1"/>
      <c r="AB795" s="1"/>
      <c r="AC795" s="1"/>
      <c r="AD795" s="1"/>
      <c r="AE795" s="52"/>
      <c r="AF795" s="1"/>
      <c r="AG795" s="52"/>
      <c r="AH795" s="1"/>
      <c r="AI795" s="1"/>
      <c r="AJ795" s="52"/>
      <c r="AK795" s="1"/>
      <c r="AL795" s="52"/>
      <c r="AM795" s="1"/>
      <c r="AN795" s="52"/>
      <c r="AO795" s="71"/>
      <c r="AP795" s="52"/>
      <c r="AQ795" s="1"/>
      <c r="AR795" s="71"/>
      <c r="AS795" s="71"/>
      <c r="AT795" s="52"/>
    </row>
    <row r="796" spans="1:46" ht="14.25" customHeight="1">
      <c r="A796" s="52"/>
      <c r="B796" s="52"/>
      <c r="C796" s="52"/>
      <c r="D796" s="1"/>
      <c r="E796" s="52"/>
      <c r="F796" s="1"/>
      <c r="G796" s="52"/>
      <c r="H796" s="1"/>
      <c r="I796" s="52"/>
      <c r="J796" s="1"/>
      <c r="K796" s="52"/>
      <c r="L796" s="69"/>
      <c r="M796" s="52"/>
      <c r="N796" s="1"/>
      <c r="O796" s="52"/>
      <c r="P796" s="1"/>
      <c r="Q796" s="1"/>
      <c r="R796" s="52"/>
      <c r="S796" s="1"/>
      <c r="T796" s="52"/>
      <c r="U796" s="1"/>
      <c r="V796" s="70"/>
      <c r="W796" s="52"/>
      <c r="X796" s="1"/>
      <c r="Y796" s="52"/>
      <c r="Z796" s="1"/>
      <c r="AA796" s="1"/>
      <c r="AB796" s="1"/>
      <c r="AC796" s="1"/>
      <c r="AD796" s="1"/>
      <c r="AE796" s="52"/>
      <c r="AF796" s="1"/>
      <c r="AG796" s="52"/>
      <c r="AH796" s="1"/>
      <c r="AI796" s="1"/>
      <c r="AJ796" s="52"/>
      <c r="AK796" s="1"/>
      <c r="AL796" s="52"/>
      <c r="AM796" s="1"/>
      <c r="AN796" s="52"/>
      <c r="AO796" s="71"/>
      <c r="AP796" s="52"/>
      <c r="AQ796" s="1"/>
      <c r="AR796" s="71"/>
      <c r="AS796" s="71"/>
      <c r="AT796" s="52"/>
    </row>
    <row r="797" spans="1:46" ht="14.25" customHeight="1">
      <c r="A797" s="52"/>
      <c r="B797" s="52"/>
      <c r="C797" s="52"/>
      <c r="D797" s="1"/>
      <c r="E797" s="52"/>
      <c r="F797" s="1"/>
      <c r="G797" s="52"/>
      <c r="H797" s="1"/>
      <c r="I797" s="52"/>
      <c r="J797" s="1"/>
      <c r="K797" s="52"/>
      <c r="L797" s="69"/>
      <c r="M797" s="52"/>
      <c r="N797" s="1"/>
      <c r="O797" s="52"/>
      <c r="P797" s="1"/>
      <c r="Q797" s="1"/>
      <c r="R797" s="52"/>
      <c r="S797" s="1"/>
      <c r="T797" s="52"/>
      <c r="U797" s="1"/>
      <c r="V797" s="70"/>
      <c r="W797" s="52"/>
      <c r="X797" s="1"/>
      <c r="Y797" s="52"/>
      <c r="Z797" s="1"/>
      <c r="AA797" s="1"/>
      <c r="AB797" s="1"/>
      <c r="AC797" s="1"/>
      <c r="AD797" s="1"/>
      <c r="AE797" s="52"/>
      <c r="AF797" s="1"/>
      <c r="AG797" s="52"/>
      <c r="AH797" s="1"/>
      <c r="AI797" s="1"/>
      <c r="AJ797" s="52"/>
      <c r="AK797" s="1"/>
      <c r="AL797" s="52"/>
      <c r="AM797" s="1"/>
      <c r="AN797" s="52"/>
      <c r="AO797" s="71"/>
      <c r="AP797" s="52"/>
      <c r="AQ797" s="1"/>
      <c r="AR797" s="71"/>
      <c r="AS797" s="71"/>
      <c r="AT797" s="52"/>
    </row>
    <row r="798" spans="1:46" ht="14.25" customHeight="1">
      <c r="A798" s="52"/>
      <c r="B798" s="52"/>
      <c r="C798" s="52"/>
      <c r="D798" s="1"/>
      <c r="E798" s="52"/>
      <c r="F798" s="1"/>
      <c r="G798" s="52"/>
      <c r="H798" s="1"/>
      <c r="I798" s="52"/>
      <c r="J798" s="1"/>
      <c r="K798" s="52"/>
      <c r="L798" s="69"/>
      <c r="M798" s="52"/>
      <c r="N798" s="1"/>
      <c r="O798" s="52"/>
      <c r="P798" s="1"/>
      <c r="Q798" s="1"/>
      <c r="R798" s="52"/>
      <c r="S798" s="1"/>
      <c r="T798" s="52"/>
      <c r="U798" s="1"/>
      <c r="V798" s="70"/>
      <c r="W798" s="52"/>
      <c r="X798" s="1"/>
      <c r="Y798" s="52"/>
      <c r="Z798" s="1"/>
      <c r="AA798" s="1"/>
      <c r="AB798" s="1"/>
      <c r="AC798" s="1"/>
      <c r="AD798" s="1"/>
      <c r="AE798" s="52"/>
      <c r="AF798" s="1"/>
      <c r="AG798" s="52"/>
      <c r="AH798" s="1"/>
      <c r="AI798" s="1"/>
      <c r="AJ798" s="52"/>
      <c r="AK798" s="1"/>
      <c r="AL798" s="52"/>
      <c r="AM798" s="1"/>
      <c r="AN798" s="52"/>
      <c r="AO798" s="71"/>
      <c r="AP798" s="52"/>
      <c r="AQ798" s="1"/>
      <c r="AR798" s="71"/>
      <c r="AS798" s="71"/>
      <c r="AT798" s="52"/>
    </row>
    <row r="799" spans="1:46" ht="14.25" customHeight="1">
      <c r="A799" s="52"/>
      <c r="B799" s="52"/>
      <c r="C799" s="52"/>
      <c r="D799" s="1"/>
      <c r="E799" s="52"/>
      <c r="F799" s="1"/>
      <c r="G799" s="52"/>
      <c r="H799" s="1"/>
      <c r="I799" s="52"/>
      <c r="J799" s="1"/>
      <c r="K799" s="52"/>
      <c r="L799" s="69"/>
      <c r="M799" s="52"/>
      <c r="N799" s="1"/>
      <c r="O799" s="52"/>
      <c r="P799" s="1"/>
      <c r="Q799" s="1"/>
      <c r="R799" s="52"/>
      <c r="S799" s="1"/>
      <c r="T799" s="52"/>
      <c r="U799" s="1"/>
      <c r="V799" s="70"/>
      <c r="W799" s="52"/>
      <c r="X799" s="1"/>
      <c r="Y799" s="52"/>
      <c r="Z799" s="1"/>
      <c r="AA799" s="1"/>
      <c r="AB799" s="1"/>
      <c r="AC799" s="1"/>
      <c r="AD799" s="1"/>
      <c r="AE799" s="52"/>
      <c r="AF799" s="1"/>
      <c r="AG799" s="52"/>
      <c r="AH799" s="1"/>
      <c r="AI799" s="1"/>
      <c r="AJ799" s="52"/>
      <c r="AK799" s="1"/>
      <c r="AL799" s="52"/>
      <c r="AM799" s="1"/>
      <c r="AN799" s="52"/>
      <c r="AO799" s="71"/>
      <c r="AP799" s="52"/>
      <c r="AQ799" s="1"/>
      <c r="AR799" s="71"/>
      <c r="AS799" s="71"/>
      <c r="AT799" s="52"/>
    </row>
    <row r="800" spans="1:46" ht="14.25" customHeight="1">
      <c r="A800" s="52"/>
      <c r="B800" s="52"/>
      <c r="C800" s="52"/>
      <c r="D800" s="1"/>
      <c r="E800" s="52"/>
      <c r="F800" s="1"/>
      <c r="G800" s="52"/>
      <c r="H800" s="1"/>
      <c r="I800" s="52"/>
      <c r="J800" s="1"/>
      <c r="K800" s="52"/>
      <c r="L800" s="69"/>
      <c r="M800" s="52"/>
      <c r="N800" s="1"/>
      <c r="O800" s="52"/>
      <c r="P800" s="1"/>
      <c r="Q800" s="1"/>
      <c r="R800" s="52"/>
      <c r="S800" s="1"/>
      <c r="T800" s="52"/>
      <c r="U800" s="1"/>
      <c r="V800" s="70"/>
      <c r="W800" s="52"/>
      <c r="X800" s="1"/>
      <c r="Y800" s="52"/>
      <c r="Z800" s="1"/>
      <c r="AA800" s="1"/>
      <c r="AB800" s="1"/>
      <c r="AC800" s="1"/>
      <c r="AD800" s="1"/>
      <c r="AE800" s="52"/>
      <c r="AF800" s="1"/>
      <c r="AG800" s="52"/>
      <c r="AH800" s="1"/>
      <c r="AI800" s="1"/>
      <c r="AJ800" s="52"/>
      <c r="AK800" s="1"/>
      <c r="AL800" s="52"/>
      <c r="AM800" s="1"/>
      <c r="AN800" s="52"/>
      <c r="AO800" s="71"/>
      <c r="AP800" s="52"/>
      <c r="AQ800" s="1"/>
      <c r="AR800" s="71"/>
      <c r="AS800" s="71"/>
      <c r="AT800" s="52"/>
    </row>
    <row r="801" spans="1:46" ht="14.25" customHeight="1">
      <c r="A801" s="52"/>
      <c r="B801" s="52"/>
      <c r="C801" s="52"/>
      <c r="D801" s="1"/>
      <c r="E801" s="52"/>
      <c r="F801" s="1"/>
      <c r="G801" s="52"/>
      <c r="H801" s="1"/>
      <c r="I801" s="52"/>
      <c r="J801" s="1"/>
      <c r="K801" s="52"/>
      <c r="L801" s="69"/>
      <c r="M801" s="52"/>
      <c r="N801" s="1"/>
      <c r="O801" s="52"/>
      <c r="P801" s="1"/>
      <c r="Q801" s="1"/>
      <c r="R801" s="52"/>
      <c r="S801" s="1"/>
      <c r="T801" s="52"/>
      <c r="U801" s="1"/>
      <c r="V801" s="70"/>
      <c r="W801" s="52"/>
      <c r="X801" s="1"/>
      <c r="Y801" s="52"/>
      <c r="Z801" s="1"/>
      <c r="AA801" s="1"/>
      <c r="AB801" s="1"/>
      <c r="AC801" s="1"/>
      <c r="AD801" s="1"/>
      <c r="AE801" s="52"/>
      <c r="AF801" s="1"/>
      <c r="AG801" s="52"/>
      <c r="AH801" s="1"/>
      <c r="AI801" s="1"/>
      <c r="AJ801" s="52"/>
      <c r="AK801" s="1"/>
      <c r="AL801" s="52"/>
      <c r="AM801" s="1"/>
      <c r="AN801" s="52"/>
      <c r="AO801" s="71"/>
      <c r="AP801" s="52"/>
      <c r="AQ801" s="1"/>
      <c r="AR801" s="71"/>
      <c r="AS801" s="71"/>
      <c r="AT801" s="52"/>
    </row>
    <row r="802" spans="1:46" ht="14.25" customHeight="1">
      <c r="A802" s="52"/>
      <c r="B802" s="52"/>
      <c r="C802" s="52"/>
      <c r="D802" s="1"/>
      <c r="E802" s="52"/>
      <c r="F802" s="1"/>
      <c r="G802" s="52"/>
      <c r="H802" s="1"/>
      <c r="I802" s="52"/>
      <c r="J802" s="1"/>
      <c r="K802" s="52"/>
      <c r="L802" s="69"/>
      <c r="M802" s="52"/>
      <c r="N802" s="1"/>
      <c r="O802" s="52"/>
      <c r="P802" s="1"/>
      <c r="Q802" s="1"/>
      <c r="R802" s="52"/>
      <c r="S802" s="1"/>
      <c r="T802" s="52"/>
      <c r="U802" s="1"/>
      <c r="V802" s="70"/>
      <c r="W802" s="52"/>
      <c r="X802" s="1"/>
      <c r="Y802" s="52"/>
      <c r="Z802" s="1"/>
      <c r="AA802" s="1"/>
      <c r="AB802" s="1"/>
      <c r="AC802" s="1"/>
      <c r="AD802" s="1"/>
      <c r="AE802" s="52"/>
      <c r="AF802" s="1"/>
      <c r="AG802" s="52"/>
      <c r="AH802" s="1"/>
      <c r="AI802" s="1"/>
      <c r="AJ802" s="52"/>
      <c r="AK802" s="1"/>
      <c r="AL802" s="52"/>
      <c r="AM802" s="1"/>
      <c r="AN802" s="52"/>
      <c r="AO802" s="71"/>
      <c r="AP802" s="52"/>
      <c r="AQ802" s="1"/>
      <c r="AR802" s="71"/>
      <c r="AS802" s="71"/>
      <c r="AT802" s="52"/>
    </row>
    <row r="803" spans="1:46" ht="14.25" customHeight="1">
      <c r="A803" s="52"/>
      <c r="B803" s="52"/>
      <c r="C803" s="52"/>
      <c r="D803" s="1"/>
      <c r="E803" s="52"/>
      <c r="F803" s="1"/>
      <c r="G803" s="52"/>
      <c r="H803" s="1"/>
      <c r="I803" s="52"/>
      <c r="J803" s="1"/>
      <c r="K803" s="52"/>
      <c r="L803" s="69"/>
      <c r="M803" s="52"/>
      <c r="N803" s="1"/>
      <c r="O803" s="52"/>
      <c r="P803" s="1"/>
      <c r="Q803" s="1"/>
      <c r="R803" s="52"/>
      <c r="S803" s="1"/>
      <c r="T803" s="52"/>
      <c r="U803" s="1"/>
      <c r="V803" s="70"/>
      <c r="W803" s="52"/>
      <c r="X803" s="1"/>
      <c r="Y803" s="52"/>
      <c r="Z803" s="1"/>
      <c r="AA803" s="1"/>
      <c r="AB803" s="1"/>
      <c r="AC803" s="1"/>
      <c r="AD803" s="1"/>
      <c r="AE803" s="52"/>
      <c r="AF803" s="1"/>
      <c r="AG803" s="52"/>
      <c r="AH803" s="1"/>
      <c r="AI803" s="1"/>
      <c r="AJ803" s="52"/>
      <c r="AK803" s="1"/>
      <c r="AL803" s="52"/>
      <c r="AM803" s="1"/>
      <c r="AN803" s="52"/>
      <c r="AO803" s="71"/>
      <c r="AP803" s="52"/>
      <c r="AQ803" s="1"/>
      <c r="AR803" s="71"/>
      <c r="AS803" s="71"/>
      <c r="AT803" s="52"/>
    </row>
    <row r="804" spans="1:46" ht="14.25" customHeight="1">
      <c r="A804" s="52"/>
      <c r="B804" s="52"/>
      <c r="C804" s="52"/>
      <c r="D804" s="1"/>
      <c r="E804" s="52"/>
      <c r="F804" s="1"/>
      <c r="G804" s="52"/>
      <c r="H804" s="1"/>
      <c r="I804" s="52"/>
      <c r="J804" s="1"/>
      <c r="K804" s="52"/>
      <c r="L804" s="69"/>
      <c r="M804" s="52"/>
      <c r="N804" s="1"/>
      <c r="O804" s="52"/>
      <c r="P804" s="1"/>
      <c r="Q804" s="1"/>
      <c r="R804" s="52"/>
      <c r="S804" s="1"/>
      <c r="T804" s="52"/>
      <c r="U804" s="1"/>
      <c r="V804" s="70"/>
      <c r="W804" s="52"/>
      <c r="X804" s="1"/>
      <c r="Y804" s="52"/>
      <c r="Z804" s="1"/>
      <c r="AA804" s="1"/>
      <c r="AB804" s="1"/>
      <c r="AC804" s="1"/>
      <c r="AD804" s="1"/>
      <c r="AE804" s="52"/>
      <c r="AF804" s="1"/>
      <c r="AG804" s="52"/>
      <c r="AH804" s="1"/>
      <c r="AI804" s="1"/>
      <c r="AJ804" s="52"/>
      <c r="AK804" s="1"/>
      <c r="AL804" s="52"/>
      <c r="AM804" s="1"/>
      <c r="AN804" s="52"/>
      <c r="AO804" s="71"/>
      <c r="AP804" s="52"/>
      <c r="AQ804" s="1"/>
      <c r="AR804" s="71"/>
      <c r="AS804" s="71"/>
      <c r="AT804" s="52"/>
    </row>
    <row r="805" spans="1:46" ht="14.25" customHeight="1">
      <c r="A805" s="52"/>
      <c r="B805" s="52"/>
      <c r="C805" s="52"/>
      <c r="D805" s="1"/>
      <c r="E805" s="52"/>
      <c r="F805" s="1"/>
      <c r="G805" s="52"/>
      <c r="H805" s="1"/>
      <c r="I805" s="52"/>
      <c r="J805" s="1"/>
      <c r="K805" s="52"/>
      <c r="L805" s="69"/>
      <c r="M805" s="52"/>
      <c r="N805" s="1"/>
      <c r="O805" s="52"/>
      <c r="P805" s="1"/>
      <c r="Q805" s="1"/>
      <c r="R805" s="52"/>
      <c r="S805" s="1"/>
      <c r="T805" s="52"/>
      <c r="U805" s="1"/>
      <c r="V805" s="70"/>
      <c r="W805" s="52"/>
      <c r="X805" s="1"/>
      <c r="Y805" s="52"/>
      <c r="Z805" s="1"/>
      <c r="AA805" s="1"/>
      <c r="AB805" s="1"/>
      <c r="AC805" s="1"/>
      <c r="AD805" s="1"/>
      <c r="AE805" s="52"/>
      <c r="AF805" s="1"/>
      <c r="AG805" s="52"/>
      <c r="AH805" s="1"/>
      <c r="AI805" s="1"/>
      <c r="AJ805" s="52"/>
      <c r="AK805" s="1"/>
      <c r="AL805" s="52"/>
      <c r="AM805" s="1"/>
      <c r="AN805" s="52"/>
      <c r="AO805" s="71"/>
      <c r="AP805" s="52"/>
      <c r="AQ805" s="1"/>
      <c r="AR805" s="71"/>
      <c r="AS805" s="71"/>
      <c r="AT805" s="52"/>
    </row>
    <row r="806" spans="1:46" ht="14.25" customHeight="1">
      <c r="A806" s="52"/>
      <c r="B806" s="52"/>
      <c r="C806" s="52"/>
      <c r="D806" s="1"/>
      <c r="E806" s="52"/>
      <c r="F806" s="1"/>
      <c r="G806" s="52"/>
      <c r="H806" s="1"/>
      <c r="I806" s="52"/>
      <c r="J806" s="1"/>
      <c r="K806" s="52"/>
      <c r="L806" s="69"/>
      <c r="M806" s="52"/>
      <c r="N806" s="1"/>
      <c r="O806" s="52"/>
      <c r="P806" s="1"/>
      <c r="Q806" s="1"/>
      <c r="R806" s="52"/>
      <c r="S806" s="1"/>
      <c r="T806" s="52"/>
      <c r="U806" s="1"/>
      <c r="V806" s="70"/>
      <c r="W806" s="52"/>
      <c r="X806" s="1"/>
      <c r="Y806" s="52"/>
      <c r="Z806" s="1"/>
      <c r="AA806" s="1"/>
      <c r="AB806" s="1"/>
      <c r="AC806" s="1"/>
      <c r="AD806" s="1"/>
      <c r="AE806" s="52"/>
      <c r="AF806" s="1"/>
      <c r="AG806" s="52"/>
      <c r="AH806" s="1"/>
      <c r="AI806" s="1"/>
      <c r="AJ806" s="52"/>
      <c r="AK806" s="1"/>
      <c r="AL806" s="52"/>
      <c r="AM806" s="1"/>
      <c r="AN806" s="52"/>
      <c r="AO806" s="71"/>
      <c r="AP806" s="52"/>
      <c r="AQ806" s="1"/>
      <c r="AR806" s="71"/>
      <c r="AS806" s="71"/>
      <c r="AT806" s="52"/>
    </row>
    <row r="807" spans="1:46" ht="14.25" customHeight="1">
      <c r="A807" s="52"/>
      <c r="B807" s="52"/>
      <c r="C807" s="52"/>
      <c r="D807" s="1"/>
      <c r="E807" s="52"/>
      <c r="F807" s="1"/>
      <c r="G807" s="52"/>
      <c r="H807" s="1"/>
      <c r="I807" s="52"/>
      <c r="J807" s="1"/>
      <c r="K807" s="52"/>
      <c r="L807" s="69"/>
      <c r="M807" s="52"/>
      <c r="N807" s="1"/>
      <c r="O807" s="52"/>
      <c r="P807" s="1"/>
      <c r="Q807" s="1"/>
      <c r="R807" s="52"/>
      <c r="S807" s="1"/>
      <c r="T807" s="52"/>
      <c r="U807" s="1"/>
      <c r="V807" s="70"/>
      <c r="W807" s="52"/>
      <c r="X807" s="1"/>
      <c r="Y807" s="52"/>
      <c r="Z807" s="1"/>
      <c r="AA807" s="1"/>
      <c r="AB807" s="1"/>
      <c r="AC807" s="1"/>
      <c r="AD807" s="1"/>
      <c r="AE807" s="52"/>
      <c r="AF807" s="1"/>
      <c r="AG807" s="52"/>
      <c r="AH807" s="1"/>
      <c r="AI807" s="1"/>
      <c r="AJ807" s="52"/>
      <c r="AK807" s="1"/>
      <c r="AL807" s="52"/>
      <c r="AM807" s="1"/>
      <c r="AN807" s="52"/>
      <c r="AO807" s="71"/>
      <c r="AP807" s="52"/>
      <c r="AQ807" s="1"/>
      <c r="AR807" s="71"/>
      <c r="AS807" s="71"/>
      <c r="AT807" s="52"/>
    </row>
    <row r="808" spans="1:46" ht="14.25" customHeight="1">
      <c r="A808" s="52"/>
      <c r="B808" s="52"/>
      <c r="C808" s="52"/>
      <c r="D808" s="1"/>
      <c r="E808" s="52"/>
      <c r="F808" s="1"/>
      <c r="G808" s="52"/>
      <c r="H808" s="1"/>
      <c r="I808" s="52"/>
      <c r="J808" s="1"/>
      <c r="K808" s="52"/>
      <c r="L808" s="69"/>
      <c r="M808" s="52"/>
      <c r="N808" s="1"/>
      <c r="O808" s="52"/>
      <c r="P808" s="1"/>
      <c r="Q808" s="1"/>
      <c r="R808" s="52"/>
      <c r="S808" s="1"/>
      <c r="T808" s="52"/>
      <c r="U808" s="1"/>
      <c r="V808" s="70"/>
      <c r="W808" s="52"/>
      <c r="X808" s="1"/>
      <c r="Y808" s="52"/>
      <c r="Z808" s="1"/>
      <c r="AA808" s="1"/>
      <c r="AB808" s="1"/>
      <c r="AC808" s="1"/>
      <c r="AD808" s="1"/>
      <c r="AE808" s="52"/>
      <c r="AF808" s="1"/>
      <c r="AG808" s="52"/>
      <c r="AH808" s="1"/>
      <c r="AI808" s="1"/>
      <c r="AJ808" s="52"/>
      <c r="AK808" s="1"/>
      <c r="AL808" s="52"/>
      <c r="AM808" s="1"/>
      <c r="AN808" s="52"/>
      <c r="AO808" s="71"/>
      <c r="AP808" s="52"/>
      <c r="AQ808" s="1"/>
      <c r="AR808" s="71"/>
      <c r="AS808" s="71"/>
      <c r="AT808" s="52"/>
    </row>
    <row r="809" spans="1:46" ht="14.25" customHeight="1">
      <c r="A809" s="52"/>
      <c r="B809" s="52"/>
      <c r="C809" s="52"/>
      <c r="D809" s="1"/>
      <c r="E809" s="52"/>
      <c r="F809" s="1"/>
      <c r="G809" s="52"/>
      <c r="H809" s="1"/>
      <c r="I809" s="52"/>
      <c r="J809" s="1"/>
      <c r="K809" s="52"/>
      <c r="L809" s="69"/>
      <c r="M809" s="52"/>
      <c r="N809" s="1"/>
      <c r="O809" s="52"/>
      <c r="P809" s="1"/>
      <c r="Q809" s="1"/>
      <c r="R809" s="52"/>
      <c r="S809" s="1"/>
      <c r="T809" s="52"/>
      <c r="U809" s="1"/>
      <c r="V809" s="70"/>
      <c r="W809" s="52"/>
      <c r="X809" s="1"/>
      <c r="Y809" s="52"/>
      <c r="Z809" s="1"/>
      <c r="AA809" s="1"/>
      <c r="AB809" s="1"/>
      <c r="AC809" s="1"/>
      <c r="AD809" s="1"/>
      <c r="AE809" s="52"/>
      <c r="AF809" s="1"/>
      <c r="AG809" s="52"/>
      <c r="AH809" s="1"/>
      <c r="AI809" s="1"/>
      <c r="AJ809" s="52"/>
      <c r="AK809" s="1"/>
      <c r="AL809" s="52"/>
      <c r="AM809" s="1"/>
      <c r="AN809" s="52"/>
      <c r="AO809" s="71"/>
      <c r="AP809" s="52"/>
      <c r="AQ809" s="1"/>
      <c r="AR809" s="71"/>
      <c r="AS809" s="71"/>
      <c r="AT809" s="52"/>
    </row>
    <row r="810" spans="1:46" ht="14.25" customHeight="1">
      <c r="A810" s="52"/>
      <c r="B810" s="52"/>
      <c r="C810" s="52"/>
      <c r="D810" s="1"/>
      <c r="E810" s="52"/>
      <c r="F810" s="1"/>
      <c r="G810" s="52"/>
      <c r="H810" s="1"/>
      <c r="I810" s="52"/>
      <c r="J810" s="1"/>
      <c r="K810" s="52"/>
      <c r="L810" s="69"/>
      <c r="M810" s="52"/>
      <c r="N810" s="1"/>
      <c r="O810" s="52"/>
      <c r="P810" s="1"/>
      <c r="Q810" s="1"/>
      <c r="R810" s="52"/>
      <c r="S810" s="1"/>
      <c r="T810" s="52"/>
      <c r="U810" s="1"/>
      <c r="V810" s="70"/>
      <c r="W810" s="52"/>
      <c r="X810" s="1"/>
      <c r="Y810" s="52"/>
      <c r="Z810" s="1"/>
      <c r="AA810" s="1"/>
      <c r="AB810" s="1"/>
      <c r="AC810" s="1"/>
      <c r="AD810" s="1"/>
      <c r="AE810" s="52"/>
      <c r="AF810" s="1"/>
      <c r="AG810" s="52"/>
      <c r="AH810" s="1"/>
      <c r="AI810" s="1"/>
      <c r="AJ810" s="52"/>
      <c r="AK810" s="1"/>
      <c r="AL810" s="52"/>
      <c r="AM810" s="1"/>
      <c r="AN810" s="52"/>
      <c r="AO810" s="71"/>
      <c r="AP810" s="52"/>
      <c r="AQ810" s="1"/>
      <c r="AR810" s="71"/>
      <c r="AS810" s="71"/>
      <c r="AT810" s="52"/>
    </row>
    <row r="811" spans="1:46" ht="14.25" customHeight="1">
      <c r="A811" s="52"/>
      <c r="B811" s="52"/>
      <c r="C811" s="52"/>
      <c r="D811" s="1"/>
      <c r="E811" s="52"/>
      <c r="F811" s="1"/>
      <c r="G811" s="52"/>
      <c r="H811" s="1"/>
      <c r="I811" s="52"/>
      <c r="J811" s="1"/>
      <c r="K811" s="52"/>
      <c r="L811" s="69"/>
      <c r="M811" s="52"/>
      <c r="N811" s="1"/>
      <c r="O811" s="52"/>
      <c r="P811" s="1"/>
      <c r="Q811" s="1"/>
      <c r="R811" s="52"/>
      <c r="S811" s="1"/>
      <c r="T811" s="52"/>
      <c r="U811" s="1"/>
      <c r="V811" s="70"/>
      <c r="W811" s="52"/>
      <c r="X811" s="1"/>
      <c r="Y811" s="52"/>
      <c r="Z811" s="1"/>
      <c r="AA811" s="1"/>
      <c r="AB811" s="1"/>
      <c r="AC811" s="1"/>
      <c r="AD811" s="1"/>
      <c r="AE811" s="52"/>
      <c r="AF811" s="1"/>
      <c r="AG811" s="52"/>
      <c r="AH811" s="1"/>
      <c r="AI811" s="1"/>
      <c r="AJ811" s="52"/>
      <c r="AK811" s="1"/>
      <c r="AL811" s="52"/>
      <c r="AM811" s="1"/>
      <c r="AN811" s="52"/>
      <c r="AO811" s="71"/>
      <c r="AP811" s="52"/>
      <c r="AQ811" s="1"/>
      <c r="AR811" s="71"/>
      <c r="AS811" s="71"/>
      <c r="AT811" s="52"/>
    </row>
    <row r="812" spans="1:46" ht="14.25" customHeight="1">
      <c r="A812" s="52"/>
      <c r="B812" s="52"/>
      <c r="C812" s="52"/>
      <c r="D812" s="1"/>
      <c r="E812" s="52"/>
      <c r="F812" s="1"/>
      <c r="G812" s="52"/>
      <c r="H812" s="1"/>
      <c r="I812" s="52"/>
      <c r="J812" s="1"/>
      <c r="K812" s="52"/>
      <c r="L812" s="69"/>
      <c r="M812" s="52"/>
      <c r="N812" s="1"/>
      <c r="O812" s="52"/>
      <c r="P812" s="1"/>
      <c r="Q812" s="1"/>
      <c r="R812" s="52"/>
      <c r="S812" s="1"/>
      <c r="T812" s="52"/>
      <c r="U812" s="1"/>
      <c r="V812" s="70"/>
      <c r="W812" s="52"/>
      <c r="X812" s="1"/>
      <c r="Y812" s="52"/>
      <c r="Z812" s="1"/>
      <c r="AA812" s="1"/>
      <c r="AB812" s="1"/>
      <c r="AC812" s="1"/>
      <c r="AD812" s="1"/>
      <c r="AE812" s="52"/>
      <c r="AF812" s="1"/>
      <c r="AG812" s="52"/>
      <c r="AH812" s="1"/>
      <c r="AI812" s="1"/>
      <c r="AJ812" s="52"/>
      <c r="AK812" s="1"/>
      <c r="AL812" s="52"/>
      <c r="AM812" s="1"/>
      <c r="AN812" s="52"/>
      <c r="AO812" s="71"/>
      <c r="AP812" s="52"/>
      <c r="AQ812" s="1"/>
      <c r="AR812" s="71"/>
      <c r="AS812" s="71"/>
      <c r="AT812" s="52"/>
    </row>
    <row r="813" spans="1:46" ht="14.25" customHeight="1">
      <c r="A813" s="52"/>
      <c r="B813" s="52"/>
      <c r="C813" s="52"/>
      <c r="D813" s="1"/>
      <c r="E813" s="52"/>
      <c r="F813" s="1"/>
      <c r="G813" s="52"/>
      <c r="H813" s="1"/>
      <c r="I813" s="52"/>
      <c r="J813" s="1"/>
      <c r="K813" s="52"/>
      <c r="L813" s="69"/>
      <c r="M813" s="52"/>
      <c r="N813" s="1"/>
      <c r="O813" s="52"/>
      <c r="P813" s="1"/>
      <c r="Q813" s="1"/>
      <c r="R813" s="52"/>
      <c r="S813" s="1"/>
      <c r="T813" s="52"/>
      <c r="U813" s="1"/>
      <c r="V813" s="70"/>
      <c r="W813" s="52"/>
      <c r="X813" s="1"/>
      <c r="Y813" s="52"/>
      <c r="Z813" s="1"/>
      <c r="AA813" s="1"/>
      <c r="AB813" s="1"/>
      <c r="AC813" s="1"/>
      <c r="AD813" s="1"/>
      <c r="AE813" s="52"/>
      <c r="AF813" s="1"/>
      <c r="AG813" s="52"/>
      <c r="AH813" s="1"/>
      <c r="AI813" s="1"/>
      <c r="AJ813" s="52"/>
      <c r="AK813" s="1"/>
      <c r="AL813" s="52"/>
      <c r="AM813" s="1"/>
      <c r="AN813" s="52"/>
      <c r="AO813" s="71"/>
      <c r="AP813" s="52"/>
      <c r="AQ813" s="1"/>
      <c r="AR813" s="71"/>
      <c r="AS813" s="71"/>
      <c r="AT813" s="52"/>
    </row>
    <row r="814" spans="1:46" ht="14.25" customHeight="1">
      <c r="A814" s="52"/>
      <c r="B814" s="52"/>
      <c r="C814" s="52"/>
      <c r="D814" s="1"/>
      <c r="E814" s="52"/>
      <c r="F814" s="1"/>
      <c r="G814" s="52"/>
      <c r="H814" s="1"/>
      <c r="I814" s="52"/>
      <c r="J814" s="1"/>
      <c r="K814" s="52"/>
      <c r="L814" s="69"/>
      <c r="M814" s="52"/>
      <c r="N814" s="1"/>
      <c r="O814" s="52"/>
      <c r="P814" s="1"/>
      <c r="Q814" s="1"/>
      <c r="R814" s="52"/>
      <c r="S814" s="1"/>
      <c r="T814" s="52"/>
      <c r="U814" s="1"/>
      <c r="V814" s="70"/>
      <c r="W814" s="52"/>
      <c r="X814" s="1"/>
      <c r="Y814" s="52"/>
      <c r="Z814" s="1"/>
      <c r="AA814" s="1"/>
      <c r="AB814" s="1"/>
      <c r="AC814" s="1"/>
      <c r="AD814" s="1"/>
      <c r="AE814" s="52"/>
      <c r="AF814" s="1"/>
      <c r="AG814" s="52"/>
      <c r="AH814" s="1"/>
      <c r="AI814" s="1"/>
      <c r="AJ814" s="52"/>
      <c r="AK814" s="1"/>
      <c r="AL814" s="52"/>
      <c r="AM814" s="1"/>
      <c r="AN814" s="52"/>
      <c r="AO814" s="71"/>
      <c r="AP814" s="52"/>
      <c r="AQ814" s="1"/>
      <c r="AR814" s="71"/>
      <c r="AS814" s="71"/>
      <c r="AT814" s="52"/>
    </row>
    <row r="815" spans="1:46" ht="14.25" customHeight="1">
      <c r="A815" s="52"/>
      <c r="B815" s="52"/>
      <c r="C815" s="52"/>
      <c r="D815" s="1"/>
      <c r="E815" s="52"/>
      <c r="F815" s="1"/>
      <c r="G815" s="52"/>
      <c r="H815" s="1"/>
      <c r="I815" s="52"/>
      <c r="J815" s="1"/>
      <c r="K815" s="52"/>
      <c r="L815" s="69"/>
      <c r="M815" s="52"/>
      <c r="N815" s="1"/>
      <c r="O815" s="52"/>
      <c r="P815" s="1"/>
      <c r="Q815" s="1"/>
      <c r="R815" s="52"/>
      <c r="S815" s="1"/>
      <c r="T815" s="52"/>
      <c r="U815" s="1"/>
      <c r="V815" s="70"/>
      <c r="W815" s="52"/>
      <c r="X815" s="1"/>
      <c r="Y815" s="52"/>
      <c r="Z815" s="1"/>
      <c r="AA815" s="1"/>
      <c r="AB815" s="1"/>
      <c r="AC815" s="1"/>
      <c r="AD815" s="1"/>
      <c r="AE815" s="52"/>
      <c r="AF815" s="1"/>
      <c r="AG815" s="52"/>
      <c r="AH815" s="1"/>
      <c r="AI815" s="1"/>
      <c r="AJ815" s="52"/>
      <c r="AK815" s="1"/>
      <c r="AL815" s="52"/>
      <c r="AM815" s="1"/>
      <c r="AN815" s="52"/>
      <c r="AO815" s="71"/>
      <c r="AP815" s="52"/>
      <c r="AQ815" s="1"/>
      <c r="AR815" s="71"/>
      <c r="AS815" s="71"/>
      <c r="AT815" s="52"/>
    </row>
    <row r="816" spans="1:46" ht="14.25" customHeight="1">
      <c r="A816" s="52"/>
      <c r="B816" s="52"/>
      <c r="C816" s="52"/>
      <c r="D816" s="1"/>
      <c r="E816" s="52"/>
      <c r="F816" s="1"/>
      <c r="G816" s="52"/>
      <c r="H816" s="1"/>
      <c r="I816" s="52"/>
      <c r="J816" s="1"/>
      <c r="K816" s="52"/>
      <c r="L816" s="69"/>
      <c r="M816" s="52"/>
      <c r="N816" s="1"/>
      <c r="O816" s="52"/>
      <c r="P816" s="1"/>
      <c r="Q816" s="1"/>
      <c r="R816" s="52"/>
      <c r="S816" s="1"/>
      <c r="T816" s="52"/>
      <c r="U816" s="1"/>
      <c r="V816" s="70"/>
      <c r="W816" s="52"/>
      <c r="X816" s="1"/>
      <c r="Y816" s="52"/>
      <c r="Z816" s="1"/>
      <c r="AA816" s="1"/>
      <c r="AB816" s="1"/>
      <c r="AC816" s="1"/>
      <c r="AD816" s="1"/>
      <c r="AE816" s="52"/>
      <c r="AF816" s="1"/>
      <c r="AG816" s="52"/>
      <c r="AH816" s="1"/>
      <c r="AI816" s="1"/>
      <c r="AJ816" s="52"/>
      <c r="AK816" s="1"/>
      <c r="AL816" s="52"/>
      <c r="AM816" s="1"/>
      <c r="AN816" s="52"/>
      <c r="AO816" s="71"/>
      <c r="AP816" s="52"/>
      <c r="AQ816" s="1"/>
      <c r="AR816" s="71"/>
      <c r="AS816" s="71"/>
      <c r="AT816" s="52"/>
    </row>
    <row r="817" spans="1:46" ht="14.25" customHeight="1">
      <c r="A817" s="52"/>
      <c r="B817" s="52"/>
      <c r="C817" s="52"/>
      <c r="D817" s="1"/>
      <c r="E817" s="52"/>
      <c r="F817" s="1"/>
      <c r="G817" s="52"/>
      <c r="H817" s="1"/>
      <c r="I817" s="52"/>
      <c r="J817" s="1"/>
      <c r="K817" s="52"/>
      <c r="L817" s="69"/>
      <c r="M817" s="52"/>
      <c r="N817" s="1"/>
      <c r="O817" s="52"/>
      <c r="P817" s="1"/>
      <c r="Q817" s="1"/>
      <c r="R817" s="52"/>
      <c r="S817" s="1"/>
      <c r="T817" s="52"/>
      <c r="U817" s="1"/>
      <c r="V817" s="70"/>
      <c r="W817" s="52"/>
      <c r="X817" s="1"/>
      <c r="Y817" s="52"/>
      <c r="Z817" s="1"/>
      <c r="AA817" s="1"/>
      <c r="AB817" s="1"/>
      <c r="AC817" s="1"/>
      <c r="AD817" s="1"/>
      <c r="AE817" s="52"/>
      <c r="AF817" s="1"/>
      <c r="AG817" s="52"/>
      <c r="AH817" s="1"/>
      <c r="AI817" s="1"/>
      <c r="AJ817" s="52"/>
      <c r="AK817" s="1"/>
      <c r="AL817" s="52"/>
      <c r="AM817" s="1"/>
      <c r="AN817" s="52"/>
      <c r="AO817" s="71"/>
      <c r="AP817" s="52"/>
      <c r="AQ817" s="1"/>
      <c r="AR817" s="71"/>
      <c r="AS817" s="71"/>
      <c r="AT817" s="52"/>
    </row>
    <row r="818" spans="1:46" ht="14.25" customHeight="1">
      <c r="A818" s="52"/>
      <c r="B818" s="52"/>
      <c r="C818" s="52"/>
      <c r="D818" s="1"/>
      <c r="E818" s="52"/>
      <c r="F818" s="1"/>
      <c r="G818" s="52"/>
      <c r="H818" s="1"/>
      <c r="I818" s="52"/>
      <c r="J818" s="1"/>
      <c r="K818" s="52"/>
      <c r="L818" s="69"/>
      <c r="M818" s="52"/>
      <c r="N818" s="1"/>
      <c r="O818" s="52"/>
      <c r="P818" s="1"/>
      <c r="Q818" s="1"/>
      <c r="R818" s="52"/>
      <c r="S818" s="1"/>
      <c r="T818" s="52"/>
      <c r="U818" s="1"/>
      <c r="V818" s="70"/>
      <c r="W818" s="52"/>
      <c r="X818" s="1"/>
      <c r="Y818" s="52"/>
      <c r="Z818" s="1"/>
      <c r="AA818" s="1"/>
      <c r="AB818" s="1"/>
      <c r="AC818" s="1"/>
      <c r="AD818" s="1"/>
      <c r="AE818" s="52"/>
      <c r="AF818" s="1"/>
      <c r="AG818" s="52"/>
      <c r="AH818" s="1"/>
      <c r="AI818" s="1"/>
      <c r="AJ818" s="52"/>
      <c r="AK818" s="1"/>
      <c r="AL818" s="52"/>
      <c r="AM818" s="1"/>
      <c r="AN818" s="52"/>
      <c r="AO818" s="71"/>
      <c r="AP818" s="52"/>
      <c r="AQ818" s="1"/>
      <c r="AR818" s="71"/>
      <c r="AS818" s="71"/>
      <c r="AT818" s="52"/>
    </row>
    <row r="819" spans="1:46" ht="14.25" customHeight="1">
      <c r="A819" s="52"/>
      <c r="B819" s="52"/>
      <c r="C819" s="52"/>
      <c r="D819" s="1"/>
      <c r="E819" s="52"/>
      <c r="F819" s="1"/>
      <c r="G819" s="52"/>
      <c r="H819" s="1"/>
      <c r="I819" s="52"/>
      <c r="J819" s="1"/>
      <c r="K819" s="52"/>
      <c r="L819" s="69"/>
      <c r="M819" s="52"/>
      <c r="N819" s="1"/>
      <c r="O819" s="52"/>
      <c r="P819" s="1"/>
      <c r="Q819" s="1"/>
      <c r="R819" s="52"/>
      <c r="S819" s="1"/>
      <c r="T819" s="52"/>
      <c r="U819" s="1"/>
      <c r="V819" s="70"/>
      <c r="W819" s="52"/>
      <c r="X819" s="1"/>
      <c r="Y819" s="52"/>
      <c r="Z819" s="1"/>
      <c r="AA819" s="1"/>
      <c r="AB819" s="1"/>
      <c r="AC819" s="1"/>
      <c r="AD819" s="1"/>
      <c r="AE819" s="52"/>
      <c r="AF819" s="1"/>
      <c r="AG819" s="52"/>
      <c r="AH819" s="1"/>
      <c r="AI819" s="1"/>
      <c r="AJ819" s="52"/>
      <c r="AK819" s="1"/>
      <c r="AL819" s="52"/>
      <c r="AM819" s="1"/>
      <c r="AN819" s="52"/>
      <c r="AO819" s="71"/>
      <c r="AP819" s="52"/>
      <c r="AQ819" s="1"/>
      <c r="AR819" s="71"/>
      <c r="AS819" s="71"/>
      <c r="AT819" s="52"/>
    </row>
    <row r="820" spans="1:46" ht="14.25" customHeight="1">
      <c r="A820" s="52"/>
      <c r="B820" s="52"/>
      <c r="C820" s="52"/>
      <c r="D820" s="1"/>
      <c r="E820" s="52"/>
      <c r="F820" s="1"/>
      <c r="G820" s="52"/>
      <c r="H820" s="1"/>
      <c r="I820" s="52"/>
      <c r="J820" s="1"/>
      <c r="K820" s="52"/>
      <c r="L820" s="69"/>
      <c r="M820" s="52"/>
      <c r="N820" s="1"/>
      <c r="O820" s="52"/>
      <c r="P820" s="1"/>
      <c r="Q820" s="1"/>
      <c r="R820" s="52"/>
      <c r="S820" s="1"/>
      <c r="T820" s="52"/>
      <c r="U820" s="1"/>
      <c r="V820" s="70"/>
      <c r="W820" s="52"/>
      <c r="X820" s="1"/>
      <c r="Y820" s="52"/>
      <c r="Z820" s="1"/>
      <c r="AA820" s="1"/>
      <c r="AB820" s="1"/>
      <c r="AC820" s="1"/>
      <c r="AD820" s="1"/>
      <c r="AE820" s="52"/>
      <c r="AF820" s="1"/>
      <c r="AG820" s="52"/>
      <c r="AH820" s="1"/>
      <c r="AI820" s="1"/>
      <c r="AJ820" s="52"/>
      <c r="AK820" s="1"/>
      <c r="AL820" s="52"/>
      <c r="AM820" s="1"/>
      <c r="AN820" s="52"/>
      <c r="AO820" s="71"/>
      <c r="AP820" s="52"/>
      <c r="AQ820" s="1"/>
      <c r="AR820" s="71"/>
      <c r="AS820" s="71"/>
      <c r="AT820" s="52"/>
    </row>
    <row r="821" spans="1:46" ht="14.25" customHeight="1">
      <c r="A821" s="52"/>
      <c r="B821" s="52"/>
      <c r="C821" s="52"/>
      <c r="D821" s="1"/>
      <c r="E821" s="52"/>
      <c r="F821" s="1"/>
      <c r="G821" s="52"/>
      <c r="H821" s="1"/>
      <c r="I821" s="52"/>
      <c r="J821" s="1"/>
      <c r="K821" s="52"/>
      <c r="L821" s="69"/>
      <c r="M821" s="52"/>
      <c r="N821" s="1"/>
      <c r="O821" s="52"/>
      <c r="P821" s="1"/>
      <c r="Q821" s="1"/>
      <c r="R821" s="52"/>
      <c r="S821" s="1"/>
      <c r="T821" s="52"/>
      <c r="U821" s="1"/>
      <c r="V821" s="70"/>
      <c r="W821" s="52"/>
      <c r="X821" s="1"/>
      <c r="Y821" s="52"/>
      <c r="Z821" s="1"/>
      <c r="AA821" s="1"/>
      <c r="AB821" s="1"/>
      <c r="AC821" s="1"/>
      <c r="AD821" s="1"/>
      <c r="AE821" s="52"/>
      <c r="AF821" s="1"/>
      <c r="AG821" s="52"/>
      <c r="AH821" s="1"/>
      <c r="AI821" s="1"/>
      <c r="AJ821" s="52"/>
      <c r="AK821" s="1"/>
      <c r="AL821" s="52"/>
      <c r="AM821" s="1"/>
      <c r="AN821" s="52"/>
      <c r="AO821" s="71"/>
      <c r="AP821" s="52"/>
      <c r="AQ821" s="1"/>
      <c r="AR821" s="71"/>
      <c r="AS821" s="71"/>
      <c r="AT821" s="52"/>
    </row>
    <row r="822" spans="1:46" ht="14.25" customHeight="1">
      <c r="A822" s="52"/>
      <c r="B822" s="52"/>
      <c r="C822" s="52"/>
      <c r="D822" s="1"/>
      <c r="E822" s="52"/>
      <c r="F822" s="1"/>
      <c r="G822" s="52"/>
      <c r="H822" s="1"/>
      <c r="I822" s="52"/>
      <c r="J822" s="1"/>
      <c r="K822" s="52"/>
      <c r="L822" s="69"/>
      <c r="M822" s="52"/>
      <c r="N822" s="1"/>
      <c r="O822" s="52"/>
      <c r="P822" s="1"/>
      <c r="Q822" s="1"/>
      <c r="R822" s="52"/>
      <c r="S822" s="1"/>
      <c r="T822" s="52"/>
      <c r="U822" s="1"/>
      <c r="V822" s="70"/>
      <c r="W822" s="52"/>
      <c r="X822" s="1"/>
      <c r="Y822" s="52"/>
      <c r="Z822" s="1"/>
      <c r="AA822" s="1"/>
      <c r="AB822" s="1"/>
      <c r="AC822" s="1"/>
      <c r="AD822" s="1"/>
      <c r="AE822" s="52"/>
      <c r="AF822" s="1"/>
      <c r="AG822" s="52"/>
      <c r="AH822" s="1"/>
      <c r="AI822" s="1"/>
      <c r="AJ822" s="52"/>
      <c r="AK822" s="1"/>
      <c r="AL822" s="52"/>
      <c r="AM822" s="1"/>
      <c r="AN822" s="52"/>
      <c r="AO822" s="71"/>
      <c r="AP822" s="52"/>
      <c r="AQ822" s="1"/>
      <c r="AR822" s="71"/>
      <c r="AS822" s="71"/>
      <c r="AT822" s="52"/>
    </row>
    <row r="823" spans="1:46" ht="14.25" customHeight="1">
      <c r="A823" s="52"/>
      <c r="B823" s="52"/>
      <c r="C823" s="52"/>
      <c r="D823" s="1"/>
      <c r="E823" s="52"/>
      <c r="F823" s="1"/>
      <c r="G823" s="52"/>
      <c r="H823" s="1"/>
      <c r="I823" s="52"/>
      <c r="J823" s="1"/>
      <c r="K823" s="52"/>
      <c r="L823" s="69"/>
      <c r="M823" s="52"/>
      <c r="N823" s="1"/>
      <c r="O823" s="52"/>
      <c r="P823" s="1"/>
      <c r="Q823" s="1"/>
      <c r="R823" s="52"/>
      <c r="S823" s="1"/>
      <c r="T823" s="52"/>
      <c r="U823" s="1"/>
      <c r="V823" s="70"/>
      <c r="W823" s="52"/>
      <c r="X823" s="1"/>
      <c r="Y823" s="52"/>
      <c r="Z823" s="1"/>
      <c r="AA823" s="1"/>
      <c r="AB823" s="1"/>
      <c r="AC823" s="1"/>
      <c r="AD823" s="1"/>
      <c r="AE823" s="52"/>
      <c r="AF823" s="1"/>
      <c r="AG823" s="52"/>
      <c r="AH823" s="1"/>
      <c r="AI823" s="1"/>
      <c r="AJ823" s="52"/>
      <c r="AK823" s="1"/>
      <c r="AL823" s="52"/>
      <c r="AM823" s="1"/>
      <c r="AN823" s="52"/>
      <c r="AO823" s="71"/>
      <c r="AP823" s="52"/>
      <c r="AQ823" s="1"/>
      <c r="AR823" s="71"/>
      <c r="AS823" s="71"/>
      <c r="AT823" s="52"/>
    </row>
    <row r="824" spans="1:46" ht="14.25" customHeight="1">
      <c r="A824" s="52"/>
      <c r="B824" s="52"/>
      <c r="C824" s="52"/>
      <c r="D824" s="1"/>
      <c r="E824" s="52"/>
      <c r="F824" s="1"/>
      <c r="G824" s="52"/>
      <c r="H824" s="1"/>
      <c r="I824" s="52"/>
      <c r="J824" s="1"/>
      <c r="K824" s="52"/>
      <c r="L824" s="69"/>
      <c r="M824" s="52"/>
      <c r="N824" s="1"/>
      <c r="O824" s="52"/>
      <c r="P824" s="1"/>
      <c r="Q824" s="1"/>
      <c r="R824" s="52"/>
      <c r="S824" s="1"/>
      <c r="T824" s="52"/>
      <c r="U824" s="1"/>
      <c r="V824" s="70"/>
      <c r="W824" s="52"/>
      <c r="X824" s="1"/>
      <c r="Y824" s="52"/>
      <c r="Z824" s="1"/>
      <c r="AA824" s="1"/>
      <c r="AB824" s="1"/>
      <c r="AC824" s="1"/>
      <c r="AD824" s="1"/>
      <c r="AE824" s="52"/>
      <c r="AF824" s="1"/>
      <c r="AG824" s="52"/>
      <c r="AH824" s="1"/>
      <c r="AI824" s="1"/>
      <c r="AJ824" s="52"/>
      <c r="AK824" s="1"/>
      <c r="AL824" s="52"/>
      <c r="AM824" s="1"/>
      <c r="AN824" s="52"/>
      <c r="AO824" s="71"/>
      <c r="AP824" s="52"/>
      <c r="AQ824" s="1"/>
      <c r="AR824" s="71"/>
      <c r="AS824" s="71"/>
      <c r="AT824" s="52"/>
    </row>
    <row r="825" spans="1:46" ht="14.25" customHeight="1">
      <c r="A825" s="52"/>
      <c r="B825" s="52"/>
      <c r="C825" s="52"/>
      <c r="D825" s="1"/>
      <c r="E825" s="52"/>
      <c r="F825" s="1"/>
      <c r="G825" s="52"/>
      <c r="H825" s="1"/>
      <c r="I825" s="52"/>
      <c r="J825" s="1"/>
      <c r="K825" s="52"/>
      <c r="L825" s="69"/>
      <c r="M825" s="52"/>
      <c r="N825" s="1"/>
      <c r="O825" s="52"/>
      <c r="P825" s="1"/>
      <c r="Q825" s="1"/>
      <c r="R825" s="52"/>
      <c r="S825" s="1"/>
      <c r="T825" s="52"/>
      <c r="U825" s="1"/>
      <c r="V825" s="70"/>
      <c r="W825" s="52"/>
      <c r="X825" s="1"/>
      <c r="Y825" s="52"/>
      <c r="Z825" s="1"/>
      <c r="AA825" s="1"/>
      <c r="AB825" s="1"/>
      <c r="AC825" s="1"/>
      <c r="AD825" s="1"/>
      <c r="AE825" s="52"/>
      <c r="AF825" s="1"/>
      <c r="AG825" s="52"/>
      <c r="AH825" s="1"/>
      <c r="AI825" s="1"/>
      <c r="AJ825" s="52"/>
      <c r="AK825" s="1"/>
      <c r="AL825" s="52"/>
      <c r="AM825" s="1"/>
      <c r="AN825" s="52"/>
      <c r="AO825" s="71"/>
      <c r="AP825" s="52"/>
      <c r="AQ825" s="1"/>
      <c r="AR825" s="71"/>
      <c r="AS825" s="71"/>
      <c r="AT825" s="52"/>
    </row>
    <row r="826" spans="1:46" ht="14.25" customHeight="1">
      <c r="A826" s="52"/>
      <c r="B826" s="52"/>
      <c r="C826" s="52"/>
      <c r="D826" s="1"/>
      <c r="E826" s="52"/>
      <c r="F826" s="1"/>
      <c r="G826" s="52"/>
      <c r="H826" s="1"/>
      <c r="I826" s="52"/>
      <c r="J826" s="1"/>
      <c r="K826" s="52"/>
      <c r="L826" s="69"/>
      <c r="M826" s="52"/>
      <c r="N826" s="1"/>
      <c r="O826" s="52"/>
      <c r="P826" s="1"/>
      <c r="Q826" s="1"/>
      <c r="R826" s="52"/>
      <c r="S826" s="1"/>
      <c r="T826" s="52"/>
      <c r="U826" s="1"/>
      <c r="V826" s="70"/>
      <c r="W826" s="52"/>
      <c r="X826" s="1"/>
      <c r="Y826" s="52"/>
      <c r="Z826" s="1"/>
      <c r="AA826" s="1"/>
      <c r="AB826" s="1"/>
      <c r="AC826" s="1"/>
      <c r="AD826" s="1"/>
      <c r="AE826" s="52"/>
      <c r="AF826" s="1"/>
      <c r="AG826" s="52"/>
      <c r="AH826" s="1"/>
      <c r="AI826" s="1"/>
      <c r="AJ826" s="52"/>
      <c r="AK826" s="1"/>
      <c r="AL826" s="52"/>
      <c r="AM826" s="1"/>
      <c r="AN826" s="52"/>
      <c r="AO826" s="71"/>
      <c r="AP826" s="52"/>
      <c r="AQ826" s="1"/>
      <c r="AR826" s="71"/>
      <c r="AS826" s="71"/>
      <c r="AT826" s="52"/>
    </row>
    <row r="827" spans="1:46" ht="14.25" customHeight="1">
      <c r="A827" s="52"/>
      <c r="B827" s="52"/>
      <c r="C827" s="52"/>
      <c r="D827" s="1"/>
      <c r="E827" s="52"/>
      <c r="F827" s="1"/>
      <c r="G827" s="52"/>
      <c r="H827" s="1"/>
      <c r="I827" s="52"/>
      <c r="J827" s="1"/>
      <c r="K827" s="52"/>
      <c r="L827" s="69"/>
      <c r="M827" s="52"/>
      <c r="N827" s="1"/>
      <c r="O827" s="52"/>
      <c r="P827" s="1"/>
      <c r="Q827" s="1"/>
      <c r="R827" s="52"/>
      <c r="S827" s="1"/>
      <c r="T827" s="52"/>
      <c r="U827" s="1"/>
      <c r="V827" s="70"/>
      <c r="W827" s="52"/>
      <c r="X827" s="1"/>
      <c r="Y827" s="52"/>
      <c r="Z827" s="1"/>
      <c r="AA827" s="1"/>
      <c r="AB827" s="1"/>
      <c r="AC827" s="1"/>
      <c r="AD827" s="1"/>
      <c r="AE827" s="52"/>
      <c r="AF827" s="1"/>
      <c r="AG827" s="52"/>
      <c r="AH827" s="1"/>
      <c r="AI827" s="1"/>
      <c r="AJ827" s="52"/>
      <c r="AK827" s="1"/>
      <c r="AL827" s="52"/>
      <c r="AM827" s="1"/>
      <c r="AN827" s="52"/>
      <c r="AO827" s="71"/>
      <c r="AP827" s="52"/>
      <c r="AQ827" s="1"/>
      <c r="AR827" s="71"/>
      <c r="AS827" s="71"/>
      <c r="AT827" s="52"/>
    </row>
    <row r="828" spans="1:46" ht="14.25" customHeight="1">
      <c r="A828" s="52"/>
      <c r="B828" s="52"/>
      <c r="C828" s="52"/>
      <c r="D828" s="1"/>
      <c r="E828" s="52"/>
      <c r="F828" s="1"/>
      <c r="G828" s="52"/>
      <c r="H828" s="1"/>
      <c r="I828" s="52"/>
      <c r="J828" s="1"/>
      <c r="K828" s="52"/>
      <c r="L828" s="69"/>
      <c r="M828" s="52"/>
      <c r="N828" s="1"/>
      <c r="O828" s="52"/>
      <c r="P828" s="1"/>
      <c r="Q828" s="1"/>
      <c r="R828" s="52"/>
      <c r="S828" s="1"/>
      <c r="T828" s="52"/>
      <c r="U828" s="1"/>
      <c r="V828" s="70"/>
      <c r="W828" s="52"/>
      <c r="X828" s="1"/>
      <c r="Y828" s="52"/>
      <c r="Z828" s="1"/>
      <c r="AA828" s="1"/>
      <c r="AB828" s="1"/>
      <c r="AC828" s="1"/>
      <c r="AD828" s="1"/>
      <c r="AE828" s="52"/>
      <c r="AF828" s="1"/>
      <c r="AG828" s="52"/>
      <c r="AH828" s="1"/>
      <c r="AI828" s="1"/>
      <c r="AJ828" s="52"/>
      <c r="AK828" s="1"/>
      <c r="AL828" s="52"/>
      <c r="AM828" s="1"/>
      <c r="AN828" s="52"/>
      <c r="AO828" s="71"/>
      <c r="AP828" s="52"/>
      <c r="AQ828" s="1"/>
      <c r="AR828" s="71"/>
      <c r="AS828" s="71"/>
      <c r="AT828" s="52"/>
    </row>
    <row r="829" spans="1:46" ht="14.25" customHeight="1">
      <c r="A829" s="52"/>
      <c r="B829" s="52"/>
      <c r="C829" s="52"/>
      <c r="D829" s="1"/>
      <c r="E829" s="52"/>
      <c r="F829" s="1"/>
      <c r="G829" s="52"/>
      <c r="H829" s="1"/>
      <c r="I829" s="52"/>
      <c r="J829" s="1"/>
      <c r="K829" s="52"/>
      <c r="L829" s="69"/>
      <c r="M829" s="52"/>
      <c r="N829" s="1"/>
      <c r="O829" s="52"/>
      <c r="P829" s="1"/>
      <c r="Q829" s="1"/>
      <c r="R829" s="52"/>
      <c r="S829" s="1"/>
      <c r="T829" s="52"/>
      <c r="U829" s="1"/>
      <c r="V829" s="70"/>
      <c r="W829" s="52"/>
      <c r="X829" s="1"/>
      <c r="Y829" s="52"/>
      <c r="Z829" s="1"/>
      <c r="AA829" s="1"/>
      <c r="AB829" s="1"/>
      <c r="AC829" s="1"/>
      <c r="AD829" s="1"/>
      <c r="AE829" s="52"/>
      <c r="AF829" s="1"/>
      <c r="AG829" s="52"/>
      <c r="AH829" s="1"/>
      <c r="AI829" s="1"/>
      <c r="AJ829" s="52"/>
      <c r="AK829" s="1"/>
      <c r="AL829" s="52"/>
      <c r="AM829" s="1"/>
      <c r="AN829" s="52"/>
      <c r="AO829" s="71"/>
      <c r="AP829" s="52"/>
      <c r="AQ829" s="1"/>
      <c r="AR829" s="71"/>
      <c r="AS829" s="71"/>
      <c r="AT829" s="52"/>
    </row>
    <row r="830" spans="1:46" ht="14.25" customHeight="1">
      <c r="A830" s="52"/>
      <c r="B830" s="52"/>
      <c r="C830" s="52"/>
      <c r="D830" s="1"/>
      <c r="E830" s="52"/>
      <c r="F830" s="1"/>
      <c r="G830" s="52"/>
      <c r="H830" s="1"/>
      <c r="I830" s="52"/>
      <c r="J830" s="1"/>
      <c r="K830" s="52"/>
      <c r="L830" s="69"/>
      <c r="M830" s="52"/>
      <c r="N830" s="1"/>
      <c r="O830" s="52"/>
      <c r="P830" s="1"/>
      <c r="Q830" s="1"/>
      <c r="R830" s="52"/>
      <c r="S830" s="1"/>
      <c r="T830" s="52"/>
      <c r="U830" s="1"/>
      <c r="V830" s="70"/>
      <c r="W830" s="52"/>
      <c r="X830" s="1"/>
      <c r="Y830" s="52"/>
      <c r="Z830" s="1"/>
      <c r="AA830" s="1"/>
      <c r="AB830" s="1"/>
      <c r="AC830" s="1"/>
      <c r="AD830" s="1"/>
      <c r="AE830" s="52"/>
      <c r="AF830" s="1"/>
      <c r="AG830" s="52"/>
      <c r="AH830" s="1"/>
      <c r="AI830" s="1"/>
      <c r="AJ830" s="52"/>
      <c r="AK830" s="1"/>
      <c r="AL830" s="52"/>
      <c r="AM830" s="1"/>
      <c r="AN830" s="52"/>
      <c r="AO830" s="71"/>
      <c r="AP830" s="52"/>
      <c r="AQ830" s="1"/>
      <c r="AR830" s="71"/>
      <c r="AS830" s="71"/>
      <c r="AT830" s="52"/>
    </row>
    <row r="831" spans="1:46" ht="14.25" customHeight="1">
      <c r="A831" s="52"/>
      <c r="B831" s="52"/>
      <c r="C831" s="52"/>
      <c r="D831" s="1"/>
      <c r="E831" s="52"/>
      <c r="F831" s="1"/>
      <c r="G831" s="52"/>
      <c r="H831" s="1"/>
      <c r="I831" s="52"/>
      <c r="J831" s="1"/>
      <c r="K831" s="52"/>
      <c r="L831" s="69"/>
      <c r="M831" s="52"/>
      <c r="N831" s="1"/>
      <c r="O831" s="52"/>
      <c r="P831" s="1"/>
      <c r="Q831" s="1"/>
      <c r="R831" s="52"/>
      <c r="S831" s="1"/>
      <c r="T831" s="52"/>
      <c r="U831" s="1"/>
      <c r="V831" s="70"/>
      <c r="W831" s="52"/>
      <c r="X831" s="1"/>
      <c r="Y831" s="52"/>
      <c r="Z831" s="1"/>
      <c r="AA831" s="1"/>
      <c r="AB831" s="1"/>
      <c r="AC831" s="1"/>
      <c r="AD831" s="1"/>
      <c r="AE831" s="52"/>
      <c r="AF831" s="1"/>
      <c r="AG831" s="52"/>
      <c r="AH831" s="1"/>
      <c r="AI831" s="1"/>
      <c r="AJ831" s="52"/>
      <c r="AK831" s="1"/>
      <c r="AL831" s="52"/>
      <c r="AM831" s="1"/>
      <c r="AN831" s="52"/>
      <c r="AO831" s="71"/>
      <c r="AP831" s="52"/>
      <c r="AQ831" s="1"/>
      <c r="AR831" s="71"/>
      <c r="AS831" s="71"/>
      <c r="AT831" s="52"/>
    </row>
    <row r="832" spans="1:46" ht="14.25" customHeight="1">
      <c r="A832" s="52"/>
      <c r="B832" s="52"/>
      <c r="C832" s="52"/>
      <c r="D832" s="1"/>
      <c r="E832" s="52"/>
      <c r="F832" s="1"/>
      <c r="G832" s="52"/>
      <c r="H832" s="1"/>
      <c r="I832" s="52"/>
      <c r="J832" s="1"/>
      <c r="K832" s="52"/>
      <c r="L832" s="69"/>
      <c r="M832" s="52"/>
      <c r="N832" s="1"/>
      <c r="O832" s="52"/>
      <c r="P832" s="1"/>
      <c r="Q832" s="1"/>
      <c r="R832" s="52"/>
      <c r="S832" s="1"/>
      <c r="T832" s="52"/>
      <c r="U832" s="1"/>
      <c r="V832" s="70"/>
      <c r="W832" s="52"/>
      <c r="X832" s="1"/>
      <c r="Y832" s="52"/>
      <c r="Z832" s="1"/>
      <c r="AA832" s="1"/>
      <c r="AB832" s="1"/>
      <c r="AC832" s="1"/>
      <c r="AD832" s="1"/>
      <c r="AE832" s="52"/>
      <c r="AF832" s="1"/>
      <c r="AG832" s="52"/>
      <c r="AH832" s="1"/>
      <c r="AI832" s="1"/>
      <c r="AJ832" s="52"/>
      <c r="AK832" s="1"/>
      <c r="AL832" s="52"/>
      <c r="AM832" s="1"/>
      <c r="AN832" s="52"/>
      <c r="AO832" s="71"/>
      <c r="AP832" s="52"/>
      <c r="AQ832" s="1"/>
      <c r="AR832" s="71"/>
      <c r="AS832" s="71"/>
      <c r="AT832" s="52"/>
    </row>
    <row r="833" spans="1:46" ht="14.25" customHeight="1">
      <c r="A833" s="52"/>
      <c r="B833" s="52"/>
      <c r="C833" s="52"/>
      <c r="D833" s="1"/>
      <c r="E833" s="52"/>
      <c r="F833" s="1"/>
      <c r="G833" s="52"/>
      <c r="H833" s="1"/>
      <c r="I833" s="52"/>
      <c r="J833" s="1"/>
      <c r="K833" s="52"/>
      <c r="L833" s="69"/>
      <c r="M833" s="52"/>
      <c r="N833" s="1"/>
      <c r="O833" s="52"/>
      <c r="P833" s="1"/>
      <c r="Q833" s="1"/>
      <c r="R833" s="52"/>
      <c r="S833" s="1"/>
      <c r="T833" s="52"/>
      <c r="U833" s="1"/>
      <c r="V833" s="70"/>
      <c r="W833" s="52"/>
      <c r="X833" s="1"/>
      <c r="Y833" s="52"/>
      <c r="Z833" s="1"/>
      <c r="AA833" s="1"/>
      <c r="AB833" s="1"/>
      <c r="AC833" s="1"/>
      <c r="AD833" s="1"/>
      <c r="AE833" s="52"/>
      <c r="AF833" s="1"/>
      <c r="AG833" s="52"/>
      <c r="AH833" s="1"/>
      <c r="AI833" s="1"/>
      <c r="AJ833" s="52"/>
      <c r="AK833" s="1"/>
      <c r="AL833" s="52"/>
      <c r="AM833" s="1"/>
      <c r="AN833" s="52"/>
      <c r="AO833" s="71"/>
      <c r="AP833" s="52"/>
      <c r="AQ833" s="1"/>
      <c r="AR833" s="71"/>
      <c r="AS833" s="71"/>
      <c r="AT833" s="52"/>
    </row>
    <row r="834" spans="1:46" ht="14.25" customHeight="1">
      <c r="A834" s="52"/>
      <c r="B834" s="52"/>
      <c r="C834" s="52"/>
      <c r="D834" s="1"/>
      <c r="E834" s="52"/>
      <c r="F834" s="1"/>
      <c r="G834" s="52"/>
      <c r="H834" s="1"/>
      <c r="I834" s="52"/>
      <c r="J834" s="1"/>
      <c r="K834" s="52"/>
      <c r="L834" s="69"/>
      <c r="M834" s="52"/>
      <c r="N834" s="1"/>
      <c r="O834" s="52"/>
      <c r="P834" s="1"/>
      <c r="Q834" s="1"/>
      <c r="R834" s="52"/>
      <c r="S834" s="1"/>
      <c r="T834" s="52"/>
      <c r="U834" s="1"/>
      <c r="V834" s="70"/>
      <c r="W834" s="52"/>
      <c r="X834" s="1"/>
      <c r="Y834" s="52"/>
      <c r="Z834" s="1"/>
      <c r="AA834" s="1"/>
      <c r="AB834" s="1"/>
      <c r="AC834" s="1"/>
      <c r="AD834" s="1"/>
      <c r="AE834" s="52"/>
      <c r="AF834" s="1"/>
      <c r="AG834" s="52"/>
      <c r="AH834" s="1"/>
      <c r="AI834" s="1"/>
      <c r="AJ834" s="52"/>
      <c r="AK834" s="1"/>
      <c r="AL834" s="52"/>
      <c r="AM834" s="1"/>
      <c r="AN834" s="52"/>
      <c r="AO834" s="71"/>
      <c r="AP834" s="52"/>
      <c r="AQ834" s="1"/>
      <c r="AR834" s="71"/>
      <c r="AS834" s="71"/>
      <c r="AT834" s="52"/>
    </row>
    <row r="835" spans="1:46" ht="14.25" customHeight="1">
      <c r="A835" s="52"/>
      <c r="B835" s="52"/>
      <c r="C835" s="52"/>
      <c r="D835" s="1"/>
      <c r="E835" s="52"/>
      <c r="F835" s="1"/>
      <c r="G835" s="52"/>
      <c r="H835" s="1"/>
      <c r="I835" s="52"/>
      <c r="J835" s="1"/>
      <c r="K835" s="52"/>
      <c r="L835" s="69"/>
      <c r="M835" s="52"/>
      <c r="N835" s="1"/>
      <c r="O835" s="52"/>
      <c r="P835" s="1"/>
      <c r="Q835" s="1"/>
      <c r="R835" s="52"/>
      <c r="S835" s="1"/>
      <c r="T835" s="52"/>
      <c r="U835" s="1"/>
      <c r="V835" s="70"/>
      <c r="W835" s="52"/>
      <c r="X835" s="1"/>
      <c r="Y835" s="52"/>
      <c r="Z835" s="1"/>
      <c r="AA835" s="1"/>
      <c r="AB835" s="1"/>
      <c r="AC835" s="1"/>
      <c r="AD835" s="1"/>
      <c r="AE835" s="52"/>
      <c r="AF835" s="1"/>
      <c r="AG835" s="52"/>
      <c r="AH835" s="1"/>
      <c r="AI835" s="1"/>
      <c r="AJ835" s="52"/>
      <c r="AK835" s="1"/>
      <c r="AL835" s="52"/>
      <c r="AM835" s="1"/>
      <c r="AN835" s="52"/>
      <c r="AO835" s="71"/>
      <c r="AP835" s="52"/>
      <c r="AQ835" s="1"/>
      <c r="AR835" s="71"/>
      <c r="AS835" s="71"/>
      <c r="AT835" s="52"/>
    </row>
    <row r="836" spans="1:46" ht="14.25" customHeight="1">
      <c r="A836" s="52"/>
      <c r="B836" s="52"/>
      <c r="C836" s="52"/>
      <c r="D836" s="1"/>
      <c r="E836" s="52"/>
      <c r="F836" s="1"/>
      <c r="G836" s="52"/>
      <c r="H836" s="1"/>
      <c r="I836" s="52"/>
      <c r="J836" s="1"/>
      <c r="K836" s="52"/>
      <c r="L836" s="69"/>
      <c r="M836" s="52"/>
      <c r="N836" s="1"/>
      <c r="O836" s="52"/>
      <c r="P836" s="1"/>
      <c r="Q836" s="1"/>
      <c r="R836" s="52"/>
      <c r="S836" s="1"/>
      <c r="T836" s="52"/>
      <c r="U836" s="1"/>
      <c r="V836" s="70"/>
      <c r="W836" s="52"/>
      <c r="X836" s="1"/>
      <c r="Y836" s="52"/>
      <c r="Z836" s="1"/>
      <c r="AA836" s="1"/>
      <c r="AB836" s="1"/>
      <c r="AC836" s="1"/>
      <c r="AD836" s="1"/>
      <c r="AE836" s="52"/>
      <c r="AF836" s="1"/>
      <c r="AG836" s="52"/>
      <c r="AH836" s="1"/>
      <c r="AI836" s="1"/>
      <c r="AJ836" s="52"/>
      <c r="AK836" s="1"/>
      <c r="AL836" s="52"/>
      <c r="AM836" s="1"/>
      <c r="AN836" s="52"/>
      <c r="AO836" s="71"/>
      <c r="AP836" s="52"/>
      <c r="AQ836" s="1"/>
      <c r="AR836" s="71"/>
      <c r="AS836" s="71"/>
      <c r="AT836" s="52"/>
    </row>
    <row r="837" spans="1:46" ht="14.25" customHeight="1">
      <c r="A837" s="52"/>
      <c r="B837" s="52"/>
      <c r="C837" s="52"/>
      <c r="D837" s="1"/>
      <c r="E837" s="52"/>
      <c r="F837" s="1"/>
      <c r="G837" s="52"/>
      <c r="H837" s="1"/>
      <c r="I837" s="52"/>
      <c r="J837" s="1"/>
      <c r="K837" s="52"/>
      <c r="L837" s="69"/>
      <c r="M837" s="52"/>
      <c r="N837" s="1"/>
      <c r="O837" s="52"/>
      <c r="P837" s="1"/>
      <c r="Q837" s="1"/>
      <c r="R837" s="52"/>
      <c r="S837" s="1"/>
      <c r="T837" s="52"/>
      <c r="U837" s="1"/>
      <c r="V837" s="70"/>
      <c r="W837" s="52"/>
      <c r="X837" s="1"/>
      <c r="Y837" s="52"/>
      <c r="Z837" s="1"/>
      <c r="AA837" s="1"/>
      <c r="AB837" s="1"/>
      <c r="AC837" s="1"/>
      <c r="AD837" s="1"/>
      <c r="AE837" s="52"/>
      <c r="AF837" s="1"/>
      <c r="AG837" s="52"/>
      <c r="AH837" s="1"/>
      <c r="AI837" s="1"/>
      <c r="AJ837" s="52"/>
      <c r="AK837" s="1"/>
      <c r="AL837" s="52"/>
      <c r="AM837" s="1"/>
      <c r="AN837" s="52"/>
      <c r="AO837" s="71"/>
      <c r="AP837" s="52"/>
      <c r="AQ837" s="1"/>
      <c r="AR837" s="71"/>
      <c r="AS837" s="71"/>
      <c r="AT837" s="52"/>
    </row>
    <row r="838" spans="1:46" ht="14.25" customHeight="1">
      <c r="A838" s="52"/>
      <c r="B838" s="52"/>
      <c r="C838" s="52"/>
      <c r="D838" s="1"/>
      <c r="E838" s="52"/>
      <c r="F838" s="1"/>
      <c r="G838" s="52"/>
      <c r="H838" s="1"/>
      <c r="I838" s="52"/>
      <c r="J838" s="1"/>
      <c r="K838" s="52"/>
      <c r="L838" s="69"/>
      <c r="M838" s="52"/>
      <c r="N838" s="1"/>
      <c r="O838" s="52"/>
      <c r="P838" s="1"/>
      <c r="Q838" s="1"/>
      <c r="R838" s="52"/>
      <c r="S838" s="1"/>
      <c r="T838" s="52"/>
      <c r="U838" s="1"/>
      <c r="V838" s="70"/>
      <c r="W838" s="52"/>
      <c r="X838" s="1"/>
      <c r="Y838" s="52"/>
      <c r="Z838" s="1"/>
      <c r="AA838" s="1"/>
      <c r="AB838" s="1"/>
      <c r="AC838" s="1"/>
      <c r="AD838" s="1"/>
      <c r="AE838" s="52"/>
      <c r="AF838" s="1"/>
      <c r="AG838" s="52"/>
      <c r="AH838" s="1"/>
      <c r="AI838" s="1"/>
      <c r="AJ838" s="52"/>
      <c r="AK838" s="1"/>
      <c r="AL838" s="52"/>
      <c r="AM838" s="1"/>
      <c r="AN838" s="52"/>
      <c r="AO838" s="71"/>
      <c r="AP838" s="52"/>
      <c r="AQ838" s="1"/>
      <c r="AR838" s="71"/>
      <c r="AS838" s="71"/>
      <c r="AT838" s="52"/>
    </row>
    <row r="839" spans="1:46" ht="14.25" customHeight="1">
      <c r="A839" s="52"/>
      <c r="B839" s="52"/>
      <c r="C839" s="52"/>
      <c r="D839" s="1"/>
      <c r="E839" s="52"/>
      <c r="F839" s="1"/>
      <c r="G839" s="52"/>
      <c r="H839" s="1"/>
      <c r="I839" s="52"/>
      <c r="J839" s="1"/>
      <c r="K839" s="52"/>
      <c r="L839" s="69"/>
      <c r="M839" s="52"/>
      <c r="N839" s="1"/>
      <c r="O839" s="52"/>
      <c r="P839" s="1"/>
      <c r="Q839" s="1"/>
      <c r="R839" s="52"/>
      <c r="S839" s="1"/>
      <c r="T839" s="52"/>
      <c r="U839" s="1"/>
      <c r="V839" s="70"/>
      <c r="W839" s="52"/>
      <c r="X839" s="1"/>
      <c r="Y839" s="52"/>
      <c r="Z839" s="1"/>
      <c r="AA839" s="1"/>
      <c r="AB839" s="1"/>
      <c r="AC839" s="1"/>
      <c r="AD839" s="1"/>
      <c r="AE839" s="52"/>
      <c r="AF839" s="1"/>
      <c r="AG839" s="52"/>
      <c r="AH839" s="1"/>
      <c r="AI839" s="1"/>
      <c r="AJ839" s="52"/>
      <c r="AK839" s="1"/>
      <c r="AL839" s="52"/>
      <c r="AM839" s="1"/>
      <c r="AN839" s="52"/>
      <c r="AO839" s="71"/>
      <c r="AP839" s="52"/>
      <c r="AQ839" s="1"/>
      <c r="AR839" s="71"/>
      <c r="AS839" s="71"/>
      <c r="AT839" s="52"/>
    </row>
    <row r="840" spans="1:46" ht="14.25" customHeight="1">
      <c r="A840" s="52"/>
      <c r="B840" s="52"/>
      <c r="C840" s="52"/>
      <c r="D840" s="1"/>
      <c r="E840" s="52"/>
      <c r="F840" s="1"/>
      <c r="G840" s="52"/>
      <c r="H840" s="1"/>
      <c r="I840" s="52"/>
      <c r="J840" s="1"/>
      <c r="K840" s="52"/>
      <c r="L840" s="69"/>
      <c r="M840" s="52"/>
      <c r="N840" s="1"/>
      <c r="O840" s="52"/>
      <c r="P840" s="1"/>
      <c r="Q840" s="1"/>
      <c r="R840" s="52"/>
      <c r="S840" s="1"/>
      <c r="T840" s="52"/>
      <c r="U840" s="1"/>
      <c r="V840" s="70"/>
      <c r="W840" s="52"/>
      <c r="X840" s="1"/>
      <c r="Y840" s="52"/>
      <c r="Z840" s="1"/>
      <c r="AA840" s="1"/>
      <c r="AB840" s="1"/>
      <c r="AC840" s="1"/>
      <c r="AD840" s="1"/>
      <c r="AE840" s="52"/>
      <c r="AF840" s="1"/>
      <c r="AG840" s="52"/>
      <c r="AH840" s="1"/>
      <c r="AI840" s="1"/>
      <c r="AJ840" s="52"/>
      <c r="AK840" s="1"/>
      <c r="AL840" s="52"/>
      <c r="AM840" s="1"/>
      <c r="AN840" s="52"/>
      <c r="AO840" s="71"/>
      <c r="AP840" s="52"/>
      <c r="AQ840" s="1"/>
      <c r="AR840" s="71"/>
      <c r="AS840" s="71"/>
      <c r="AT840" s="52"/>
    </row>
    <row r="841" spans="1:46" ht="14.25" customHeight="1">
      <c r="A841" s="52"/>
      <c r="B841" s="52"/>
      <c r="C841" s="52"/>
      <c r="D841" s="1"/>
      <c r="E841" s="52"/>
      <c r="F841" s="1"/>
      <c r="G841" s="52"/>
      <c r="H841" s="1"/>
      <c r="I841" s="52"/>
      <c r="J841" s="1"/>
      <c r="K841" s="52"/>
      <c r="L841" s="69"/>
      <c r="M841" s="52"/>
      <c r="N841" s="1"/>
      <c r="O841" s="52"/>
      <c r="P841" s="1"/>
      <c r="Q841" s="1"/>
      <c r="R841" s="52"/>
      <c r="S841" s="1"/>
      <c r="T841" s="52"/>
      <c r="U841" s="1"/>
      <c r="V841" s="70"/>
      <c r="W841" s="52"/>
      <c r="X841" s="1"/>
      <c r="Y841" s="52"/>
      <c r="Z841" s="1"/>
      <c r="AA841" s="1"/>
      <c r="AB841" s="1"/>
      <c r="AC841" s="1"/>
      <c r="AD841" s="1"/>
      <c r="AE841" s="52"/>
      <c r="AF841" s="1"/>
      <c r="AG841" s="52"/>
      <c r="AH841" s="1"/>
      <c r="AI841" s="1"/>
      <c r="AJ841" s="52"/>
      <c r="AK841" s="1"/>
      <c r="AL841" s="52"/>
      <c r="AM841" s="1"/>
      <c r="AN841" s="52"/>
      <c r="AO841" s="71"/>
      <c r="AP841" s="52"/>
      <c r="AQ841" s="1"/>
      <c r="AR841" s="71"/>
      <c r="AS841" s="71"/>
      <c r="AT841" s="52"/>
    </row>
    <row r="842" spans="1:46" ht="14.25" customHeight="1">
      <c r="A842" s="52"/>
      <c r="B842" s="52"/>
      <c r="C842" s="52"/>
      <c r="D842" s="1"/>
      <c r="E842" s="52"/>
      <c r="F842" s="1"/>
      <c r="G842" s="52"/>
      <c r="H842" s="1"/>
      <c r="I842" s="52"/>
      <c r="J842" s="1"/>
      <c r="K842" s="52"/>
      <c r="L842" s="69"/>
      <c r="M842" s="52"/>
      <c r="N842" s="1"/>
      <c r="O842" s="52"/>
      <c r="P842" s="1"/>
      <c r="Q842" s="1"/>
      <c r="R842" s="52"/>
      <c r="S842" s="1"/>
      <c r="T842" s="52"/>
      <c r="U842" s="1"/>
      <c r="V842" s="70"/>
      <c r="W842" s="52"/>
      <c r="X842" s="1"/>
      <c r="Y842" s="52"/>
      <c r="Z842" s="1"/>
      <c r="AA842" s="1"/>
      <c r="AB842" s="1"/>
      <c r="AC842" s="1"/>
      <c r="AD842" s="1"/>
      <c r="AE842" s="52"/>
      <c r="AF842" s="1"/>
      <c r="AG842" s="52"/>
      <c r="AH842" s="1"/>
      <c r="AI842" s="1"/>
      <c r="AJ842" s="52"/>
      <c r="AK842" s="1"/>
      <c r="AL842" s="52"/>
      <c r="AM842" s="1"/>
      <c r="AN842" s="52"/>
      <c r="AO842" s="71"/>
      <c r="AP842" s="52"/>
      <c r="AQ842" s="1"/>
      <c r="AR842" s="71"/>
      <c r="AS842" s="71"/>
      <c r="AT842" s="52"/>
    </row>
    <row r="843" spans="1:46" ht="14.25" customHeight="1">
      <c r="A843" s="52"/>
      <c r="B843" s="52"/>
      <c r="C843" s="52"/>
      <c r="D843" s="1"/>
      <c r="E843" s="52"/>
      <c r="F843" s="1"/>
      <c r="G843" s="52"/>
      <c r="H843" s="1"/>
      <c r="I843" s="52"/>
      <c r="J843" s="1"/>
      <c r="K843" s="52"/>
      <c r="L843" s="69"/>
      <c r="M843" s="52"/>
      <c r="N843" s="1"/>
      <c r="O843" s="52"/>
      <c r="P843" s="1"/>
      <c r="Q843" s="1"/>
      <c r="R843" s="52"/>
      <c r="S843" s="1"/>
      <c r="T843" s="52"/>
      <c r="U843" s="1"/>
      <c r="V843" s="70"/>
      <c r="W843" s="52"/>
      <c r="X843" s="1"/>
      <c r="Y843" s="52"/>
      <c r="Z843" s="1"/>
      <c r="AA843" s="1"/>
      <c r="AB843" s="1"/>
      <c r="AC843" s="1"/>
      <c r="AD843" s="1"/>
      <c r="AE843" s="52"/>
      <c r="AF843" s="1"/>
      <c r="AG843" s="52"/>
      <c r="AH843" s="1"/>
      <c r="AI843" s="1"/>
      <c r="AJ843" s="52"/>
      <c r="AK843" s="1"/>
      <c r="AL843" s="52"/>
      <c r="AM843" s="1"/>
      <c r="AN843" s="52"/>
      <c r="AO843" s="71"/>
      <c r="AP843" s="52"/>
      <c r="AQ843" s="1"/>
      <c r="AR843" s="71"/>
      <c r="AS843" s="71"/>
      <c r="AT843" s="52"/>
    </row>
    <row r="844" spans="1:46" ht="14.25" customHeight="1">
      <c r="A844" s="52"/>
      <c r="B844" s="52"/>
      <c r="C844" s="52"/>
      <c r="D844" s="1"/>
      <c r="E844" s="52"/>
      <c r="F844" s="1"/>
      <c r="G844" s="52"/>
      <c r="H844" s="1"/>
      <c r="I844" s="52"/>
      <c r="J844" s="1"/>
      <c r="K844" s="52"/>
      <c r="L844" s="69"/>
      <c r="M844" s="52"/>
      <c r="N844" s="1"/>
      <c r="O844" s="52"/>
      <c r="P844" s="1"/>
      <c r="Q844" s="1"/>
      <c r="R844" s="52"/>
      <c r="S844" s="1"/>
      <c r="T844" s="52"/>
      <c r="U844" s="1"/>
      <c r="V844" s="70"/>
      <c r="W844" s="52"/>
      <c r="X844" s="1"/>
      <c r="Y844" s="52"/>
      <c r="Z844" s="1"/>
      <c r="AA844" s="1"/>
      <c r="AB844" s="1"/>
      <c r="AC844" s="1"/>
      <c r="AD844" s="1"/>
      <c r="AE844" s="52"/>
      <c r="AF844" s="1"/>
      <c r="AG844" s="52"/>
      <c r="AH844" s="1"/>
      <c r="AI844" s="1"/>
      <c r="AJ844" s="52"/>
      <c r="AK844" s="1"/>
      <c r="AL844" s="52"/>
      <c r="AM844" s="1"/>
      <c r="AN844" s="52"/>
      <c r="AO844" s="71"/>
      <c r="AP844" s="52"/>
      <c r="AQ844" s="1"/>
      <c r="AR844" s="71"/>
      <c r="AS844" s="71"/>
      <c r="AT844" s="52"/>
    </row>
    <row r="845" spans="1:46" ht="14.25" customHeight="1">
      <c r="A845" s="52"/>
      <c r="B845" s="52"/>
      <c r="C845" s="52"/>
      <c r="D845" s="1"/>
      <c r="E845" s="52"/>
      <c r="F845" s="1"/>
      <c r="G845" s="52"/>
      <c r="H845" s="1"/>
      <c r="I845" s="52"/>
      <c r="J845" s="1"/>
      <c r="K845" s="52"/>
      <c r="L845" s="69"/>
      <c r="M845" s="52"/>
      <c r="N845" s="1"/>
      <c r="O845" s="52"/>
      <c r="P845" s="1"/>
      <c r="Q845" s="1"/>
      <c r="R845" s="52"/>
      <c r="S845" s="1"/>
      <c r="T845" s="52"/>
      <c r="U845" s="1"/>
      <c r="V845" s="70"/>
      <c r="W845" s="52"/>
      <c r="X845" s="1"/>
      <c r="Y845" s="52"/>
      <c r="Z845" s="1"/>
      <c r="AA845" s="1"/>
      <c r="AB845" s="1"/>
      <c r="AC845" s="1"/>
      <c r="AD845" s="1"/>
      <c r="AE845" s="52"/>
      <c r="AF845" s="1"/>
      <c r="AG845" s="52"/>
      <c r="AH845" s="1"/>
      <c r="AI845" s="1"/>
      <c r="AJ845" s="52"/>
      <c r="AK845" s="1"/>
      <c r="AL845" s="52"/>
      <c r="AM845" s="1"/>
      <c r="AN845" s="52"/>
      <c r="AO845" s="71"/>
      <c r="AP845" s="52"/>
      <c r="AQ845" s="1"/>
      <c r="AR845" s="71"/>
      <c r="AS845" s="71"/>
      <c r="AT845" s="52"/>
    </row>
    <row r="846" spans="1:46" ht="14.25" customHeight="1">
      <c r="A846" s="52"/>
      <c r="B846" s="52"/>
      <c r="C846" s="52"/>
      <c r="D846" s="1"/>
      <c r="E846" s="52"/>
      <c r="F846" s="1"/>
      <c r="G846" s="52"/>
      <c r="H846" s="1"/>
      <c r="I846" s="52"/>
      <c r="J846" s="1"/>
      <c r="K846" s="52"/>
      <c r="L846" s="69"/>
      <c r="M846" s="52"/>
      <c r="N846" s="1"/>
      <c r="O846" s="52"/>
      <c r="P846" s="1"/>
      <c r="Q846" s="1"/>
      <c r="R846" s="52"/>
      <c r="S846" s="1"/>
      <c r="T846" s="52"/>
      <c r="U846" s="1"/>
      <c r="V846" s="70"/>
      <c r="W846" s="52"/>
      <c r="X846" s="1"/>
      <c r="Y846" s="52"/>
      <c r="Z846" s="1"/>
      <c r="AA846" s="1"/>
      <c r="AB846" s="1"/>
      <c r="AC846" s="1"/>
      <c r="AD846" s="1"/>
      <c r="AE846" s="52"/>
      <c r="AF846" s="1"/>
      <c r="AG846" s="52"/>
      <c r="AH846" s="1"/>
      <c r="AI846" s="1"/>
      <c r="AJ846" s="52"/>
      <c r="AK846" s="1"/>
      <c r="AL846" s="52"/>
      <c r="AM846" s="1"/>
      <c r="AN846" s="52"/>
      <c r="AO846" s="71"/>
      <c r="AP846" s="52"/>
      <c r="AQ846" s="1"/>
      <c r="AR846" s="71"/>
      <c r="AS846" s="71"/>
      <c r="AT846" s="52"/>
    </row>
    <row r="847" spans="1:46" ht="14.25" customHeight="1">
      <c r="A847" s="52"/>
      <c r="B847" s="52"/>
      <c r="C847" s="52"/>
      <c r="D847" s="1"/>
      <c r="E847" s="52"/>
      <c r="F847" s="1"/>
      <c r="G847" s="52"/>
      <c r="H847" s="1"/>
      <c r="I847" s="52"/>
      <c r="J847" s="1"/>
      <c r="K847" s="52"/>
      <c r="L847" s="69"/>
      <c r="M847" s="52"/>
      <c r="N847" s="1"/>
      <c r="O847" s="52"/>
      <c r="P847" s="1"/>
      <c r="Q847" s="1"/>
      <c r="R847" s="52"/>
      <c r="S847" s="1"/>
      <c r="T847" s="52"/>
      <c r="U847" s="1"/>
      <c r="V847" s="70"/>
      <c r="W847" s="52"/>
      <c r="X847" s="1"/>
      <c r="Y847" s="52"/>
      <c r="Z847" s="1"/>
      <c r="AA847" s="1"/>
      <c r="AB847" s="1"/>
      <c r="AC847" s="1"/>
      <c r="AD847" s="1"/>
      <c r="AE847" s="52"/>
      <c r="AF847" s="1"/>
      <c r="AG847" s="52"/>
      <c r="AH847" s="1"/>
      <c r="AI847" s="1"/>
      <c r="AJ847" s="52"/>
      <c r="AK847" s="1"/>
      <c r="AL847" s="52"/>
      <c r="AM847" s="1"/>
      <c r="AN847" s="52"/>
      <c r="AO847" s="71"/>
      <c r="AP847" s="52"/>
      <c r="AQ847" s="1"/>
      <c r="AR847" s="71"/>
      <c r="AS847" s="71"/>
      <c r="AT847" s="52"/>
    </row>
    <row r="848" spans="1:46" ht="14.25" customHeight="1">
      <c r="A848" s="52"/>
      <c r="B848" s="52"/>
      <c r="C848" s="52"/>
      <c r="D848" s="1"/>
      <c r="E848" s="52"/>
      <c r="F848" s="1"/>
      <c r="G848" s="52"/>
      <c r="H848" s="1"/>
      <c r="I848" s="52"/>
      <c r="J848" s="1"/>
      <c r="K848" s="52"/>
      <c r="L848" s="69"/>
      <c r="M848" s="52"/>
      <c r="N848" s="1"/>
      <c r="O848" s="52"/>
      <c r="P848" s="1"/>
      <c r="Q848" s="1"/>
      <c r="R848" s="52"/>
      <c r="S848" s="1"/>
      <c r="T848" s="52"/>
      <c r="U848" s="1"/>
      <c r="V848" s="70"/>
      <c r="W848" s="52"/>
      <c r="X848" s="1"/>
      <c r="Y848" s="52"/>
      <c r="Z848" s="1"/>
      <c r="AA848" s="1"/>
      <c r="AB848" s="1"/>
      <c r="AC848" s="1"/>
      <c r="AD848" s="1"/>
      <c r="AE848" s="52"/>
      <c r="AF848" s="1"/>
      <c r="AG848" s="52"/>
      <c r="AH848" s="1"/>
      <c r="AI848" s="1"/>
      <c r="AJ848" s="52"/>
      <c r="AK848" s="1"/>
      <c r="AL848" s="52"/>
      <c r="AM848" s="1"/>
      <c r="AN848" s="52"/>
      <c r="AO848" s="71"/>
      <c r="AP848" s="52"/>
      <c r="AQ848" s="1"/>
      <c r="AR848" s="71"/>
      <c r="AS848" s="71"/>
      <c r="AT848" s="52"/>
    </row>
    <row r="849" spans="1:46" ht="14.25" customHeight="1">
      <c r="A849" s="52"/>
      <c r="B849" s="52"/>
      <c r="C849" s="52"/>
      <c r="D849" s="1"/>
      <c r="E849" s="52"/>
      <c r="F849" s="1"/>
      <c r="G849" s="52"/>
      <c r="H849" s="1"/>
      <c r="I849" s="52"/>
      <c r="J849" s="1"/>
      <c r="K849" s="52"/>
      <c r="L849" s="69"/>
      <c r="M849" s="52"/>
      <c r="N849" s="1"/>
      <c r="O849" s="52"/>
      <c r="P849" s="1"/>
      <c r="Q849" s="1"/>
      <c r="R849" s="52"/>
      <c r="S849" s="1"/>
      <c r="T849" s="52"/>
      <c r="U849" s="1"/>
      <c r="V849" s="70"/>
      <c r="W849" s="52"/>
      <c r="X849" s="1"/>
      <c r="Y849" s="52"/>
      <c r="Z849" s="1"/>
      <c r="AA849" s="1"/>
      <c r="AB849" s="1"/>
      <c r="AC849" s="1"/>
      <c r="AD849" s="1"/>
      <c r="AE849" s="52"/>
      <c r="AF849" s="1"/>
      <c r="AG849" s="52"/>
      <c r="AH849" s="1"/>
      <c r="AI849" s="1"/>
      <c r="AJ849" s="52"/>
      <c r="AK849" s="1"/>
      <c r="AL849" s="52"/>
      <c r="AM849" s="1"/>
      <c r="AN849" s="52"/>
      <c r="AO849" s="71"/>
      <c r="AP849" s="52"/>
      <c r="AQ849" s="1"/>
      <c r="AR849" s="71"/>
      <c r="AS849" s="71"/>
      <c r="AT849" s="52"/>
    </row>
    <row r="850" spans="1:46" ht="14.25" customHeight="1">
      <c r="A850" s="52"/>
      <c r="B850" s="52"/>
      <c r="C850" s="52"/>
      <c r="D850" s="1"/>
      <c r="E850" s="52"/>
      <c r="F850" s="1"/>
      <c r="G850" s="52"/>
      <c r="H850" s="1"/>
      <c r="I850" s="52"/>
      <c r="J850" s="1"/>
      <c r="K850" s="52"/>
      <c r="L850" s="69"/>
      <c r="M850" s="52"/>
      <c r="N850" s="1"/>
      <c r="O850" s="52"/>
      <c r="P850" s="1"/>
      <c r="Q850" s="1"/>
      <c r="R850" s="52"/>
      <c r="S850" s="1"/>
      <c r="T850" s="52"/>
      <c r="U850" s="1"/>
      <c r="V850" s="70"/>
      <c r="W850" s="52"/>
      <c r="X850" s="1"/>
      <c r="Y850" s="52"/>
      <c r="Z850" s="1"/>
      <c r="AA850" s="1"/>
      <c r="AB850" s="1"/>
      <c r="AC850" s="1"/>
      <c r="AD850" s="1"/>
      <c r="AE850" s="52"/>
      <c r="AF850" s="1"/>
      <c r="AG850" s="52"/>
      <c r="AH850" s="1"/>
      <c r="AI850" s="1"/>
      <c r="AJ850" s="52"/>
      <c r="AK850" s="1"/>
      <c r="AL850" s="52"/>
      <c r="AM850" s="1"/>
      <c r="AN850" s="52"/>
      <c r="AO850" s="71"/>
      <c r="AP850" s="52"/>
      <c r="AQ850" s="1"/>
      <c r="AR850" s="71"/>
      <c r="AS850" s="71"/>
      <c r="AT850" s="52"/>
    </row>
    <row r="851" spans="1:46" ht="14.25" customHeight="1">
      <c r="A851" s="52"/>
      <c r="B851" s="52"/>
      <c r="C851" s="52"/>
      <c r="D851" s="1"/>
      <c r="E851" s="52"/>
      <c r="F851" s="1"/>
      <c r="G851" s="52"/>
      <c r="H851" s="1"/>
      <c r="I851" s="52"/>
      <c r="J851" s="1"/>
      <c r="K851" s="52"/>
      <c r="L851" s="69"/>
      <c r="M851" s="52"/>
      <c r="N851" s="1"/>
      <c r="O851" s="52"/>
      <c r="P851" s="1"/>
      <c r="Q851" s="1"/>
      <c r="R851" s="52"/>
      <c r="S851" s="1"/>
      <c r="T851" s="52"/>
      <c r="U851" s="1"/>
      <c r="V851" s="70"/>
      <c r="W851" s="52"/>
      <c r="X851" s="1"/>
      <c r="Y851" s="52"/>
      <c r="Z851" s="1"/>
      <c r="AA851" s="1"/>
      <c r="AB851" s="1"/>
      <c r="AC851" s="1"/>
      <c r="AD851" s="1"/>
      <c r="AE851" s="52"/>
      <c r="AF851" s="1"/>
      <c r="AG851" s="52"/>
      <c r="AH851" s="1"/>
      <c r="AI851" s="1"/>
      <c r="AJ851" s="52"/>
      <c r="AK851" s="1"/>
      <c r="AL851" s="52"/>
      <c r="AM851" s="1"/>
      <c r="AN851" s="52"/>
      <c r="AO851" s="71"/>
      <c r="AP851" s="52"/>
      <c r="AQ851" s="1"/>
      <c r="AR851" s="71"/>
      <c r="AS851" s="71"/>
      <c r="AT851" s="52"/>
    </row>
    <row r="852" spans="1:46" ht="14.25" customHeight="1">
      <c r="A852" s="52"/>
      <c r="B852" s="52"/>
      <c r="C852" s="52"/>
      <c r="D852" s="1"/>
      <c r="E852" s="52"/>
      <c r="F852" s="1"/>
      <c r="G852" s="52"/>
      <c r="H852" s="1"/>
      <c r="I852" s="52"/>
      <c r="J852" s="1"/>
      <c r="K852" s="52"/>
      <c r="L852" s="69"/>
      <c r="M852" s="52"/>
      <c r="N852" s="1"/>
      <c r="O852" s="52"/>
      <c r="P852" s="1"/>
      <c r="Q852" s="1"/>
      <c r="R852" s="52"/>
      <c r="S852" s="1"/>
      <c r="T852" s="52"/>
      <c r="U852" s="1"/>
      <c r="V852" s="70"/>
      <c r="W852" s="52"/>
      <c r="X852" s="1"/>
      <c r="Y852" s="52"/>
      <c r="Z852" s="1"/>
      <c r="AA852" s="1"/>
      <c r="AB852" s="1"/>
      <c r="AC852" s="1"/>
      <c r="AD852" s="1"/>
      <c r="AE852" s="52"/>
      <c r="AF852" s="1"/>
      <c r="AG852" s="52"/>
      <c r="AH852" s="1"/>
      <c r="AI852" s="1"/>
      <c r="AJ852" s="52"/>
      <c r="AK852" s="1"/>
      <c r="AL852" s="52"/>
      <c r="AM852" s="1"/>
      <c r="AN852" s="52"/>
      <c r="AO852" s="71"/>
      <c r="AP852" s="52"/>
      <c r="AQ852" s="1"/>
      <c r="AR852" s="71"/>
      <c r="AS852" s="71"/>
      <c r="AT852" s="52"/>
    </row>
    <row r="853" spans="1:46" ht="14.25" customHeight="1">
      <c r="A853" s="52"/>
      <c r="B853" s="52"/>
      <c r="C853" s="52"/>
      <c r="D853" s="1"/>
      <c r="E853" s="52"/>
      <c r="F853" s="1"/>
      <c r="G853" s="52"/>
      <c r="H853" s="1"/>
      <c r="I853" s="52"/>
      <c r="J853" s="1"/>
      <c r="K853" s="52"/>
      <c r="L853" s="69"/>
      <c r="M853" s="52"/>
      <c r="N853" s="1"/>
      <c r="O853" s="52"/>
      <c r="P853" s="1"/>
      <c r="Q853" s="1"/>
      <c r="R853" s="52"/>
      <c r="S853" s="1"/>
      <c r="T853" s="52"/>
      <c r="U853" s="1"/>
      <c r="V853" s="70"/>
      <c r="W853" s="52"/>
      <c r="X853" s="1"/>
      <c r="Y853" s="52"/>
      <c r="Z853" s="1"/>
      <c r="AA853" s="1"/>
      <c r="AB853" s="1"/>
      <c r="AC853" s="1"/>
      <c r="AD853" s="1"/>
      <c r="AE853" s="52"/>
      <c r="AF853" s="1"/>
      <c r="AG853" s="52"/>
      <c r="AH853" s="1"/>
      <c r="AI853" s="1"/>
      <c r="AJ853" s="52"/>
      <c r="AK853" s="1"/>
      <c r="AL853" s="52"/>
      <c r="AM853" s="1"/>
      <c r="AN853" s="52"/>
      <c r="AO853" s="71"/>
      <c r="AP853" s="52"/>
      <c r="AQ853" s="1"/>
      <c r="AR853" s="71"/>
      <c r="AS853" s="71"/>
      <c r="AT853" s="52"/>
    </row>
    <row r="854" spans="1:46" ht="14.25" customHeight="1">
      <c r="A854" s="52"/>
      <c r="B854" s="52"/>
      <c r="C854" s="52"/>
      <c r="D854" s="1"/>
      <c r="E854" s="52"/>
      <c r="F854" s="1"/>
      <c r="G854" s="52"/>
      <c r="H854" s="1"/>
      <c r="I854" s="52"/>
      <c r="J854" s="1"/>
      <c r="K854" s="52"/>
      <c r="L854" s="69"/>
      <c r="M854" s="52"/>
      <c r="N854" s="1"/>
      <c r="O854" s="52"/>
      <c r="P854" s="1"/>
      <c r="Q854" s="1"/>
      <c r="R854" s="52"/>
      <c r="S854" s="1"/>
      <c r="T854" s="52"/>
      <c r="U854" s="1"/>
      <c r="V854" s="70"/>
      <c r="W854" s="52"/>
      <c r="X854" s="1"/>
      <c r="Y854" s="52"/>
      <c r="Z854" s="1"/>
      <c r="AA854" s="1"/>
      <c r="AB854" s="1"/>
      <c r="AC854" s="1"/>
      <c r="AD854" s="1"/>
      <c r="AE854" s="52"/>
      <c r="AF854" s="1"/>
      <c r="AG854" s="52"/>
      <c r="AH854" s="1"/>
      <c r="AI854" s="1"/>
      <c r="AJ854" s="52"/>
      <c r="AK854" s="1"/>
      <c r="AL854" s="52"/>
      <c r="AM854" s="1"/>
      <c r="AN854" s="52"/>
      <c r="AO854" s="71"/>
      <c r="AP854" s="52"/>
      <c r="AQ854" s="1"/>
      <c r="AR854" s="71"/>
      <c r="AS854" s="71"/>
      <c r="AT854" s="52"/>
    </row>
    <row r="855" spans="1:46" ht="14.25" customHeight="1">
      <c r="A855" s="52"/>
      <c r="B855" s="52"/>
      <c r="C855" s="52"/>
      <c r="D855" s="1"/>
      <c r="E855" s="52"/>
      <c r="F855" s="1"/>
      <c r="G855" s="52"/>
      <c r="H855" s="1"/>
      <c r="I855" s="52"/>
      <c r="J855" s="1"/>
      <c r="K855" s="52"/>
      <c r="L855" s="69"/>
      <c r="M855" s="52"/>
      <c r="N855" s="1"/>
      <c r="O855" s="52"/>
      <c r="P855" s="1"/>
      <c r="Q855" s="1"/>
      <c r="R855" s="52"/>
      <c r="S855" s="1"/>
      <c r="T855" s="52"/>
      <c r="U855" s="1"/>
      <c r="V855" s="70"/>
      <c r="W855" s="52"/>
      <c r="X855" s="1"/>
      <c r="Y855" s="52"/>
      <c r="Z855" s="1"/>
      <c r="AA855" s="1"/>
      <c r="AB855" s="1"/>
      <c r="AC855" s="1"/>
      <c r="AD855" s="1"/>
      <c r="AE855" s="52"/>
      <c r="AF855" s="1"/>
      <c r="AG855" s="52"/>
      <c r="AH855" s="1"/>
      <c r="AI855" s="1"/>
      <c r="AJ855" s="52"/>
      <c r="AK855" s="1"/>
      <c r="AL855" s="52"/>
      <c r="AM855" s="1"/>
      <c r="AN855" s="52"/>
      <c r="AO855" s="71"/>
      <c r="AP855" s="52"/>
      <c r="AQ855" s="1"/>
      <c r="AR855" s="71"/>
      <c r="AS855" s="71"/>
      <c r="AT855" s="52"/>
    </row>
    <row r="856" spans="1:46" ht="14.25" customHeight="1">
      <c r="A856" s="52"/>
      <c r="B856" s="52"/>
      <c r="C856" s="52"/>
      <c r="D856" s="1"/>
      <c r="E856" s="52"/>
      <c r="F856" s="1"/>
      <c r="G856" s="52"/>
      <c r="H856" s="1"/>
      <c r="I856" s="52"/>
      <c r="J856" s="1"/>
      <c r="K856" s="52"/>
      <c r="L856" s="69"/>
      <c r="M856" s="52"/>
      <c r="N856" s="1"/>
      <c r="O856" s="52"/>
      <c r="P856" s="1"/>
      <c r="Q856" s="1"/>
      <c r="R856" s="52"/>
      <c r="S856" s="1"/>
      <c r="T856" s="52"/>
      <c r="U856" s="1"/>
      <c r="V856" s="70"/>
      <c r="W856" s="52"/>
      <c r="X856" s="1"/>
      <c r="Y856" s="52"/>
      <c r="Z856" s="1"/>
      <c r="AA856" s="1"/>
      <c r="AB856" s="1"/>
      <c r="AC856" s="1"/>
      <c r="AD856" s="1"/>
      <c r="AE856" s="52"/>
      <c r="AF856" s="1"/>
      <c r="AG856" s="52"/>
      <c r="AH856" s="1"/>
      <c r="AI856" s="1"/>
      <c r="AJ856" s="52"/>
      <c r="AK856" s="1"/>
      <c r="AL856" s="52"/>
      <c r="AM856" s="1"/>
      <c r="AN856" s="52"/>
      <c r="AO856" s="71"/>
      <c r="AP856" s="52"/>
      <c r="AQ856" s="1"/>
      <c r="AR856" s="71"/>
      <c r="AS856" s="71"/>
      <c r="AT856" s="52"/>
    </row>
    <row r="857" spans="1:46" ht="14.25" customHeight="1">
      <c r="A857" s="52"/>
      <c r="B857" s="52"/>
      <c r="C857" s="52"/>
      <c r="D857" s="1"/>
      <c r="E857" s="52"/>
      <c r="F857" s="1"/>
      <c r="G857" s="52"/>
      <c r="H857" s="1"/>
      <c r="I857" s="52"/>
      <c r="J857" s="1"/>
      <c r="K857" s="52"/>
      <c r="L857" s="69"/>
      <c r="M857" s="52"/>
      <c r="N857" s="1"/>
      <c r="O857" s="52"/>
      <c r="P857" s="1"/>
      <c r="Q857" s="1"/>
      <c r="R857" s="52"/>
      <c r="S857" s="1"/>
      <c r="T857" s="52"/>
      <c r="U857" s="1"/>
      <c r="V857" s="70"/>
      <c r="W857" s="52"/>
      <c r="X857" s="1"/>
      <c r="Y857" s="52"/>
      <c r="Z857" s="1"/>
      <c r="AA857" s="1"/>
      <c r="AB857" s="1"/>
      <c r="AC857" s="1"/>
      <c r="AD857" s="1"/>
      <c r="AE857" s="52"/>
      <c r="AF857" s="1"/>
      <c r="AG857" s="52"/>
      <c r="AH857" s="1"/>
      <c r="AI857" s="1"/>
      <c r="AJ857" s="52"/>
      <c r="AK857" s="1"/>
      <c r="AL857" s="52"/>
      <c r="AM857" s="1"/>
      <c r="AN857" s="52"/>
      <c r="AO857" s="71"/>
      <c r="AP857" s="52"/>
      <c r="AQ857" s="1"/>
      <c r="AR857" s="71"/>
      <c r="AS857" s="71"/>
      <c r="AT857" s="52"/>
    </row>
    <row r="858" spans="1:46" ht="14.25" customHeight="1">
      <c r="A858" s="52"/>
      <c r="B858" s="52"/>
      <c r="C858" s="52"/>
      <c r="D858" s="1"/>
      <c r="E858" s="52"/>
      <c r="F858" s="1"/>
      <c r="G858" s="52"/>
      <c r="H858" s="1"/>
      <c r="I858" s="52"/>
      <c r="J858" s="1"/>
      <c r="K858" s="52"/>
      <c r="L858" s="69"/>
      <c r="M858" s="52"/>
      <c r="N858" s="1"/>
      <c r="O858" s="52"/>
      <c r="P858" s="1"/>
      <c r="Q858" s="1"/>
      <c r="R858" s="52"/>
      <c r="S858" s="1"/>
      <c r="T858" s="52"/>
      <c r="U858" s="1"/>
      <c r="V858" s="70"/>
      <c r="W858" s="52"/>
      <c r="X858" s="1"/>
      <c r="Y858" s="52"/>
      <c r="Z858" s="1"/>
      <c r="AA858" s="1"/>
      <c r="AB858" s="1"/>
      <c r="AC858" s="1"/>
      <c r="AD858" s="1"/>
      <c r="AE858" s="52"/>
      <c r="AF858" s="1"/>
      <c r="AG858" s="52"/>
      <c r="AH858" s="1"/>
      <c r="AI858" s="1"/>
      <c r="AJ858" s="52"/>
      <c r="AK858" s="1"/>
      <c r="AL858" s="52"/>
      <c r="AM858" s="1"/>
      <c r="AN858" s="52"/>
      <c r="AO858" s="71"/>
      <c r="AP858" s="52"/>
      <c r="AQ858" s="1"/>
      <c r="AR858" s="71"/>
      <c r="AS858" s="71"/>
      <c r="AT858" s="52"/>
    </row>
    <row r="859" spans="1:46" ht="14.25" customHeight="1">
      <c r="A859" s="52"/>
      <c r="B859" s="52"/>
      <c r="C859" s="52"/>
      <c r="D859" s="1"/>
      <c r="E859" s="52"/>
      <c r="F859" s="1"/>
      <c r="G859" s="52"/>
      <c r="H859" s="1"/>
      <c r="I859" s="52"/>
      <c r="J859" s="1"/>
      <c r="K859" s="52"/>
      <c r="L859" s="69"/>
      <c r="M859" s="52"/>
      <c r="N859" s="1"/>
      <c r="O859" s="52"/>
      <c r="P859" s="1"/>
      <c r="Q859" s="1"/>
      <c r="R859" s="52"/>
      <c r="S859" s="1"/>
      <c r="T859" s="52"/>
      <c r="U859" s="1"/>
      <c r="V859" s="70"/>
      <c r="W859" s="52"/>
      <c r="X859" s="1"/>
      <c r="Y859" s="52"/>
      <c r="Z859" s="1"/>
      <c r="AA859" s="1"/>
      <c r="AB859" s="1"/>
      <c r="AC859" s="1"/>
      <c r="AD859" s="1"/>
      <c r="AE859" s="52"/>
      <c r="AF859" s="1"/>
      <c r="AG859" s="52"/>
      <c r="AH859" s="1"/>
      <c r="AI859" s="1"/>
      <c r="AJ859" s="52"/>
      <c r="AK859" s="1"/>
      <c r="AL859" s="52"/>
      <c r="AM859" s="1"/>
      <c r="AN859" s="52"/>
      <c r="AO859" s="71"/>
      <c r="AP859" s="52"/>
      <c r="AQ859" s="1"/>
      <c r="AR859" s="71"/>
      <c r="AS859" s="71"/>
      <c r="AT859" s="52"/>
    </row>
    <row r="860" spans="1:46" ht="14.25" customHeight="1">
      <c r="A860" s="52"/>
      <c r="B860" s="52"/>
      <c r="C860" s="52"/>
      <c r="D860" s="1"/>
      <c r="E860" s="52"/>
      <c r="F860" s="1"/>
      <c r="G860" s="52"/>
      <c r="H860" s="1"/>
      <c r="I860" s="52"/>
      <c r="J860" s="1"/>
      <c r="K860" s="52"/>
      <c r="L860" s="69"/>
      <c r="M860" s="52"/>
      <c r="N860" s="1"/>
      <c r="O860" s="52"/>
      <c r="P860" s="1"/>
      <c r="Q860" s="1"/>
      <c r="R860" s="52"/>
      <c r="S860" s="1"/>
      <c r="T860" s="52"/>
      <c r="U860" s="1"/>
      <c r="V860" s="70"/>
      <c r="W860" s="52"/>
      <c r="X860" s="1"/>
      <c r="Y860" s="52"/>
      <c r="Z860" s="1"/>
      <c r="AA860" s="1"/>
      <c r="AB860" s="1"/>
      <c r="AC860" s="1"/>
      <c r="AD860" s="1"/>
      <c r="AE860" s="52"/>
      <c r="AF860" s="1"/>
      <c r="AG860" s="52"/>
      <c r="AH860" s="1"/>
      <c r="AI860" s="1"/>
      <c r="AJ860" s="52"/>
      <c r="AK860" s="1"/>
      <c r="AL860" s="52"/>
      <c r="AM860" s="1"/>
      <c r="AN860" s="52"/>
      <c r="AO860" s="71"/>
      <c r="AP860" s="52"/>
      <c r="AQ860" s="1"/>
      <c r="AR860" s="71"/>
      <c r="AS860" s="71"/>
      <c r="AT860" s="52"/>
    </row>
    <row r="861" spans="1:46" ht="14.25" customHeight="1">
      <c r="A861" s="52"/>
      <c r="B861" s="52"/>
      <c r="C861" s="52"/>
      <c r="D861" s="1"/>
      <c r="E861" s="52"/>
      <c r="F861" s="1"/>
      <c r="G861" s="52"/>
      <c r="H861" s="1"/>
      <c r="I861" s="52"/>
      <c r="J861" s="1"/>
      <c r="K861" s="52"/>
      <c r="L861" s="69"/>
      <c r="M861" s="52"/>
      <c r="N861" s="1"/>
      <c r="O861" s="52"/>
      <c r="P861" s="1"/>
      <c r="Q861" s="1"/>
      <c r="R861" s="52"/>
      <c r="S861" s="1"/>
      <c r="T861" s="52"/>
      <c r="U861" s="1"/>
      <c r="V861" s="70"/>
      <c r="W861" s="52"/>
      <c r="X861" s="1"/>
      <c r="Y861" s="52"/>
      <c r="Z861" s="1"/>
      <c r="AA861" s="1"/>
      <c r="AB861" s="1"/>
      <c r="AC861" s="1"/>
      <c r="AD861" s="1"/>
      <c r="AE861" s="52"/>
      <c r="AF861" s="1"/>
      <c r="AG861" s="52"/>
      <c r="AH861" s="1"/>
      <c r="AI861" s="1"/>
      <c r="AJ861" s="52"/>
      <c r="AK861" s="1"/>
      <c r="AL861" s="52"/>
      <c r="AM861" s="1"/>
      <c r="AN861" s="52"/>
      <c r="AO861" s="71"/>
      <c r="AP861" s="52"/>
      <c r="AQ861" s="1"/>
      <c r="AR861" s="71"/>
      <c r="AS861" s="71"/>
      <c r="AT861" s="52"/>
    </row>
    <row r="862" spans="1:46" ht="14.25" customHeight="1">
      <c r="A862" s="52"/>
      <c r="B862" s="52"/>
      <c r="C862" s="52"/>
      <c r="D862" s="1"/>
      <c r="E862" s="52"/>
      <c r="F862" s="1"/>
      <c r="G862" s="52"/>
      <c r="H862" s="1"/>
      <c r="I862" s="52"/>
      <c r="J862" s="1"/>
      <c r="K862" s="52"/>
      <c r="L862" s="69"/>
      <c r="M862" s="52"/>
      <c r="N862" s="1"/>
      <c r="O862" s="52"/>
      <c r="P862" s="1"/>
      <c r="Q862" s="1"/>
      <c r="R862" s="52"/>
      <c r="S862" s="1"/>
      <c r="T862" s="52"/>
      <c r="U862" s="1"/>
      <c r="V862" s="70"/>
      <c r="W862" s="52"/>
      <c r="X862" s="1"/>
      <c r="Y862" s="52"/>
      <c r="Z862" s="1"/>
      <c r="AA862" s="1"/>
      <c r="AB862" s="1"/>
      <c r="AC862" s="1"/>
      <c r="AD862" s="1"/>
      <c r="AE862" s="52"/>
      <c r="AF862" s="1"/>
      <c r="AG862" s="52"/>
      <c r="AH862" s="1"/>
      <c r="AI862" s="1"/>
      <c r="AJ862" s="52"/>
      <c r="AK862" s="1"/>
      <c r="AL862" s="52"/>
      <c r="AM862" s="1"/>
      <c r="AN862" s="52"/>
      <c r="AO862" s="71"/>
      <c r="AP862" s="52"/>
      <c r="AQ862" s="1"/>
      <c r="AR862" s="71"/>
      <c r="AS862" s="71"/>
      <c r="AT862" s="52"/>
    </row>
    <row r="863" spans="1:46" ht="14.25" customHeight="1">
      <c r="A863" s="52"/>
      <c r="B863" s="52"/>
      <c r="C863" s="52"/>
      <c r="D863" s="1"/>
      <c r="E863" s="52"/>
      <c r="F863" s="1"/>
      <c r="G863" s="52"/>
      <c r="H863" s="1"/>
      <c r="I863" s="52"/>
      <c r="J863" s="1"/>
      <c r="K863" s="52"/>
      <c r="L863" s="69"/>
      <c r="M863" s="52"/>
      <c r="N863" s="1"/>
      <c r="O863" s="52"/>
      <c r="P863" s="1"/>
      <c r="Q863" s="1"/>
      <c r="R863" s="52"/>
      <c r="S863" s="1"/>
      <c r="T863" s="52"/>
      <c r="U863" s="1"/>
      <c r="V863" s="70"/>
      <c r="W863" s="52"/>
      <c r="X863" s="1"/>
      <c r="Y863" s="52"/>
      <c r="Z863" s="1"/>
      <c r="AA863" s="1"/>
      <c r="AB863" s="1"/>
      <c r="AC863" s="1"/>
      <c r="AD863" s="1"/>
      <c r="AE863" s="52"/>
      <c r="AF863" s="1"/>
      <c r="AG863" s="52"/>
      <c r="AH863" s="1"/>
      <c r="AI863" s="1"/>
      <c r="AJ863" s="52"/>
      <c r="AK863" s="1"/>
      <c r="AL863" s="52"/>
      <c r="AM863" s="1"/>
      <c r="AN863" s="52"/>
      <c r="AO863" s="71"/>
      <c r="AP863" s="52"/>
      <c r="AQ863" s="1"/>
      <c r="AR863" s="71"/>
      <c r="AS863" s="71"/>
      <c r="AT863" s="52"/>
    </row>
    <row r="864" spans="1:46" ht="14.25" customHeight="1">
      <c r="A864" s="52"/>
      <c r="B864" s="52"/>
      <c r="C864" s="52"/>
      <c r="D864" s="1"/>
      <c r="E864" s="52"/>
      <c r="F864" s="1"/>
      <c r="G864" s="52"/>
      <c r="H864" s="1"/>
      <c r="I864" s="52"/>
      <c r="J864" s="1"/>
      <c r="K864" s="52"/>
      <c r="L864" s="69"/>
      <c r="M864" s="52"/>
      <c r="N864" s="1"/>
      <c r="O864" s="52"/>
      <c r="P864" s="1"/>
      <c r="Q864" s="1"/>
      <c r="R864" s="52"/>
      <c r="S864" s="1"/>
      <c r="T864" s="52"/>
      <c r="U864" s="1"/>
      <c r="V864" s="70"/>
      <c r="W864" s="52"/>
      <c r="X864" s="1"/>
      <c r="Y864" s="52"/>
      <c r="Z864" s="1"/>
      <c r="AA864" s="1"/>
      <c r="AB864" s="1"/>
      <c r="AC864" s="1"/>
      <c r="AD864" s="1"/>
      <c r="AE864" s="52"/>
      <c r="AF864" s="1"/>
      <c r="AG864" s="52"/>
      <c r="AH864" s="1"/>
      <c r="AI864" s="1"/>
      <c r="AJ864" s="52"/>
      <c r="AK864" s="1"/>
      <c r="AL864" s="52"/>
      <c r="AM864" s="1"/>
      <c r="AN864" s="52"/>
      <c r="AO864" s="71"/>
      <c r="AP864" s="52"/>
      <c r="AQ864" s="1"/>
      <c r="AR864" s="71"/>
      <c r="AS864" s="71"/>
      <c r="AT864" s="52"/>
    </row>
    <row r="865" spans="1:46" ht="14.25" customHeight="1">
      <c r="A865" s="52"/>
      <c r="B865" s="52"/>
      <c r="C865" s="52"/>
      <c r="D865" s="1"/>
      <c r="E865" s="52"/>
      <c r="F865" s="1"/>
      <c r="G865" s="52"/>
      <c r="H865" s="1"/>
      <c r="I865" s="52"/>
      <c r="J865" s="1"/>
      <c r="K865" s="52"/>
      <c r="L865" s="69"/>
      <c r="M865" s="52"/>
      <c r="N865" s="1"/>
      <c r="O865" s="52"/>
      <c r="P865" s="1"/>
      <c r="Q865" s="1"/>
      <c r="R865" s="52"/>
      <c r="S865" s="1"/>
      <c r="T865" s="52"/>
      <c r="U865" s="1"/>
      <c r="V865" s="70"/>
      <c r="W865" s="52"/>
      <c r="X865" s="1"/>
      <c r="Y865" s="52"/>
      <c r="Z865" s="1"/>
      <c r="AA865" s="1"/>
      <c r="AB865" s="1"/>
      <c r="AC865" s="1"/>
      <c r="AD865" s="1"/>
      <c r="AE865" s="52"/>
      <c r="AF865" s="1"/>
      <c r="AG865" s="52"/>
      <c r="AH865" s="1"/>
      <c r="AI865" s="1"/>
      <c r="AJ865" s="52"/>
      <c r="AK865" s="1"/>
      <c r="AL865" s="52"/>
      <c r="AM865" s="1"/>
      <c r="AN865" s="52"/>
      <c r="AO865" s="71"/>
      <c r="AP865" s="52"/>
      <c r="AQ865" s="1"/>
      <c r="AR865" s="71"/>
      <c r="AS865" s="71"/>
      <c r="AT865" s="52"/>
    </row>
    <row r="866" spans="1:46" ht="14.25" customHeight="1">
      <c r="A866" s="52"/>
      <c r="B866" s="52"/>
      <c r="C866" s="52"/>
      <c r="D866" s="1"/>
      <c r="E866" s="52"/>
      <c r="F866" s="1"/>
      <c r="G866" s="52"/>
      <c r="H866" s="1"/>
      <c r="I866" s="52"/>
      <c r="J866" s="1"/>
      <c r="K866" s="52"/>
      <c r="L866" s="69"/>
      <c r="M866" s="52"/>
      <c r="N866" s="1"/>
      <c r="O866" s="52"/>
      <c r="P866" s="1"/>
      <c r="Q866" s="1"/>
      <c r="R866" s="52"/>
      <c r="S866" s="1"/>
      <c r="T866" s="52"/>
      <c r="U866" s="1"/>
      <c r="V866" s="70"/>
      <c r="W866" s="52"/>
      <c r="X866" s="1"/>
      <c r="Y866" s="52"/>
      <c r="Z866" s="1"/>
      <c r="AA866" s="1"/>
      <c r="AB866" s="1"/>
      <c r="AC866" s="1"/>
      <c r="AD866" s="1"/>
      <c r="AE866" s="52"/>
      <c r="AF866" s="1"/>
      <c r="AG866" s="52"/>
      <c r="AH866" s="1"/>
      <c r="AI866" s="1"/>
      <c r="AJ866" s="52"/>
      <c r="AK866" s="1"/>
      <c r="AL866" s="52"/>
      <c r="AM866" s="1"/>
      <c r="AN866" s="52"/>
      <c r="AO866" s="71"/>
      <c r="AP866" s="52"/>
      <c r="AQ866" s="1"/>
      <c r="AR866" s="71"/>
      <c r="AS866" s="71"/>
      <c r="AT866" s="52"/>
    </row>
    <row r="867" spans="1:46" ht="14.25" customHeight="1">
      <c r="A867" s="52"/>
      <c r="B867" s="52"/>
      <c r="C867" s="52"/>
      <c r="D867" s="1"/>
      <c r="E867" s="52"/>
      <c r="F867" s="1"/>
      <c r="G867" s="52"/>
      <c r="H867" s="1"/>
      <c r="I867" s="52"/>
      <c r="J867" s="1"/>
      <c r="K867" s="52"/>
      <c r="L867" s="69"/>
      <c r="M867" s="52"/>
      <c r="N867" s="1"/>
      <c r="O867" s="52"/>
      <c r="P867" s="1"/>
      <c r="Q867" s="1"/>
      <c r="R867" s="52"/>
      <c r="S867" s="1"/>
      <c r="T867" s="52"/>
      <c r="U867" s="1"/>
      <c r="V867" s="70"/>
      <c r="W867" s="52"/>
      <c r="X867" s="1"/>
      <c r="Y867" s="52"/>
      <c r="Z867" s="1"/>
      <c r="AA867" s="1"/>
      <c r="AB867" s="1"/>
      <c r="AC867" s="1"/>
      <c r="AD867" s="1"/>
      <c r="AE867" s="52"/>
      <c r="AF867" s="1"/>
      <c r="AG867" s="52"/>
      <c r="AH867" s="1"/>
      <c r="AI867" s="1"/>
      <c r="AJ867" s="52"/>
      <c r="AK867" s="1"/>
      <c r="AL867" s="52"/>
      <c r="AM867" s="1"/>
      <c r="AN867" s="52"/>
      <c r="AO867" s="71"/>
      <c r="AP867" s="52"/>
      <c r="AQ867" s="1"/>
      <c r="AR867" s="71"/>
      <c r="AS867" s="71"/>
      <c r="AT867" s="52"/>
    </row>
    <row r="868" spans="1:46" ht="14.25" customHeight="1">
      <c r="A868" s="52"/>
      <c r="B868" s="52"/>
      <c r="C868" s="52"/>
      <c r="D868" s="1"/>
      <c r="E868" s="52"/>
      <c r="F868" s="1"/>
      <c r="G868" s="52"/>
      <c r="H868" s="1"/>
      <c r="I868" s="52"/>
      <c r="J868" s="1"/>
      <c r="K868" s="52"/>
      <c r="L868" s="69"/>
      <c r="M868" s="52"/>
      <c r="N868" s="1"/>
      <c r="O868" s="52"/>
      <c r="P868" s="1"/>
      <c r="Q868" s="1"/>
      <c r="R868" s="52"/>
      <c r="S868" s="1"/>
      <c r="T868" s="52"/>
      <c r="U868" s="1"/>
      <c r="V868" s="70"/>
      <c r="W868" s="52"/>
      <c r="X868" s="1"/>
      <c r="Y868" s="52"/>
      <c r="Z868" s="1"/>
      <c r="AA868" s="1"/>
      <c r="AB868" s="1"/>
      <c r="AC868" s="1"/>
      <c r="AD868" s="1"/>
      <c r="AE868" s="52"/>
      <c r="AF868" s="1"/>
      <c r="AG868" s="52"/>
      <c r="AH868" s="1"/>
      <c r="AI868" s="1"/>
      <c r="AJ868" s="52"/>
      <c r="AK868" s="1"/>
      <c r="AL868" s="52"/>
      <c r="AM868" s="1"/>
      <c r="AN868" s="52"/>
      <c r="AO868" s="71"/>
      <c r="AP868" s="52"/>
      <c r="AQ868" s="1"/>
      <c r="AR868" s="71"/>
      <c r="AS868" s="71"/>
      <c r="AT868" s="52"/>
    </row>
    <row r="869" spans="1:46" ht="14.25" customHeight="1">
      <c r="A869" s="52"/>
      <c r="B869" s="52"/>
      <c r="C869" s="52"/>
      <c r="D869" s="1"/>
      <c r="E869" s="52"/>
      <c r="F869" s="1"/>
      <c r="G869" s="52"/>
      <c r="H869" s="1"/>
      <c r="I869" s="52"/>
      <c r="J869" s="1"/>
      <c r="K869" s="52"/>
      <c r="L869" s="69"/>
      <c r="M869" s="52"/>
      <c r="N869" s="1"/>
      <c r="O869" s="52"/>
      <c r="P869" s="1"/>
      <c r="Q869" s="1"/>
      <c r="R869" s="52"/>
      <c r="S869" s="1"/>
      <c r="T869" s="52"/>
      <c r="U869" s="1"/>
      <c r="V869" s="70"/>
      <c r="W869" s="52"/>
      <c r="X869" s="1"/>
      <c r="Y869" s="52"/>
      <c r="Z869" s="1"/>
      <c r="AA869" s="1"/>
      <c r="AB869" s="1"/>
      <c r="AC869" s="1"/>
      <c r="AD869" s="1"/>
      <c r="AE869" s="52"/>
      <c r="AF869" s="1"/>
      <c r="AG869" s="52"/>
      <c r="AH869" s="1"/>
      <c r="AI869" s="1"/>
      <c r="AJ869" s="52"/>
      <c r="AK869" s="1"/>
      <c r="AL869" s="52"/>
      <c r="AM869" s="1"/>
      <c r="AN869" s="52"/>
      <c r="AO869" s="71"/>
      <c r="AP869" s="52"/>
      <c r="AQ869" s="1"/>
      <c r="AR869" s="71"/>
      <c r="AS869" s="71"/>
      <c r="AT869" s="52"/>
    </row>
    <row r="870" spans="1:46" ht="14.25" customHeight="1">
      <c r="A870" s="52"/>
      <c r="B870" s="52"/>
      <c r="C870" s="52"/>
      <c r="D870" s="1"/>
      <c r="E870" s="52"/>
      <c r="F870" s="1"/>
      <c r="G870" s="52"/>
      <c r="H870" s="1"/>
      <c r="I870" s="52"/>
      <c r="J870" s="1"/>
      <c r="K870" s="52"/>
      <c r="L870" s="69"/>
      <c r="M870" s="52"/>
      <c r="N870" s="1"/>
      <c r="O870" s="52"/>
      <c r="P870" s="1"/>
      <c r="Q870" s="1"/>
      <c r="R870" s="52"/>
      <c r="S870" s="1"/>
      <c r="T870" s="52"/>
      <c r="U870" s="1"/>
      <c r="V870" s="70"/>
      <c r="W870" s="52"/>
      <c r="X870" s="1"/>
      <c r="Y870" s="52"/>
      <c r="Z870" s="1"/>
      <c r="AA870" s="1"/>
      <c r="AB870" s="1"/>
      <c r="AC870" s="1"/>
      <c r="AD870" s="1"/>
      <c r="AE870" s="52"/>
      <c r="AF870" s="1"/>
      <c r="AG870" s="52"/>
      <c r="AH870" s="1"/>
      <c r="AI870" s="1"/>
      <c r="AJ870" s="52"/>
      <c r="AK870" s="1"/>
      <c r="AL870" s="52"/>
      <c r="AM870" s="1"/>
      <c r="AN870" s="52"/>
      <c r="AO870" s="71"/>
      <c r="AP870" s="52"/>
      <c r="AQ870" s="1"/>
      <c r="AR870" s="71"/>
      <c r="AS870" s="71"/>
      <c r="AT870" s="52"/>
    </row>
    <row r="871" spans="1:46" ht="14.25" customHeight="1">
      <c r="A871" s="52"/>
      <c r="B871" s="52"/>
      <c r="C871" s="52"/>
      <c r="D871" s="1"/>
      <c r="E871" s="52"/>
      <c r="F871" s="1"/>
      <c r="G871" s="52"/>
      <c r="H871" s="1"/>
      <c r="I871" s="52"/>
      <c r="J871" s="1"/>
      <c r="K871" s="52"/>
      <c r="L871" s="69"/>
      <c r="M871" s="52"/>
      <c r="N871" s="1"/>
      <c r="O871" s="52"/>
      <c r="P871" s="1"/>
      <c r="Q871" s="1"/>
      <c r="R871" s="52"/>
      <c r="S871" s="1"/>
      <c r="T871" s="52"/>
      <c r="U871" s="1"/>
      <c r="V871" s="70"/>
      <c r="W871" s="52"/>
      <c r="X871" s="1"/>
      <c r="Y871" s="52"/>
      <c r="Z871" s="1"/>
      <c r="AA871" s="1"/>
      <c r="AB871" s="1"/>
      <c r="AC871" s="1"/>
      <c r="AD871" s="1"/>
      <c r="AE871" s="52"/>
      <c r="AF871" s="1"/>
      <c r="AG871" s="52"/>
      <c r="AH871" s="1"/>
      <c r="AI871" s="1"/>
      <c r="AJ871" s="52"/>
      <c r="AK871" s="1"/>
      <c r="AL871" s="52"/>
      <c r="AM871" s="1"/>
      <c r="AN871" s="52"/>
      <c r="AO871" s="71"/>
      <c r="AP871" s="52"/>
      <c r="AQ871" s="1"/>
      <c r="AR871" s="71"/>
      <c r="AS871" s="71"/>
      <c r="AT871" s="52"/>
    </row>
    <row r="872" spans="1:46" ht="14.25" customHeight="1">
      <c r="A872" s="52"/>
      <c r="B872" s="52"/>
      <c r="C872" s="52"/>
      <c r="D872" s="1"/>
      <c r="E872" s="52"/>
      <c r="F872" s="1"/>
      <c r="G872" s="52"/>
      <c r="H872" s="1"/>
      <c r="I872" s="52"/>
      <c r="J872" s="1"/>
      <c r="K872" s="52"/>
      <c r="L872" s="69"/>
      <c r="M872" s="52"/>
      <c r="N872" s="1"/>
      <c r="O872" s="52"/>
      <c r="P872" s="1"/>
      <c r="Q872" s="1"/>
      <c r="R872" s="52"/>
      <c r="S872" s="1"/>
      <c r="T872" s="52"/>
      <c r="U872" s="1"/>
      <c r="V872" s="70"/>
      <c r="W872" s="52"/>
      <c r="X872" s="1"/>
      <c r="Y872" s="52"/>
      <c r="Z872" s="1"/>
      <c r="AA872" s="1"/>
      <c r="AB872" s="1"/>
      <c r="AC872" s="1"/>
      <c r="AD872" s="1"/>
      <c r="AE872" s="52"/>
      <c r="AF872" s="1"/>
      <c r="AG872" s="52"/>
      <c r="AH872" s="1"/>
      <c r="AI872" s="1"/>
      <c r="AJ872" s="52"/>
      <c r="AK872" s="1"/>
      <c r="AL872" s="52"/>
      <c r="AM872" s="1"/>
      <c r="AN872" s="52"/>
      <c r="AO872" s="71"/>
      <c r="AP872" s="52"/>
      <c r="AQ872" s="1"/>
      <c r="AR872" s="71"/>
      <c r="AS872" s="71"/>
      <c r="AT872" s="52"/>
    </row>
    <row r="873" spans="1:46" ht="14.25" customHeight="1">
      <c r="A873" s="52"/>
      <c r="B873" s="52"/>
      <c r="C873" s="52"/>
      <c r="D873" s="1"/>
      <c r="E873" s="52"/>
      <c r="F873" s="1"/>
      <c r="G873" s="52"/>
      <c r="H873" s="1"/>
      <c r="I873" s="52"/>
      <c r="J873" s="1"/>
      <c r="K873" s="52"/>
      <c r="L873" s="69"/>
      <c r="M873" s="52"/>
      <c r="N873" s="1"/>
      <c r="O873" s="52"/>
      <c r="P873" s="1"/>
      <c r="Q873" s="1"/>
      <c r="R873" s="52"/>
      <c r="S873" s="1"/>
      <c r="T873" s="52"/>
      <c r="U873" s="1"/>
      <c r="V873" s="70"/>
      <c r="W873" s="52"/>
      <c r="X873" s="1"/>
      <c r="Y873" s="52"/>
      <c r="Z873" s="1"/>
      <c r="AA873" s="1"/>
      <c r="AB873" s="1"/>
      <c r="AC873" s="1"/>
      <c r="AD873" s="1"/>
      <c r="AE873" s="52"/>
      <c r="AF873" s="1"/>
      <c r="AG873" s="52"/>
      <c r="AH873" s="1"/>
      <c r="AI873" s="1"/>
      <c r="AJ873" s="52"/>
      <c r="AK873" s="1"/>
      <c r="AL873" s="52"/>
      <c r="AM873" s="1"/>
      <c r="AN873" s="52"/>
      <c r="AO873" s="71"/>
      <c r="AP873" s="52"/>
      <c r="AQ873" s="1"/>
      <c r="AR873" s="71"/>
      <c r="AS873" s="71"/>
      <c r="AT873" s="52"/>
    </row>
    <row r="874" spans="1:46" ht="14.25" customHeight="1">
      <c r="A874" s="52"/>
      <c r="B874" s="52"/>
      <c r="C874" s="52"/>
      <c r="D874" s="1"/>
      <c r="E874" s="52"/>
      <c r="F874" s="1"/>
      <c r="G874" s="52"/>
      <c r="H874" s="1"/>
      <c r="I874" s="52"/>
      <c r="J874" s="1"/>
      <c r="K874" s="52"/>
      <c r="L874" s="69"/>
      <c r="M874" s="52"/>
      <c r="N874" s="1"/>
      <c r="O874" s="52"/>
      <c r="P874" s="1"/>
      <c r="Q874" s="1"/>
      <c r="R874" s="52"/>
      <c r="S874" s="1"/>
      <c r="T874" s="52"/>
      <c r="U874" s="1"/>
      <c r="V874" s="70"/>
      <c r="W874" s="52"/>
      <c r="X874" s="1"/>
      <c r="Y874" s="52"/>
      <c r="Z874" s="1"/>
      <c r="AA874" s="1"/>
      <c r="AB874" s="1"/>
      <c r="AC874" s="1"/>
      <c r="AD874" s="1"/>
      <c r="AE874" s="52"/>
      <c r="AF874" s="1"/>
      <c r="AG874" s="52"/>
      <c r="AH874" s="1"/>
      <c r="AI874" s="1"/>
      <c r="AJ874" s="52"/>
      <c r="AK874" s="1"/>
      <c r="AL874" s="52"/>
      <c r="AM874" s="1"/>
      <c r="AN874" s="52"/>
      <c r="AO874" s="71"/>
      <c r="AP874" s="52"/>
      <c r="AQ874" s="1"/>
      <c r="AR874" s="71"/>
      <c r="AS874" s="71"/>
      <c r="AT874" s="52"/>
    </row>
    <row r="875" spans="1:46" ht="14.25" customHeight="1">
      <c r="A875" s="52"/>
      <c r="B875" s="52"/>
      <c r="C875" s="52"/>
      <c r="D875" s="1"/>
      <c r="E875" s="52"/>
      <c r="F875" s="1"/>
      <c r="G875" s="52"/>
      <c r="H875" s="1"/>
      <c r="I875" s="52"/>
      <c r="J875" s="1"/>
      <c r="K875" s="52"/>
      <c r="L875" s="69"/>
      <c r="M875" s="52"/>
      <c r="N875" s="1"/>
      <c r="O875" s="52"/>
      <c r="P875" s="1"/>
      <c r="Q875" s="1"/>
      <c r="R875" s="52"/>
      <c r="S875" s="1"/>
      <c r="T875" s="52"/>
      <c r="U875" s="1"/>
      <c r="V875" s="70"/>
      <c r="W875" s="52"/>
      <c r="X875" s="1"/>
      <c r="Y875" s="52"/>
      <c r="Z875" s="1"/>
      <c r="AA875" s="1"/>
      <c r="AB875" s="1"/>
      <c r="AC875" s="1"/>
      <c r="AD875" s="1"/>
      <c r="AE875" s="52"/>
      <c r="AF875" s="1"/>
      <c r="AG875" s="52"/>
      <c r="AH875" s="1"/>
      <c r="AI875" s="1"/>
      <c r="AJ875" s="52"/>
      <c r="AK875" s="1"/>
      <c r="AL875" s="52"/>
      <c r="AM875" s="1"/>
      <c r="AN875" s="52"/>
      <c r="AO875" s="71"/>
      <c r="AP875" s="52"/>
      <c r="AQ875" s="1"/>
      <c r="AR875" s="71"/>
      <c r="AS875" s="71"/>
      <c r="AT875" s="52"/>
    </row>
    <row r="876" spans="1:46" ht="14.25" customHeight="1">
      <c r="A876" s="52"/>
      <c r="B876" s="52"/>
      <c r="C876" s="52"/>
      <c r="D876" s="1"/>
      <c r="E876" s="52"/>
      <c r="F876" s="1"/>
      <c r="G876" s="52"/>
      <c r="H876" s="1"/>
      <c r="I876" s="52"/>
      <c r="J876" s="1"/>
      <c r="K876" s="52"/>
      <c r="L876" s="69"/>
      <c r="M876" s="52"/>
      <c r="N876" s="1"/>
      <c r="O876" s="52"/>
      <c r="P876" s="1"/>
      <c r="Q876" s="1"/>
      <c r="R876" s="52"/>
      <c r="S876" s="1"/>
      <c r="T876" s="52"/>
      <c r="U876" s="1"/>
      <c r="V876" s="70"/>
      <c r="W876" s="52"/>
      <c r="X876" s="1"/>
      <c r="Y876" s="52"/>
      <c r="Z876" s="1"/>
      <c r="AA876" s="1"/>
      <c r="AB876" s="1"/>
      <c r="AC876" s="1"/>
      <c r="AD876" s="1"/>
      <c r="AE876" s="52"/>
      <c r="AF876" s="1"/>
      <c r="AG876" s="52"/>
      <c r="AH876" s="1"/>
      <c r="AI876" s="1"/>
      <c r="AJ876" s="52"/>
      <c r="AK876" s="1"/>
      <c r="AL876" s="52"/>
      <c r="AM876" s="1"/>
      <c r="AN876" s="52"/>
      <c r="AO876" s="71"/>
      <c r="AP876" s="52"/>
      <c r="AQ876" s="1"/>
      <c r="AR876" s="71"/>
      <c r="AS876" s="71"/>
      <c r="AT876" s="52"/>
    </row>
    <row r="877" spans="1:46" ht="14.25" customHeight="1">
      <c r="A877" s="52"/>
      <c r="B877" s="52"/>
      <c r="C877" s="52"/>
      <c r="D877" s="1"/>
      <c r="E877" s="52"/>
      <c r="F877" s="1"/>
      <c r="G877" s="52"/>
      <c r="H877" s="1"/>
      <c r="I877" s="52"/>
      <c r="J877" s="1"/>
      <c r="K877" s="52"/>
      <c r="L877" s="69"/>
      <c r="M877" s="52"/>
      <c r="N877" s="1"/>
      <c r="O877" s="52"/>
      <c r="P877" s="1"/>
      <c r="Q877" s="1"/>
      <c r="R877" s="52"/>
      <c r="S877" s="1"/>
      <c r="T877" s="52"/>
      <c r="U877" s="1"/>
      <c r="V877" s="70"/>
      <c r="W877" s="52"/>
      <c r="X877" s="1"/>
      <c r="Y877" s="52"/>
      <c r="Z877" s="1"/>
      <c r="AA877" s="1"/>
      <c r="AB877" s="1"/>
      <c r="AC877" s="1"/>
      <c r="AD877" s="1"/>
      <c r="AE877" s="52"/>
      <c r="AF877" s="1"/>
      <c r="AG877" s="52"/>
      <c r="AH877" s="1"/>
      <c r="AI877" s="1"/>
      <c r="AJ877" s="52"/>
      <c r="AK877" s="1"/>
      <c r="AL877" s="52"/>
      <c r="AM877" s="1"/>
      <c r="AN877" s="52"/>
      <c r="AO877" s="71"/>
      <c r="AP877" s="52"/>
      <c r="AQ877" s="1"/>
      <c r="AR877" s="71"/>
      <c r="AS877" s="71"/>
      <c r="AT877" s="52"/>
    </row>
    <row r="878" spans="1:46" ht="14.25" customHeight="1">
      <c r="A878" s="52"/>
      <c r="B878" s="52"/>
      <c r="C878" s="52"/>
      <c r="D878" s="1"/>
      <c r="E878" s="52"/>
      <c r="F878" s="1"/>
      <c r="G878" s="52"/>
      <c r="H878" s="1"/>
      <c r="I878" s="52"/>
      <c r="J878" s="1"/>
      <c r="K878" s="52"/>
      <c r="L878" s="69"/>
      <c r="M878" s="52"/>
      <c r="N878" s="1"/>
      <c r="O878" s="52"/>
      <c r="P878" s="1"/>
      <c r="Q878" s="1"/>
      <c r="R878" s="52"/>
      <c r="S878" s="1"/>
      <c r="T878" s="52"/>
      <c r="U878" s="1"/>
      <c r="V878" s="70"/>
      <c r="W878" s="52"/>
      <c r="X878" s="1"/>
      <c r="Y878" s="52"/>
      <c r="Z878" s="1"/>
      <c r="AA878" s="1"/>
      <c r="AB878" s="1"/>
      <c r="AC878" s="1"/>
      <c r="AD878" s="1"/>
      <c r="AE878" s="52"/>
      <c r="AF878" s="1"/>
      <c r="AG878" s="52"/>
      <c r="AH878" s="1"/>
      <c r="AI878" s="1"/>
      <c r="AJ878" s="52"/>
      <c r="AK878" s="1"/>
      <c r="AL878" s="52"/>
      <c r="AM878" s="1"/>
      <c r="AN878" s="52"/>
      <c r="AO878" s="71"/>
      <c r="AP878" s="52"/>
      <c r="AQ878" s="1"/>
      <c r="AR878" s="71"/>
      <c r="AS878" s="71"/>
      <c r="AT878" s="52"/>
    </row>
    <row r="879" spans="1:46" ht="14.25" customHeight="1">
      <c r="A879" s="52"/>
      <c r="B879" s="52"/>
      <c r="C879" s="52"/>
      <c r="D879" s="1"/>
      <c r="E879" s="52"/>
      <c r="F879" s="1"/>
      <c r="G879" s="52"/>
      <c r="H879" s="1"/>
      <c r="I879" s="52"/>
      <c r="J879" s="1"/>
      <c r="K879" s="52"/>
      <c r="L879" s="69"/>
      <c r="M879" s="52"/>
      <c r="N879" s="1"/>
      <c r="O879" s="52"/>
      <c r="P879" s="1"/>
      <c r="Q879" s="1"/>
      <c r="R879" s="52"/>
      <c r="S879" s="1"/>
      <c r="T879" s="52"/>
      <c r="U879" s="1"/>
      <c r="V879" s="70"/>
      <c r="W879" s="52"/>
      <c r="X879" s="1"/>
      <c r="Y879" s="52"/>
      <c r="Z879" s="1"/>
      <c r="AA879" s="1"/>
      <c r="AB879" s="1"/>
      <c r="AC879" s="1"/>
      <c r="AD879" s="1"/>
      <c r="AE879" s="52"/>
      <c r="AF879" s="1"/>
      <c r="AG879" s="52"/>
      <c r="AH879" s="1"/>
      <c r="AI879" s="1"/>
      <c r="AJ879" s="52"/>
      <c r="AK879" s="1"/>
      <c r="AL879" s="52"/>
      <c r="AM879" s="1"/>
      <c r="AN879" s="52"/>
      <c r="AO879" s="71"/>
      <c r="AP879" s="52"/>
      <c r="AQ879" s="1"/>
      <c r="AR879" s="71"/>
      <c r="AS879" s="71"/>
      <c r="AT879" s="52"/>
    </row>
    <row r="880" spans="1:46" ht="14.25" customHeight="1">
      <c r="A880" s="52"/>
      <c r="B880" s="52"/>
      <c r="C880" s="52"/>
      <c r="D880" s="1"/>
      <c r="E880" s="52"/>
      <c r="F880" s="1"/>
      <c r="G880" s="52"/>
      <c r="H880" s="1"/>
      <c r="I880" s="52"/>
      <c r="J880" s="1"/>
      <c r="K880" s="52"/>
      <c r="L880" s="69"/>
      <c r="M880" s="52"/>
      <c r="N880" s="1"/>
      <c r="O880" s="52"/>
      <c r="P880" s="1"/>
      <c r="Q880" s="1"/>
      <c r="R880" s="52"/>
      <c r="S880" s="1"/>
      <c r="T880" s="52"/>
      <c r="U880" s="1"/>
      <c r="V880" s="70"/>
      <c r="W880" s="52"/>
      <c r="X880" s="1"/>
      <c r="Y880" s="52"/>
      <c r="Z880" s="1"/>
      <c r="AA880" s="1"/>
      <c r="AB880" s="1"/>
      <c r="AC880" s="1"/>
      <c r="AD880" s="1"/>
      <c r="AE880" s="52"/>
      <c r="AF880" s="1"/>
      <c r="AG880" s="52"/>
      <c r="AH880" s="1"/>
      <c r="AI880" s="1"/>
      <c r="AJ880" s="52"/>
      <c r="AK880" s="1"/>
      <c r="AL880" s="52"/>
      <c r="AM880" s="1"/>
      <c r="AN880" s="52"/>
      <c r="AO880" s="71"/>
      <c r="AP880" s="52"/>
      <c r="AQ880" s="1"/>
      <c r="AR880" s="71"/>
      <c r="AS880" s="71"/>
      <c r="AT880" s="52"/>
    </row>
    <row r="881" spans="1:46" ht="14.25" customHeight="1">
      <c r="A881" s="52"/>
      <c r="B881" s="52"/>
      <c r="C881" s="52"/>
      <c r="D881" s="1"/>
      <c r="E881" s="52"/>
      <c r="F881" s="1"/>
      <c r="G881" s="52"/>
      <c r="H881" s="1"/>
      <c r="I881" s="52"/>
      <c r="J881" s="1"/>
      <c r="K881" s="52"/>
      <c r="L881" s="69"/>
      <c r="M881" s="52"/>
      <c r="N881" s="1"/>
      <c r="O881" s="52"/>
      <c r="P881" s="1"/>
      <c r="Q881" s="1"/>
      <c r="R881" s="52"/>
      <c r="S881" s="1"/>
      <c r="T881" s="52"/>
      <c r="U881" s="1"/>
      <c r="V881" s="70"/>
      <c r="W881" s="52"/>
      <c r="X881" s="1"/>
      <c r="Y881" s="52"/>
      <c r="Z881" s="1"/>
      <c r="AA881" s="1"/>
      <c r="AB881" s="1"/>
      <c r="AC881" s="1"/>
      <c r="AD881" s="1"/>
      <c r="AE881" s="52"/>
      <c r="AF881" s="1"/>
      <c r="AG881" s="52"/>
      <c r="AH881" s="1"/>
      <c r="AI881" s="1"/>
      <c r="AJ881" s="52"/>
      <c r="AK881" s="1"/>
      <c r="AL881" s="52"/>
      <c r="AM881" s="1"/>
      <c r="AN881" s="52"/>
      <c r="AO881" s="71"/>
      <c r="AP881" s="52"/>
      <c r="AQ881" s="1"/>
      <c r="AR881" s="71"/>
      <c r="AS881" s="71"/>
      <c r="AT881" s="52"/>
    </row>
    <row r="882" spans="1:46" ht="14.25" customHeight="1">
      <c r="A882" s="52"/>
      <c r="B882" s="52"/>
      <c r="C882" s="52"/>
      <c r="D882" s="1"/>
      <c r="E882" s="52"/>
      <c r="F882" s="1"/>
      <c r="G882" s="52"/>
      <c r="H882" s="1"/>
      <c r="I882" s="52"/>
      <c r="J882" s="1"/>
      <c r="K882" s="52"/>
      <c r="L882" s="69"/>
      <c r="M882" s="52"/>
      <c r="N882" s="1"/>
      <c r="O882" s="52"/>
      <c r="P882" s="1"/>
      <c r="Q882" s="1"/>
      <c r="R882" s="52"/>
      <c r="S882" s="1"/>
      <c r="T882" s="52"/>
      <c r="U882" s="1"/>
      <c r="V882" s="70"/>
      <c r="W882" s="52"/>
      <c r="X882" s="1"/>
      <c r="Y882" s="52"/>
      <c r="Z882" s="1"/>
      <c r="AA882" s="1"/>
      <c r="AB882" s="1"/>
      <c r="AC882" s="1"/>
      <c r="AD882" s="1"/>
      <c r="AE882" s="52"/>
      <c r="AF882" s="1"/>
      <c r="AG882" s="52"/>
      <c r="AH882" s="1"/>
      <c r="AI882" s="1"/>
      <c r="AJ882" s="52"/>
      <c r="AK882" s="1"/>
      <c r="AL882" s="52"/>
      <c r="AM882" s="1"/>
      <c r="AN882" s="52"/>
      <c r="AO882" s="71"/>
      <c r="AP882" s="52"/>
      <c r="AQ882" s="1"/>
      <c r="AR882" s="71"/>
      <c r="AS882" s="71"/>
      <c r="AT882" s="52"/>
    </row>
    <row r="883" spans="1:46" ht="14.25" customHeight="1">
      <c r="A883" s="52"/>
      <c r="B883" s="52"/>
      <c r="C883" s="52"/>
      <c r="D883" s="1"/>
      <c r="E883" s="52"/>
      <c r="F883" s="1"/>
      <c r="G883" s="52"/>
      <c r="H883" s="1"/>
      <c r="I883" s="52"/>
      <c r="J883" s="1"/>
      <c r="K883" s="52"/>
      <c r="L883" s="69"/>
      <c r="M883" s="52"/>
      <c r="N883" s="1"/>
      <c r="O883" s="52"/>
      <c r="P883" s="1"/>
      <c r="Q883" s="1"/>
      <c r="R883" s="52"/>
      <c r="S883" s="1"/>
      <c r="T883" s="52"/>
      <c r="U883" s="1"/>
      <c r="V883" s="70"/>
      <c r="W883" s="52"/>
      <c r="X883" s="1"/>
      <c r="Y883" s="52"/>
      <c r="Z883" s="1"/>
      <c r="AA883" s="1"/>
      <c r="AB883" s="1"/>
      <c r="AC883" s="1"/>
      <c r="AD883" s="1"/>
      <c r="AE883" s="52"/>
      <c r="AF883" s="1"/>
      <c r="AG883" s="52"/>
      <c r="AH883" s="1"/>
      <c r="AI883" s="1"/>
      <c r="AJ883" s="52"/>
      <c r="AK883" s="1"/>
      <c r="AL883" s="52"/>
      <c r="AM883" s="1"/>
      <c r="AN883" s="52"/>
      <c r="AO883" s="71"/>
      <c r="AP883" s="52"/>
      <c r="AQ883" s="1"/>
      <c r="AR883" s="71"/>
      <c r="AS883" s="71"/>
      <c r="AT883" s="52"/>
    </row>
    <row r="884" spans="1:46" ht="14.25" customHeight="1">
      <c r="A884" s="52"/>
      <c r="B884" s="52"/>
      <c r="C884" s="52"/>
      <c r="D884" s="1"/>
      <c r="E884" s="52"/>
      <c r="F884" s="1"/>
      <c r="G884" s="52"/>
      <c r="H884" s="1"/>
      <c r="I884" s="52"/>
      <c r="J884" s="1"/>
      <c r="K884" s="52"/>
      <c r="L884" s="69"/>
      <c r="M884" s="52"/>
      <c r="N884" s="1"/>
      <c r="O884" s="52"/>
      <c r="P884" s="1"/>
      <c r="Q884" s="1"/>
      <c r="R884" s="52"/>
      <c r="S884" s="1"/>
      <c r="T884" s="52"/>
      <c r="U884" s="1"/>
      <c r="V884" s="70"/>
      <c r="W884" s="52"/>
      <c r="X884" s="1"/>
      <c r="Y884" s="52"/>
      <c r="Z884" s="1"/>
      <c r="AA884" s="1"/>
      <c r="AB884" s="1"/>
      <c r="AC884" s="1"/>
      <c r="AD884" s="1"/>
      <c r="AE884" s="52"/>
      <c r="AF884" s="1"/>
      <c r="AG884" s="52"/>
      <c r="AH884" s="1"/>
      <c r="AI884" s="1"/>
      <c r="AJ884" s="52"/>
      <c r="AK884" s="1"/>
      <c r="AL884" s="52"/>
      <c r="AM884" s="1"/>
      <c r="AN884" s="52"/>
      <c r="AO884" s="71"/>
      <c r="AP884" s="52"/>
      <c r="AQ884" s="1"/>
      <c r="AR884" s="71"/>
      <c r="AS884" s="71"/>
      <c r="AT884" s="52"/>
    </row>
    <row r="885" spans="1:46" ht="14.25" customHeight="1">
      <c r="A885" s="52"/>
      <c r="B885" s="52"/>
      <c r="C885" s="52"/>
      <c r="D885" s="1"/>
      <c r="E885" s="52"/>
      <c r="F885" s="1"/>
      <c r="G885" s="52"/>
      <c r="H885" s="1"/>
      <c r="I885" s="52"/>
      <c r="J885" s="1"/>
      <c r="K885" s="52"/>
      <c r="L885" s="69"/>
      <c r="M885" s="52"/>
      <c r="N885" s="1"/>
      <c r="O885" s="52"/>
      <c r="P885" s="1"/>
      <c r="Q885" s="1"/>
      <c r="R885" s="52"/>
      <c r="S885" s="1"/>
      <c r="T885" s="52"/>
      <c r="U885" s="1"/>
      <c r="V885" s="70"/>
      <c r="W885" s="52"/>
      <c r="X885" s="1"/>
      <c r="Y885" s="52"/>
      <c r="Z885" s="1"/>
      <c r="AA885" s="1"/>
      <c r="AB885" s="1"/>
      <c r="AC885" s="1"/>
      <c r="AD885" s="1"/>
      <c r="AE885" s="52"/>
      <c r="AF885" s="1"/>
      <c r="AG885" s="52"/>
      <c r="AH885" s="1"/>
      <c r="AI885" s="1"/>
      <c r="AJ885" s="52"/>
      <c r="AK885" s="1"/>
      <c r="AL885" s="52"/>
      <c r="AM885" s="1"/>
      <c r="AN885" s="52"/>
      <c r="AO885" s="71"/>
      <c r="AP885" s="52"/>
      <c r="AQ885" s="1"/>
      <c r="AR885" s="71"/>
      <c r="AS885" s="71"/>
      <c r="AT885" s="52"/>
    </row>
    <row r="886" spans="1:46" ht="14.25" customHeight="1">
      <c r="A886" s="52"/>
      <c r="B886" s="52"/>
      <c r="C886" s="52"/>
      <c r="D886" s="1"/>
      <c r="E886" s="52"/>
      <c r="F886" s="1"/>
      <c r="G886" s="52"/>
      <c r="H886" s="1"/>
      <c r="I886" s="52"/>
      <c r="J886" s="1"/>
      <c r="K886" s="52"/>
      <c r="L886" s="69"/>
      <c r="M886" s="52"/>
      <c r="N886" s="1"/>
      <c r="O886" s="52"/>
      <c r="P886" s="1"/>
      <c r="Q886" s="1"/>
      <c r="R886" s="52"/>
      <c r="S886" s="1"/>
      <c r="T886" s="52"/>
      <c r="U886" s="1"/>
      <c r="V886" s="70"/>
      <c r="W886" s="52"/>
      <c r="X886" s="1"/>
      <c r="Y886" s="52"/>
      <c r="Z886" s="1"/>
      <c r="AA886" s="1"/>
      <c r="AB886" s="1"/>
      <c r="AC886" s="1"/>
      <c r="AD886" s="1"/>
      <c r="AE886" s="52"/>
      <c r="AF886" s="1"/>
      <c r="AG886" s="52"/>
      <c r="AH886" s="1"/>
      <c r="AI886" s="1"/>
      <c r="AJ886" s="52"/>
      <c r="AK886" s="1"/>
      <c r="AL886" s="52"/>
      <c r="AM886" s="1"/>
      <c r="AN886" s="52"/>
      <c r="AO886" s="71"/>
      <c r="AP886" s="52"/>
      <c r="AQ886" s="1"/>
      <c r="AR886" s="71"/>
      <c r="AS886" s="71"/>
      <c r="AT886" s="52"/>
    </row>
    <row r="887" spans="1:46" ht="14.25" customHeight="1">
      <c r="A887" s="52"/>
      <c r="B887" s="52"/>
      <c r="C887" s="52"/>
      <c r="D887" s="1"/>
      <c r="E887" s="52"/>
      <c r="F887" s="1"/>
      <c r="G887" s="52"/>
      <c r="H887" s="1"/>
      <c r="I887" s="52"/>
      <c r="J887" s="1"/>
      <c r="K887" s="52"/>
      <c r="L887" s="69"/>
      <c r="M887" s="52"/>
      <c r="N887" s="1"/>
      <c r="O887" s="52"/>
      <c r="P887" s="1"/>
      <c r="Q887" s="1"/>
      <c r="R887" s="52"/>
      <c r="S887" s="1"/>
      <c r="T887" s="52"/>
      <c r="U887" s="1"/>
      <c r="V887" s="70"/>
      <c r="W887" s="52"/>
      <c r="X887" s="1"/>
      <c r="Y887" s="52"/>
      <c r="Z887" s="1"/>
      <c r="AA887" s="1"/>
      <c r="AB887" s="1"/>
      <c r="AC887" s="1"/>
      <c r="AD887" s="1"/>
      <c r="AE887" s="52"/>
      <c r="AF887" s="1"/>
      <c r="AG887" s="52"/>
      <c r="AH887" s="1"/>
      <c r="AI887" s="1"/>
      <c r="AJ887" s="52"/>
      <c r="AK887" s="1"/>
      <c r="AL887" s="52"/>
      <c r="AM887" s="1"/>
      <c r="AN887" s="52"/>
      <c r="AO887" s="71"/>
      <c r="AP887" s="52"/>
      <c r="AQ887" s="1"/>
      <c r="AR887" s="71"/>
      <c r="AS887" s="71"/>
      <c r="AT887" s="52"/>
    </row>
    <row r="888" spans="1:46" ht="14.25" customHeight="1">
      <c r="A888" s="52"/>
      <c r="B888" s="52"/>
      <c r="C888" s="52"/>
      <c r="D888" s="1"/>
      <c r="E888" s="52"/>
      <c r="F888" s="1"/>
      <c r="G888" s="52"/>
      <c r="H888" s="1"/>
      <c r="I888" s="52"/>
      <c r="J888" s="1"/>
      <c r="K888" s="52"/>
      <c r="L888" s="69"/>
      <c r="M888" s="52"/>
      <c r="N888" s="1"/>
      <c r="O888" s="52"/>
      <c r="P888" s="1"/>
      <c r="Q888" s="1"/>
      <c r="R888" s="52"/>
      <c r="S888" s="1"/>
      <c r="T888" s="52"/>
      <c r="U888" s="1"/>
      <c r="V888" s="70"/>
      <c r="W888" s="52"/>
      <c r="X888" s="1"/>
      <c r="Y888" s="52"/>
      <c r="Z888" s="1"/>
      <c r="AA888" s="1"/>
      <c r="AB888" s="1"/>
      <c r="AC888" s="1"/>
      <c r="AD888" s="1"/>
      <c r="AE888" s="52"/>
      <c r="AF888" s="1"/>
      <c r="AG888" s="52"/>
      <c r="AH888" s="1"/>
      <c r="AI888" s="1"/>
      <c r="AJ888" s="52"/>
      <c r="AK888" s="1"/>
      <c r="AL888" s="52"/>
      <c r="AM888" s="1"/>
      <c r="AN888" s="52"/>
      <c r="AO888" s="71"/>
      <c r="AP888" s="52"/>
      <c r="AQ888" s="1"/>
      <c r="AR888" s="71"/>
      <c r="AS888" s="71"/>
      <c r="AT888" s="52"/>
    </row>
    <row r="889" spans="1:46" ht="14.25" customHeight="1">
      <c r="A889" s="52"/>
      <c r="B889" s="52"/>
      <c r="C889" s="52"/>
      <c r="D889" s="1"/>
      <c r="E889" s="52"/>
      <c r="F889" s="1"/>
      <c r="G889" s="52"/>
      <c r="H889" s="1"/>
      <c r="I889" s="52"/>
      <c r="J889" s="1"/>
      <c r="K889" s="52"/>
      <c r="L889" s="69"/>
      <c r="M889" s="52"/>
      <c r="N889" s="1"/>
      <c r="O889" s="52"/>
      <c r="P889" s="1"/>
      <c r="Q889" s="1"/>
      <c r="R889" s="52"/>
      <c r="S889" s="1"/>
      <c r="T889" s="52"/>
      <c r="U889" s="1"/>
      <c r="V889" s="70"/>
      <c r="W889" s="52"/>
      <c r="X889" s="1"/>
      <c r="Y889" s="52"/>
      <c r="Z889" s="1"/>
      <c r="AA889" s="1"/>
      <c r="AB889" s="1"/>
      <c r="AC889" s="1"/>
      <c r="AD889" s="1"/>
      <c r="AE889" s="52"/>
      <c r="AF889" s="1"/>
      <c r="AG889" s="52"/>
      <c r="AH889" s="1"/>
      <c r="AI889" s="1"/>
      <c r="AJ889" s="52"/>
      <c r="AK889" s="1"/>
      <c r="AL889" s="52"/>
      <c r="AM889" s="1"/>
      <c r="AN889" s="52"/>
      <c r="AO889" s="71"/>
      <c r="AP889" s="52"/>
      <c r="AQ889" s="1"/>
      <c r="AR889" s="71"/>
      <c r="AS889" s="71"/>
      <c r="AT889" s="52"/>
    </row>
    <row r="890" spans="1:46" ht="14.25" customHeight="1">
      <c r="A890" s="52"/>
      <c r="B890" s="52"/>
      <c r="C890" s="52"/>
      <c r="D890" s="1"/>
      <c r="E890" s="52"/>
      <c r="F890" s="1"/>
      <c r="G890" s="52"/>
      <c r="H890" s="1"/>
      <c r="I890" s="52"/>
      <c r="J890" s="1"/>
      <c r="K890" s="52"/>
      <c r="L890" s="69"/>
      <c r="M890" s="52"/>
      <c r="N890" s="1"/>
      <c r="O890" s="52"/>
      <c r="P890" s="1"/>
      <c r="Q890" s="1"/>
      <c r="R890" s="52"/>
      <c r="S890" s="1"/>
      <c r="T890" s="52"/>
      <c r="U890" s="1"/>
      <c r="V890" s="70"/>
      <c r="W890" s="52"/>
      <c r="X890" s="1"/>
      <c r="Y890" s="52"/>
      <c r="Z890" s="1"/>
      <c r="AA890" s="1"/>
      <c r="AB890" s="1"/>
      <c r="AC890" s="1"/>
      <c r="AD890" s="1"/>
      <c r="AE890" s="52"/>
      <c r="AF890" s="1"/>
      <c r="AG890" s="52"/>
      <c r="AH890" s="1"/>
      <c r="AI890" s="1"/>
      <c r="AJ890" s="52"/>
      <c r="AK890" s="1"/>
      <c r="AL890" s="52"/>
      <c r="AM890" s="1"/>
      <c r="AN890" s="52"/>
      <c r="AO890" s="71"/>
      <c r="AP890" s="52"/>
      <c r="AQ890" s="1"/>
      <c r="AR890" s="71"/>
      <c r="AS890" s="71"/>
      <c r="AT890" s="52"/>
    </row>
    <row r="891" spans="1:46" ht="14.25" customHeight="1">
      <c r="A891" s="52"/>
      <c r="B891" s="52"/>
      <c r="C891" s="52"/>
      <c r="D891" s="1"/>
      <c r="E891" s="52"/>
      <c r="F891" s="1"/>
      <c r="G891" s="52"/>
      <c r="H891" s="1"/>
      <c r="I891" s="52"/>
      <c r="J891" s="1"/>
      <c r="K891" s="52"/>
      <c r="L891" s="69"/>
      <c r="M891" s="52"/>
      <c r="N891" s="1"/>
      <c r="O891" s="52"/>
      <c r="P891" s="1"/>
      <c r="Q891" s="1"/>
      <c r="R891" s="52"/>
      <c r="S891" s="1"/>
      <c r="T891" s="52"/>
      <c r="U891" s="1"/>
      <c r="V891" s="70"/>
      <c r="W891" s="52"/>
      <c r="X891" s="1"/>
      <c r="Y891" s="52"/>
      <c r="Z891" s="1"/>
      <c r="AA891" s="1"/>
      <c r="AB891" s="1"/>
      <c r="AC891" s="1"/>
      <c r="AD891" s="1"/>
      <c r="AE891" s="52"/>
      <c r="AF891" s="1"/>
      <c r="AG891" s="52"/>
      <c r="AH891" s="1"/>
      <c r="AI891" s="1"/>
      <c r="AJ891" s="52"/>
      <c r="AK891" s="1"/>
      <c r="AL891" s="52"/>
      <c r="AM891" s="1"/>
      <c r="AN891" s="52"/>
      <c r="AO891" s="71"/>
      <c r="AP891" s="52"/>
      <c r="AQ891" s="1"/>
      <c r="AR891" s="71"/>
      <c r="AS891" s="71"/>
      <c r="AT891" s="52"/>
    </row>
    <row r="892" spans="1:46" ht="14.25" customHeight="1">
      <c r="A892" s="52"/>
      <c r="B892" s="52"/>
      <c r="C892" s="52"/>
      <c r="D892" s="1"/>
      <c r="E892" s="52"/>
      <c r="F892" s="1"/>
      <c r="G892" s="52"/>
      <c r="H892" s="1"/>
      <c r="I892" s="52"/>
      <c r="J892" s="1"/>
      <c r="K892" s="52"/>
      <c r="L892" s="69"/>
      <c r="M892" s="52"/>
      <c r="N892" s="1"/>
      <c r="O892" s="52"/>
      <c r="P892" s="1"/>
      <c r="Q892" s="1"/>
      <c r="R892" s="52"/>
      <c r="S892" s="1"/>
      <c r="T892" s="52"/>
      <c r="U892" s="1"/>
      <c r="V892" s="70"/>
      <c r="W892" s="52"/>
      <c r="X892" s="1"/>
      <c r="Y892" s="52"/>
      <c r="Z892" s="1"/>
      <c r="AA892" s="1"/>
      <c r="AB892" s="1"/>
      <c r="AC892" s="1"/>
      <c r="AD892" s="1"/>
      <c r="AE892" s="52"/>
      <c r="AF892" s="1"/>
      <c r="AG892" s="52"/>
      <c r="AH892" s="1"/>
      <c r="AI892" s="1"/>
      <c r="AJ892" s="52"/>
      <c r="AK892" s="1"/>
      <c r="AL892" s="52"/>
      <c r="AM892" s="1"/>
      <c r="AN892" s="52"/>
      <c r="AO892" s="71"/>
      <c r="AP892" s="52"/>
      <c r="AQ892" s="1"/>
      <c r="AR892" s="71"/>
      <c r="AS892" s="71"/>
      <c r="AT892" s="52"/>
    </row>
    <row r="893" spans="1:46" ht="14.25" customHeight="1">
      <c r="A893" s="52"/>
      <c r="B893" s="52"/>
      <c r="C893" s="52"/>
      <c r="D893" s="1"/>
      <c r="E893" s="52"/>
      <c r="F893" s="1"/>
      <c r="G893" s="52"/>
      <c r="H893" s="1"/>
      <c r="I893" s="52"/>
      <c r="J893" s="1"/>
      <c r="K893" s="52"/>
      <c r="L893" s="69"/>
      <c r="M893" s="52"/>
      <c r="N893" s="1"/>
      <c r="O893" s="52"/>
      <c r="P893" s="1"/>
      <c r="Q893" s="1"/>
      <c r="R893" s="52"/>
      <c r="S893" s="1"/>
      <c r="T893" s="52"/>
      <c r="U893" s="1"/>
      <c r="V893" s="70"/>
      <c r="W893" s="52"/>
      <c r="X893" s="1"/>
      <c r="Y893" s="52"/>
      <c r="Z893" s="1"/>
      <c r="AA893" s="1"/>
      <c r="AB893" s="1"/>
      <c r="AC893" s="1"/>
      <c r="AD893" s="1"/>
      <c r="AE893" s="52"/>
      <c r="AF893" s="1"/>
      <c r="AG893" s="52"/>
      <c r="AH893" s="1"/>
      <c r="AI893" s="1"/>
      <c r="AJ893" s="52"/>
      <c r="AK893" s="1"/>
      <c r="AL893" s="52"/>
      <c r="AM893" s="1"/>
      <c r="AN893" s="52"/>
      <c r="AO893" s="71"/>
      <c r="AP893" s="52"/>
      <c r="AQ893" s="1"/>
      <c r="AR893" s="71"/>
      <c r="AS893" s="71"/>
      <c r="AT893" s="52"/>
    </row>
    <row r="894" spans="1:46" ht="14.25" customHeight="1">
      <c r="A894" s="52"/>
      <c r="B894" s="52"/>
      <c r="C894" s="52"/>
      <c r="D894" s="1"/>
      <c r="E894" s="52"/>
      <c r="F894" s="1"/>
      <c r="G894" s="52"/>
      <c r="H894" s="1"/>
      <c r="I894" s="52"/>
      <c r="J894" s="1"/>
      <c r="K894" s="52"/>
      <c r="L894" s="69"/>
      <c r="M894" s="52"/>
      <c r="N894" s="1"/>
      <c r="O894" s="52"/>
      <c r="P894" s="1"/>
      <c r="Q894" s="1"/>
      <c r="R894" s="52"/>
      <c r="S894" s="1"/>
      <c r="T894" s="52"/>
      <c r="U894" s="1"/>
      <c r="V894" s="70"/>
      <c r="W894" s="52"/>
      <c r="X894" s="1"/>
      <c r="Y894" s="52"/>
      <c r="Z894" s="1"/>
      <c r="AA894" s="1"/>
      <c r="AB894" s="1"/>
      <c r="AC894" s="1"/>
      <c r="AD894" s="1"/>
      <c r="AE894" s="52"/>
      <c r="AF894" s="1"/>
      <c r="AG894" s="52"/>
      <c r="AH894" s="1"/>
      <c r="AI894" s="1"/>
      <c r="AJ894" s="52"/>
      <c r="AK894" s="1"/>
      <c r="AL894" s="52"/>
      <c r="AM894" s="1"/>
      <c r="AN894" s="52"/>
      <c r="AO894" s="71"/>
      <c r="AP894" s="52"/>
      <c r="AQ894" s="1"/>
      <c r="AR894" s="71"/>
      <c r="AS894" s="71"/>
      <c r="AT894" s="52"/>
    </row>
    <row r="895" spans="1:46" ht="14.25" customHeight="1">
      <c r="A895" s="52"/>
      <c r="B895" s="52"/>
      <c r="C895" s="52"/>
      <c r="D895" s="1"/>
      <c r="E895" s="52"/>
      <c r="F895" s="1"/>
      <c r="G895" s="52"/>
      <c r="H895" s="1"/>
      <c r="I895" s="52"/>
      <c r="J895" s="1"/>
      <c r="K895" s="52"/>
      <c r="L895" s="69"/>
      <c r="M895" s="52"/>
      <c r="N895" s="1"/>
      <c r="O895" s="52"/>
      <c r="P895" s="1"/>
      <c r="Q895" s="1"/>
      <c r="R895" s="52"/>
      <c r="S895" s="1"/>
      <c r="T895" s="52"/>
      <c r="U895" s="1"/>
      <c r="V895" s="70"/>
      <c r="W895" s="52"/>
      <c r="X895" s="1"/>
      <c r="Y895" s="52"/>
      <c r="Z895" s="1"/>
      <c r="AA895" s="1"/>
      <c r="AB895" s="1"/>
      <c r="AC895" s="1"/>
      <c r="AD895" s="1"/>
      <c r="AE895" s="52"/>
      <c r="AF895" s="1"/>
      <c r="AG895" s="52"/>
      <c r="AH895" s="1"/>
      <c r="AI895" s="1"/>
      <c r="AJ895" s="52"/>
      <c r="AK895" s="1"/>
      <c r="AL895" s="52"/>
      <c r="AM895" s="1"/>
      <c r="AN895" s="52"/>
      <c r="AO895" s="71"/>
      <c r="AP895" s="52"/>
      <c r="AQ895" s="1"/>
      <c r="AR895" s="71"/>
      <c r="AS895" s="71"/>
      <c r="AT895" s="52"/>
    </row>
    <row r="896" spans="1:46" ht="14.25" customHeight="1">
      <c r="A896" s="52"/>
      <c r="B896" s="52"/>
      <c r="C896" s="52"/>
      <c r="D896" s="1"/>
      <c r="E896" s="52"/>
      <c r="F896" s="1"/>
      <c r="G896" s="52"/>
      <c r="H896" s="1"/>
      <c r="I896" s="52"/>
      <c r="J896" s="1"/>
      <c r="K896" s="52"/>
      <c r="L896" s="69"/>
      <c r="M896" s="52"/>
      <c r="N896" s="1"/>
      <c r="O896" s="52"/>
      <c r="P896" s="1"/>
      <c r="Q896" s="1"/>
      <c r="R896" s="52"/>
      <c r="S896" s="1"/>
      <c r="T896" s="52"/>
      <c r="U896" s="1"/>
      <c r="V896" s="70"/>
      <c r="W896" s="52"/>
      <c r="X896" s="1"/>
      <c r="Y896" s="52"/>
      <c r="Z896" s="1"/>
      <c r="AA896" s="1"/>
      <c r="AB896" s="1"/>
      <c r="AC896" s="1"/>
      <c r="AD896" s="1"/>
      <c r="AE896" s="52"/>
      <c r="AF896" s="1"/>
      <c r="AG896" s="52"/>
      <c r="AH896" s="1"/>
      <c r="AI896" s="1"/>
      <c r="AJ896" s="52"/>
      <c r="AK896" s="1"/>
      <c r="AL896" s="52"/>
      <c r="AM896" s="1"/>
      <c r="AN896" s="52"/>
      <c r="AO896" s="71"/>
      <c r="AP896" s="52"/>
      <c r="AQ896" s="1"/>
      <c r="AR896" s="71"/>
      <c r="AS896" s="71"/>
      <c r="AT896" s="52"/>
    </row>
    <row r="897" spans="1:46" ht="14.25" customHeight="1">
      <c r="A897" s="52"/>
      <c r="B897" s="52"/>
      <c r="C897" s="52"/>
      <c r="D897" s="1"/>
      <c r="E897" s="52"/>
      <c r="F897" s="1"/>
      <c r="G897" s="52"/>
      <c r="H897" s="1"/>
      <c r="I897" s="52"/>
      <c r="J897" s="1"/>
      <c r="K897" s="52"/>
      <c r="L897" s="69"/>
      <c r="M897" s="52"/>
      <c r="N897" s="1"/>
      <c r="O897" s="52"/>
      <c r="P897" s="1"/>
      <c r="Q897" s="1"/>
      <c r="R897" s="52"/>
      <c r="S897" s="1"/>
      <c r="T897" s="52"/>
      <c r="U897" s="1"/>
      <c r="V897" s="70"/>
      <c r="W897" s="52"/>
      <c r="X897" s="1"/>
      <c r="Y897" s="52"/>
      <c r="Z897" s="1"/>
      <c r="AA897" s="1"/>
      <c r="AB897" s="1"/>
      <c r="AC897" s="1"/>
      <c r="AD897" s="1"/>
      <c r="AE897" s="52"/>
      <c r="AF897" s="1"/>
      <c r="AG897" s="52"/>
      <c r="AH897" s="1"/>
      <c r="AI897" s="1"/>
      <c r="AJ897" s="52"/>
      <c r="AK897" s="1"/>
      <c r="AL897" s="52"/>
      <c r="AM897" s="1"/>
      <c r="AN897" s="52"/>
      <c r="AO897" s="71"/>
      <c r="AP897" s="52"/>
      <c r="AQ897" s="1"/>
      <c r="AR897" s="71"/>
      <c r="AS897" s="71"/>
      <c r="AT897" s="52"/>
    </row>
    <row r="898" spans="1:46" ht="14.25" customHeight="1">
      <c r="A898" s="52"/>
      <c r="B898" s="52"/>
      <c r="C898" s="52"/>
      <c r="D898" s="1"/>
      <c r="E898" s="52"/>
      <c r="F898" s="1"/>
      <c r="G898" s="52"/>
      <c r="H898" s="1"/>
      <c r="I898" s="52"/>
      <c r="J898" s="1"/>
      <c r="K898" s="52"/>
      <c r="L898" s="69"/>
      <c r="M898" s="52"/>
      <c r="N898" s="1"/>
      <c r="O898" s="52"/>
      <c r="P898" s="1"/>
      <c r="Q898" s="1"/>
      <c r="R898" s="52"/>
      <c r="S898" s="1"/>
      <c r="T898" s="52"/>
      <c r="U898" s="1"/>
      <c r="V898" s="70"/>
      <c r="W898" s="52"/>
      <c r="X898" s="1"/>
      <c r="Y898" s="52"/>
      <c r="Z898" s="1"/>
      <c r="AA898" s="1"/>
      <c r="AB898" s="1"/>
      <c r="AC898" s="1"/>
      <c r="AD898" s="1"/>
      <c r="AE898" s="52"/>
      <c r="AF898" s="1"/>
      <c r="AG898" s="52"/>
      <c r="AH898" s="1"/>
      <c r="AI898" s="1"/>
      <c r="AJ898" s="52"/>
      <c r="AK898" s="1"/>
      <c r="AL898" s="52"/>
      <c r="AM898" s="1"/>
      <c r="AN898" s="52"/>
      <c r="AO898" s="71"/>
      <c r="AP898" s="52"/>
      <c r="AQ898" s="1"/>
      <c r="AR898" s="71"/>
      <c r="AS898" s="71"/>
      <c r="AT898" s="52"/>
    </row>
    <row r="899" spans="1:46" ht="14.25" customHeight="1">
      <c r="A899" s="52"/>
      <c r="B899" s="52"/>
      <c r="C899" s="52"/>
      <c r="D899" s="1"/>
      <c r="E899" s="52"/>
      <c r="F899" s="1"/>
      <c r="G899" s="52"/>
      <c r="H899" s="1"/>
      <c r="I899" s="52"/>
      <c r="J899" s="1"/>
      <c r="K899" s="52"/>
      <c r="L899" s="69"/>
      <c r="M899" s="52"/>
      <c r="N899" s="1"/>
      <c r="O899" s="52"/>
      <c r="P899" s="1"/>
      <c r="Q899" s="1"/>
      <c r="R899" s="52"/>
      <c r="S899" s="1"/>
      <c r="T899" s="52"/>
      <c r="U899" s="1"/>
      <c r="V899" s="70"/>
      <c r="W899" s="52"/>
      <c r="X899" s="1"/>
      <c r="Y899" s="52"/>
      <c r="Z899" s="1"/>
      <c r="AA899" s="1"/>
      <c r="AB899" s="1"/>
      <c r="AC899" s="1"/>
      <c r="AD899" s="1"/>
      <c r="AE899" s="52"/>
      <c r="AF899" s="1"/>
      <c r="AG899" s="52"/>
      <c r="AH899" s="1"/>
      <c r="AI899" s="1"/>
      <c r="AJ899" s="52"/>
      <c r="AK899" s="1"/>
      <c r="AL899" s="52"/>
      <c r="AM899" s="1"/>
      <c r="AN899" s="52"/>
      <c r="AO899" s="71"/>
      <c r="AP899" s="52"/>
      <c r="AQ899" s="1"/>
      <c r="AR899" s="71"/>
      <c r="AS899" s="71"/>
      <c r="AT899" s="52"/>
    </row>
    <row r="900" spans="1:46" ht="14.25" customHeight="1">
      <c r="A900" s="52"/>
      <c r="B900" s="52"/>
      <c r="C900" s="52"/>
      <c r="D900" s="1"/>
      <c r="E900" s="52"/>
      <c r="F900" s="1"/>
      <c r="G900" s="52"/>
      <c r="H900" s="1"/>
      <c r="I900" s="52"/>
      <c r="J900" s="1"/>
      <c r="K900" s="52"/>
      <c r="L900" s="69"/>
      <c r="M900" s="52"/>
      <c r="N900" s="1"/>
      <c r="O900" s="52"/>
      <c r="P900" s="1"/>
      <c r="Q900" s="1"/>
      <c r="R900" s="52"/>
      <c r="S900" s="1"/>
      <c r="T900" s="52"/>
      <c r="U900" s="1"/>
      <c r="V900" s="70"/>
      <c r="W900" s="52"/>
      <c r="X900" s="1"/>
      <c r="Y900" s="52"/>
      <c r="Z900" s="1"/>
      <c r="AA900" s="1"/>
      <c r="AB900" s="1"/>
      <c r="AC900" s="1"/>
      <c r="AD900" s="1"/>
      <c r="AE900" s="52"/>
      <c r="AF900" s="1"/>
      <c r="AG900" s="52"/>
      <c r="AH900" s="1"/>
      <c r="AI900" s="1"/>
      <c r="AJ900" s="52"/>
      <c r="AK900" s="1"/>
      <c r="AL900" s="52"/>
      <c r="AM900" s="1"/>
      <c r="AN900" s="52"/>
      <c r="AO900" s="71"/>
      <c r="AP900" s="52"/>
      <c r="AQ900" s="1"/>
      <c r="AR900" s="71"/>
      <c r="AS900" s="71"/>
      <c r="AT900" s="52"/>
    </row>
    <row r="901" spans="1:46" ht="14.25" customHeight="1">
      <c r="A901" s="52"/>
      <c r="B901" s="52"/>
      <c r="C901" s="52"/>
      <c r="D901" s="1"/>
      <c r="E901" s="52"/>
      <c r="F901" s="1"/>
      <c r="G901" s="52"/>
      <c r="H901" s="1"/>
      <c r="I901" s="52"/>
      <c r="J901" s="1"/>
      <c r="K901" s="52"/>
      <c r="L901" s="69"/>
      <c r="M901" s="52"/>
      <c r="N901" s="1"/>
      <c r="O901" s="52"/>
      <c r="P901" s="1"/>
      <c r="Q901" s="1"/>
      <c r="R901" s="52"/>
      <c r="S901" s="1"/>
      <c r="T901" s="52"/>
      <c r="U901" s="1"/>
      <c r="V901" s="70"/>
      <c r="W901" s="52"/>
      <c r="X901" s="1"/>
      <c r="Y901" s="52"/>
      <c r="Z901" s="1"/>
      <c r="AA901" s="1"/>
      <c r="AB901" s="1"/>
      <c r="AC901" s="1"/>
      <c r="AD901" s="1"/>
      <c r="AE901" s="52"/>
      <c r="AF901" s="1"/>
      <c r="AG901" s="52"/>
      <c r="AH901" s="1"/>
      <c r="AI901" s="1"/>
      <c r="AJ901" s="52"/>
      <c r="AK901" s="1"/>
      <c r="AL901" s="52"/>
      <c r="AM901" s="1"/>
      <c r="AN901" s="52"/>
      <c r="AO901" s="71"/>
      <c r="AP901" s="52"/>
      <c r="AQ901" s="1"/>
      <c r="AR901" s="71"/>
      <c r="AS901" s="71"/>
      <c r="AT901" s="52"/>
    </row>
    <row r="902" spans="1:46" ht="14.25" customHeight="1">
      <c r="A902" s="52"/>
      <c r="B902" s="52"/>
      <c r="C902" s="52"/>
      <c r="D902" s="1"/>
      <c r="E902" s="52"/>
      <c r="F902" s="1"/>
      <c r="G902" s="52"/>
      <c r="H902" s="1"/>
      <c r="I902" s="52"/>
      <c r="J902" s="1"/>
      <c r="K902" s="52"/>
      <c r="L902" s="69"/>
      <c r="M902" s="52"/>
      <c r="N902" s="1"/>
      <c r="O902" s="52"/>
      <c r="P902" s="1"/>
      <c r="Q902" s="1"/>
      <c r="R902" s="52"/>
      <c r="S902" s="1"/>
      <c r="T902" s="52"/>
      <c r="U902" s="1"/>
      <c r="V902" s="70"/>
      <c r="W902" s="52"/>
      <c r="X902" s="1"/>
      <c r="Y902" s="52"/>
      <c r="Z902" s="1"/>
      <c r="AA902" s="1"/>
      <c r="AB902" s="1"/>
      <c r="AC902" s="1"/>
      <c r="AD902" s="1"/>
      <c r="AE902" s="52"/>
      <c r="AF902" s="1"/>
      <c r="AG902" s="52"/>
      <c r="AH902" s="1"/>
      <c r="AI902" s="1"/>
      <c r="AJ902" s="52"/>
      <c r="AK902" s="1"/>
      <c r="AL902" s="52"/>
      <c r="AM902" s="1"/>
      <c r="AN902" s="52"/>
      <c r="AO902" s="71"/>
      <c r="AP902" s="52"/>
      <c r="AQ902" s="1"/>
      <c r="AR902" s="71"/>
      <c r="AS902" s="71"/>
      <c r="AT902" s="52"/>
    </row>
    <row r="903" spans="1:46" ht="14.25" customHeight="1">
      <c r="A903" s="52"/>
      <c r="B903" s="52"/>
      <c r="C903" s="52"/>
      <c r="D903" s="1"/>
      <c r="E903" s="52"/>
      <c r="F903" s="1"/>
      <c r="G903" s="52"/>
      <c r="H903" s="1"/>
      <c r="I903" s="52"/>
      <c r="J903" s="1"/>
      <c r="K903" s="52"/>
      <c r="L903" s="69"/>
      <c r="M903" s="52"/>
      <c r="N903" s="1"/>
      <c r="O903" s="52"/>
      <c r="P903" s="1"/>
      <c r="Q903" s="1"/>
      <c r="R903" s="52"/>
      <c r="S903" s="1"/>
      <c r="T903" s="52"/>
      <c r="U903" s="1"/>
      <c r="V903" s="70"/>
      <c r="W903" s="52"/>
      <c r="X903" s="1"/>
      <c r="Y903" s="52"/>
      <c r="Z903" s="1"/>
      <c r="AA903" s="1"/>
      <c r="AB903" s="1"/>
      <c r="AC903" s="1"/>
      <c r="AD903" s="1"/>
      <c r="AE903" s="52"/>
      <c r="AF903" s="1"/>
      <c r="AG903" s="52"/>
      <c r="AH903" s="1"/>
      <c r="AI903" s="1"/>
      <c r="AJ903" s="52"/>
      <c r="AK903" s="1"/>
      <c r="AL903" s="52"/>
      <c r="AM903" s="1"/>
      <c r="AN903" s="52"/>
      <c r="AO903" s="71"/>
      <c r="AP903" s="52"/>
      <c r="AQ903" s="1"/>
      <c r="AR903" s="71"/>
      <c r="AS903" s="71"/>
      <c r="AT903" s="52"/>
    </row>
    <row r="904" spans="1:46" ht="14.25" customHeight="1">
      <c r="A904" s="52"/>
      <c r="B904" s="52"/>
      <c r="C904" s="52"/>
      <c r="D904" s="1"/>
      <c r="E904" s="52"/>
      <c r="F904" s="1"/>
      <c r="G904" s="52"/>
      <c r="H904" s="1"/>
      <c r="I904" s="52"/>
      <c r="J904" s="1"/>
      <c r="K904" s="52"/>
      <c r="L904" s="69"/>
      <c r="M904" s="52"/>
      <c r="N904" s="1"/>
      <c r="O904" s="52"/>
      <c r="P904" s="1"/>
      <c r="Q904" s="1"/>
      <c r="R904" s="52"/>
      <c r="S904" s="1"/>
      <c r="T904" s="52"/>
      <c r="U904" s="1"/>
      <c r="V904" s="70"/>
      <c r="W904" s="52"/>
      <c r="X904" s="1"/>
      <c r="Y904" s="52"/>
      <c r="Z904" s="1"/>
      <c r="AA904" s="1"/>
      <c r="AB904" s="1"/>
      <c r="AC904" s="1"/>
      <c r="AD904" s="1"/>
      <c r="AE904" s="52"/>
      <c r="AF904" s="1"/>
      <c r="AG904" s="52"/>
      <c r="AH904" s="1"/>
      <c r="AI904" s="1"/>
      <c r="AJ904" s="52"/>
      <c r="AK904" s="1"/>
      <c r="AL904" s="52"/>
      <c r="AM904" s="1"/>
      <c r="AN904" s="52"/>
      <c r="AO904" s="71"/>
      <c r="AP904" s="52"/>
      <c r="AQ904" s="1"/>
      <c r="AR904" s="71"/>
      <c r="AS904" s="71"/>
      <c r="AT904" s="52"/>
    </row>
    <row r="905" spans="1:46" ht="14.25" customHeight="1">
      <c r="A905" s="52"/>
      <c r="B905" s="52"/>
      <c r="C905" s="52"/>
      <c r="D905" s="1"/>
      <c r="E905" s="52"/>
      <c r="F905" s="1"/>
      <c r="G905" s="52"/>
      <c r="H905" s="1"/>
      <c r="I905" s="52"/>
      <c r="J905" s="1"/>
      <c r="K905" s="52"/>
      <c r="L905" s="69"/>
      <c r="M905" s="52"/>
      <c r="N905" s="1"/>
      <c r="O905" s="52"/>
      <c r="P905" s="1"/>
      <c r="Q905" s="1"/>
      <c r="R905" s="52"/>
      <c r="S905" s="1"/>
      <c r="T905" s="52"/>
      <c r="U905" s="1"/>
      <c r="V905" s="70"/>
      <c r="W905" s="52"/>
      <c r="X905" s="1"/>
      <c r="Y905" s="52"/>
      <c r="Z905" s="1"/>
      <c r="AA905" s="1"/>
      <c r="AB905" s="1"/>
      <c r="AC905" s="1"/>
      <c r="AD905" s="1"/>
      <c r="AE905" s="52"/>
      <c r="AF905" s="1"/>
      <c r="AG905" s="52"/>
      <c r="AH905" s="1"/>
      <c r="AI905" s="1"/>
      <c r="AJ905" s="52"/>
      <c r="AK905" s="1"/>
      <c r="AL905" s="52"/>
      <c r="AM905" s="1"/>
      <c r="AN905" s="52"/>
      <c r="AO905" s="71"/>
      <c r="AP905" s="52"/>
      <c r="AQ905" s="1"/>
      <c r="AR905" s="71"/>
      <c r="AS905" s="71"/>
      <c r="AT905" s="52"/>
    </row>
    <row r="906" spans="1:46" ht="14.25" customHeight="1">
      <c r="A906" s="52"/>
      <c r="B906" s="52"/>
      <c r="C906" s="52"/>
      <c r="D906" s="1"/>
      <c r="E906" s="52"/>
      <c r="F906" s="1"/>
      <c r="G906" s="52"/>
      <c r="H906" s="1"/>
      <c r="I906" s="52"/>
      <c r="J906" s="1"/>
      <c r="K906" s="52"/>
      <c r="L906" s="69"/>
      <c r="M906" s="52"/>
      <c r="N906" s="1"/>
      <c r="O906" s="52"/>
      <c r="P906" s="1"/>
      <c r="Q906" s="1"/>
      <c r="R906" s="52"/>
      <c r="S906" s="1"/>
      <c r="T906" s="52"/>
      <c r="U906" s="1"/>
      <c r="V906" s="70"/>
      <c r="W906" s="52"/>
      <c r="X906" s="1"/>
      <c r="Y906" s="52"/>
      <c r="Z906" s="1"/>
      <c r="AA906" s="1"/>
      <c r="AB906" s="1"/>
      <c r="AC906" s="1"/>
      <c r="AD906" s="1"/>
      <c r="AE906" s="52"/>
      <c r="AF906" s="1"/>
      <c r="AG906" s="52"/>
      <c r="AH906" s="1"/>
      <c r="AI906" s="1"/>
      <c r="AJ906" s="52"/>
      <c r="AK906" s="1"/>
      <c r="AL906" s="52"/>
      <c r="AM906" s="1"/>
      <c r="AN906" s="52"/>
      <c r="AO906" s="71"/>
      <c r="AP906" s="52"/>
      <c r="AQ906" s="1"/>
      <c r="AR906" s="71"/>
      <c r="AS906" s="71"/>
      <c r="AT906" s="52"/>
    </row>
    <row r="907" spans="1:46" ht="14.25" customHeight="1">
      <c r="A907" s="52"/>
      <c r="B907" s="52"/>
      <c r="C907" s="52"/>
      <c r="D907" s="1"/>
      <c r="E907" s="52"/>
      <c r="F907" s="1"/>
      <c r="G907" s="52"/>
      <c r="H907" s="1"/>
      <c r="I907" s="52"/>
      <c r="J907" s="1"/>
      <c r="K907" s="52"/>
      <c r="L907" s="69"/>
      <c r="M907" s="52"/>
      <c r="N907" s="1"/>
      <c r="O907" s="52"/>
      <c r="P907" s="1"/>
      <c r="Q907" s="1"/>
      <c r="R907" s="52"/>
      <c r="S907" s="1"/>
      <c r="T907" s="52"/>
      <c r="U907" s="1"/>
      <c r="V907" s="70"/>
      <c r="W907" s="52"/>
      <c r="X907" s="1"/>
      <c r="Y907" s="52"/>
      <c r="Z907" s="1"/>
      <c r="AA907" s="1"/>
      <c r="AB907" s="1"/>
      <c r="AC907" s="1"/>
      <c r="AD907" s="1"/>
      <c r="AE907" s="52"/>
      <c r="AF907" s="1"/>
      <c r="AG907" s="52"/>
      <c r="AH907" s="1"/>
      <c r="AI907" s="1"/>
      <c r="AJ907" s="52"/>
      <c r="AK907" s="1"/>
      <c r="AL907" s="52"/>
      <c r="AM907" s="1"/>
      <c r="AN907" s="52"/>
      <c r="AO907" s="71"/>
      <c r="AP907" s="52"/>
      <c r="AQ907" s="1"/>
      <c r="AR907" s="71"/>
      <c r="AS907" s="71"/>
      <c r="AT907" s="52"/>
    </row>
    <row r="908" spans="1:46" ht="14.25" customHeight="1">
      <c r="A908" s="52"/>
      <c r="B908" s="52"/>
      <c r="C908" s="52"/>
      <c r="D908" s="1"/>
      <c r="E908" s="52"/>
      <c r="F908" s="1"/>
      <c r="G908" s="52"/>
      <c r="H908" s="1"/>
      <c r="I908" s="52"/>
      <c r="J908" s="1"/>
      <c r="K908" s="52"/>
      <c r="L908" s="69"/>
      <c r="M908" s="52"/>
      <c r="N908" s="1"/>
      <c r="O908" s="52"/>
      <c r="P908" s="1"/>
      <c r="Q908" s="1"/>
      <c r="R908" s="52"/>
      <c r="S908" s="1"/>
      <c r="T908" s="52"/>
      <c r="U908" s="1"/>
      <c r="V908" s="70"/>
      <c r="W908" s="52"/>
      <c r="X908" s="1"/>
      <c r="Y908" s="52"/>
      <c r="Z908" s="1"/>
      <c r="AA908" s="1"/>
      <c r="AB908" s="1"/>
      <c r="AC908" s="1"/>
      <c r="AD908" s="1"/>
      <c r="AE908" s="52"/>
      <c r="AF908" s="1"/>
      <c r="AG908" s="52"/>
      <c r="AH908" s="1"/>
      <c r="AI908" s="1"/>
      <c r="AJ908" s="52"/>
      <c r="AK908" s="1"/>
      <c r="AL908" s="52"/>
      <c r="AM908" s="1"/>
      <c r="AN908" s="52"/>
      <c r="AO908" s="71"/>
      <c r="AP908" s="52"/>
      <c r="AQ908" s="1"/>
      <c r="AR908" s="71"/>
      <c r="AS908" s="71"/>
      <c r="AT908" s="52"/>
    </row>
    <row r="909" spans="1:46" ht="14.25" customHeight="1">
      <c r="A909" s="52"/>
      <c r="B909" s="52"/>
      <c r="C909" s="52"/>
      <c r="D909" s="1"/>
      <c r="E909" s="52"/>
      <c r="F909" s="1"/>
      <c r="G909" s="52"/>
      <c r="H909" s="1"/>
      <c r="I909" s="52"/>
      <c r="J909" s="1"/>
      <c r="K909" s="52"/>
      <c r="L909" s="69"/>
      <c r="M909" s="52"/>
      <c r="N909" s="1"/>
      <c r="O909" s="52"/>
      <c r="P909" s="1"/>
      <c r="Q909" s="1"/>
      <c r="R909" s="52"/>
      <c r="S909" s="1"/>
      <c r="T909" s="52"/>
      <c r="U909" s="1"/>
      <c r="V909" s="70"/>
      <c r="W909" s="52"/>
      <c r="X909" s="1"/>
      <c r="Y909" s="52"/>
      <c r="Z909" s="1"/>
      <c r="AA909" s="1"/>
      <c r="AB909" s="1"/>
      <c r="AC909" s="1"/>
      <c r="AD909" s="1"/>
      <c r="AE909" s="52"/>
      <c r="AF909" s="1"/>
      <c r="AG909" s="52"/>
      <c r="AH909" s="1"/>
      <c r="AI909" s="1"/>
      <c r="AJ909" s="52"/>
      <c r="AK909" s="1"/>
      <c r="AL909" s="52"/>
      <c r="AM909" s="1"/>
      <c r="AN909" s="52"/>
      <c r="AO909" s="71"/>
      <c r="AP909" s="52"/>
      <c r="AQ909" s="1"/>
      <c r="AR909" s="71"/>
      <c r="AS909" s="71"/>
      <c r="AT909" s="52"/>
    </row>
    <row r="910" spans="1:46" ht="14.25" customHeight="1">
      <c r="A910" s="52"/>
      <c r="B910" s="52"/>
      <c r="C910" s="52"/>
      <c r="D910" s="1"/>
      <c r="E910" s="52"/>
      <c r="F910" s="1"/>
      <c r="G910" s="52"/>
      <c r="H910" s="1"/>
      <c r="I910" s="52"/>
      <c r="J910" s="1"/>
      <c r="K910" s="52"/>
      <c r="L910" s="69"/>
      <c r="M910" s="52"/>
      <c r="N910" s="1"/>
      <c r="O910" s="52"/>
      <c r="P910" s="1"/>
      <c r="Q910" s="1"/>
      <c r="R910" s="52"/>
      <c r="S910" s="1"/>
      <c r="T910" s="52"/>
      <c r="U910" s="1"/>
      <c r="V910" s="70"/>
      <c r="W910" s="52"/>
      <c r="X910" s="1"/>
      <c r="Y910" s="52"/>
      <c r="Z910" s="1"/>
      <c r="AA910" s="1"/>
      <c r="AB910" s="1"/>
      <c r="AC910" s="1"/>
      <c r="AD910" s="1"/>
      <c r="AE910" s="52"/>
      <c r="AF910" s="1"/>
      <c r="AG910" s="52"/>
      <c r="AH910" s="1"/>
      <c r="AI910" s="1"/>
      <c r="AJ910" s="52"/>
      <c r="AK910" s="1"/>
      <c r="AL910" s="52"/>
      <c r="AM910" s="1"/>
      <c r="AN910" s="52"/>
      <c r="AO910" s="71"/>
      <c r="AP910" s="52"/>
      <c r="AQ910" s="1"/>
      <c r="AR910" s="71"/>
      <c r="AS910" s="71"/>
      <c r="AT910" s="52"/>
    </row>
    <row r="911" spans="1:46" ht="14.25" customHeight="1">
      <c r="A911" s="52"/>
      <c r="B911" s="52"/>
      <c r="C911" s="52"/>
      <c r="D911" s="1"/>
      <c r="E911" s="52"/>
      <c r="F911" s="1"/>
      <c r="G911" s="52"/>
      <c r="H911" s="1"/>
      <c r="I911" s="52"/>
      <c r="J911" s="1"/>
      <c r="K911" s="52"/>
      <c r="L911" s="69"/>
      <c r="M911" s="52"/>
      <c r="N911" s="1"/>
      <c r="O911" s="52"/>
      <c r="P911" s="1"/>
      <c r="Q911" s="1"/>
      <c r="R911" s="52"/>
      <c r="S911" s="1"/>
      <c r="T911" s="52"/>
      <c r="U911" s="1"/>
      <c r="V911" s="70"/>
      <c r="W911" s="52"/>
      <c r="X911" s="1"/>
      <c r="Y911" s="52"/>
      <c r="Z911" s="1"/>
      <c r="AA911" s="1"/>
      <c r="AB911" s="1"/>
      <c r="AC911" s="1"/>
      <c r="AD911" s="1"/>
      <c r="AE911" s="52"/>
      <c r="AF911" s="1"/>
      <c r="AG911" s="52"/>
      <c r="AH911" s="1"/>
      <c r="AI911" s="1"/>
      <c r="AJ911" s="52"/>
      <c r="AK911" s="1"/>
      <c r="AL911" s="52"/>
      <c r="AM911" s="1"/>
      <c r="AN911" s="52"/>
      <c r="AO911" s="71"/>
      <c r="AP911" s="52"/>
      <c r="AQ911" s="1"/>
      <c r="AR911" s="71"/>
      <c r="AS911" s="71"/>
      <c r="AT911" s="52"/>
    </row>
    <row r="912" spans="1:46" ht="14.25" customHeight="1">
      <c r="A912" s="52"/>
      <c r="B912" s="52"/>
      <c r="C912" s="52"/>
      <c r="D912" s="1"/>
      <c r="E912" s="52"/>
      <c r="F912" s="1"/>
      <c r="G912" s="52"/>
      <c r="H912" s="1"/>
      <c r="I912" s="52"/>
      <c r="J912" s="1"/>
      <c r="K912" s="52"/>
      <c r="L912" s="69"/>
      <c r="M912" s="52"/>
      <c r="N912" s="1"/>
      <c r="O912" s="52"/>
      <c r="P912" s="1"/>
      <c r="Q912" s="1"/>
      <c r="R912" s="52"/>
      <c r="S912" s="1"/>
      <c r="T912" s="52"/>
      <c r="U912" s="1"/>
      <c r="V912" s="70"/>
      <c r="W912" s="52"/>
      <c r="X912" s="1"/>
      <c r="Y912" s="52"/>
      <c r="Z912" s="1"/>
      <c r="AA912" s="1"/>
      <c r="AB912" s="1"/>
      <c r="AC912" s="1"/>
      <c r="AD912" s="1"/>
      <c r="AE912" s="52"/>
      <c r="AF912" s="1"/>
      <c r="AG912" s="52"/>
      <c r="AH912" s="1"/>
      <c r="AI912" s="1"/>
      <c r="AJ912" s="52"/>
      <c r="AK912" s="1"/>
      <c r="AL912" s="52"/>
      <c r="AM912" s="1"/>
      <c r="AN912" s="52"/>
      <c r="AO912" s="71"/>
      <c r="AP912" s="52"/>
      <c r="AQ912" s="1"/>
      <c r="AR912" s="71"/>
      <c r="AS912" s="71"/>
      <c r="AT912" s="52"/>
    </row>
    <row r="913" spans="1:46" ht="14.25" customHeight="1">
      <c r="A913" s="52"/>
      <c r="B913" s="52"/>
      <c r="C913" s="52"/>
      <c r="D913" s="1"/>
      <c r="E913" s="52"/>
      <c r="F913" s="1"/>
      <c r="G913" s="52"/>
      <c r="H913" s="1"/>
      <c r="I913" s="52"/>
      <c r="J913" s="1"/>
      <c r="K913" s="52"/>
      <c r="L913" s="69"/>
      <c r="M913" s="52"/>
      <c r="N913" s="1"/>
      <c r="O913" s="52"/>
      <c r="P913" s="1"/>
      <c r="Q913" s="1"/>
      <c r="R913" s="52"/>
      <c r="S913" s="1"/>
      <c r="T913" s="52"/>
      <c r="U913" s="1"/>
      <c r="V913" s="70"/>
      <c r="W913" s="52"/>
      <c r="X913" s="1"/>
      <c r="Y913" s="52"/>
      <c r="Z913" s="1"/>
      <c r="AA913" s="1"/>
      <c r="AB913" s="1"/>
      <c r="AC913" s="1"/>
      <c r="AD913" s="1"/>
      <c r="AE913" s="52"/>
      <c r="AF913" s="1"/>
      <c r="AG913" s="52"/>
      <c r="AH913" s="1"/>
      <c r="AI913" s="1"/>
      <c r="AJ913" s="52"/>
      <c r="AK913" s="1"/>
      <c r="AL913" s="52"/>
      <c r="AM913" s="1"/>
      <c r="AN913" s="52"/>
      <c r="AO913" s="71"/>
      <c r="AP913" s="52"/>
      <c r="AQ913" s="1"/>
      <c r="AR913" s="71"/>
      <c r="AS913" s="71"/>
      <c r="AT913" s="52"/>
    </row>
    <row r="914" spans="1:46" ht="14.25" customHeight="1">
      <c r="A914" s="52"/>
      <c r="B914" s="52"/>
      <c r="C914" s="52"/>
      <c r="D914" s="1"/>
      <c r="E914" s="52"/>
      <c r="F914" s="1"/>
      <c r="G914" s="52"/>
      <c r="H914" s="1"/>
      <c r="I914" s="52"/>
      <c r="J914" s="1"/>
      <c r="K914" s="52"/>
      <c r="L914" s="69"/>
      <c r="M914" s="52"/>
      <c r="N914" s="1"/>
      <c r="O914" s="52"/>
      <c r="P914" s="1"/>
      <c r="Q914" s="1"/>
      <c r="R914" s="52"/>
      <c r="S914" s="1"/>
      <c r="T914" s="52"/>
      <c r="U914" s="1"/>
      <c r="V914" s="70"/>
      <c r="W914" s="52"/>
      <c r="X914" s="1"/>
      <c r="Y914" s="52"/>
      <c r="Z914" s="1"/>
      <c r="AA914" s="1"/>
      <c r="AB914" s="1"/>
      <c r="AC914" s="1"/>
      <c r="AD914" s="1"/>
      <c r="AE914" s="52"/>
      <c r="AF914" s="1"/>
      <c r="AG914" s="52"/>
      <c r="AH914" s="1"/>
      <c r="AI914" s="1"/>
      <c r="AJ914" s="52"/>
      <c r="AK914" s="1"/>
      <c r="AL914" s="52"/>
      <c r="AM914" s="1"/>
      <c r="AN914" s="52"/>
      <c r="AO914" s="71"/>
      <c r="AP914" s="52"/>
      <c r="AQ914" s="1"/>
      <c r="AR914" s="71"/>
      <c r="AS914" s="71"/>
      <c r="AT914" s="52"/>
    </row>
    <row r="915" spans="1:46" ht="14.25" customHeight="1">
      <c r="A915" s="52"/>
      <c r="B915" s="52"/>
      <c r="C915" s="52"/>
      <c r="D915" s="1"/>
      <c r="E915" s="52"/>
      <c r="F915" s="1"/>
      <c r="G915" s="52"/>
      <c r="H915" s="1"/>
      <c r="I915" s="52"/>
      <c r="J915" s="1"/>
      <c r="K915" s="52"/>
      <c r="L915" s="69"/>
      <c r="M915" s="52"/>
      <c r="N915" s="1"/>
      <c r="O915" s="52"/>
      <c r="P915" s="1"/>
      <c r="Q915" s="1"/>
      <c r="R915" s="52"/>
      <c r="S915" s="1"/>
      <c r="T915" s="52"/>
      <c r="U915" s="1"/>
      <c r="V915" s="70"/>
      <c r="W915" s="52"/>
      <c r="X915" s="1"/>
      <c r="Y915" s="52"/>
      <c r="Z915" s="1"/>
      <c r="AA915" s="1"/>
      <c r="AB915" s="1"/>
      <c r="AC915" s="1"/>
      <c r="AD915" s="1"/>
      <c r="AE915" s="52"/>
      <c r="AF915" s="1"/>
      <c r="AG915" s="52"/>
      <c r="AH915" s="1"/>
      <c r="AI915" s="1"/>
      <c r="AJ915" s="52"/>
      <c r="AK915" s="1"/>
      <c r="AL915" s="52"/>
      <c r="AM915" s="1"/>
      <c r="AN915" s="52"/>
      <c r="AO915" s="71"/>
      <c r="AP915" s="52"/>
      <c r="AQ915" s="1"/>
      <c r="AR915" s="71"/>
      <c r="AS915" s="71"/>
      <c r="AT915" s="52"/>
    </row>
    <row r="916" spans="1:46" ht="14.25" customHeight="1">
      <c r="A916" s="52"/>
      <c r="B916" s="52"/>
      <c r="C916" s="52"/>
      <c r="D916" s="1"/>
      <c r="E916" s="52"/>
      <c r="F916" s="1"/>
      <c r="G916" s="52"/>
      <c r="H916" s="1"/>
      <c r="I916" s="52"/>
      <c r="J916" s="1"/>
      <c r="K916" s="52"/>
      <c r="L916" s="69"/>
      <c r="M916" s="52"/>
      <c r="N916" s="1"/>
      <c r="O916" s="52"/>
      <c r="P916" s="1"/>
      <c r="Q916" s="1"/>
      <c r="R916" s="52"/>
      <c r="S916" s="1"/>
      <c r="T916" s="52"/>
      <c r="U916" s="1"/>
      <c r="V916" s="70"/>
      <c r="W916" s="52"/>
      <c r="X916" s="1"/>
      <c r="Y916" s="52"/>
      <c r="Z916" s="1"/>
      <c r="AA916" s="1"/>
      <c r="AB916" s="1"/>
      <c r="AC916" s="1"/>
      <c r="AD916" s="1"/>
      <c r="AE916" s="52"/>
      <c r="AF916" s="1"/>
      <c r="AG916" s="52"/>
      <c r="AH916" s="1"/>
      <c r="AI916" s="1"/>
      <c r="AJ916" s="52"/>
      <c r="AK916" s="1"/>
      <c r="AL916" s="52"/>
      <c r="AM916" s="1"/>
      <c r="AN916" s="52"/>
      <c r="AO916" s="71"/>
      <c r="AP916" s="52"/>
      <c r="AQ916" s="1"/>
      <c r="AR916" s="71"/>
      <c r="AS916" s="71"/>
      <c r="AT916" s="52"/>
    </row>
    <row r="917" spans="1:46" ht="14.25" customHeight="1">
      <c r="A917" s="52"/>
      <c r="B917" s="52"/>
      <c r="C917" s="52"/>
      <c r="D917" s="1"/>
      <c r="E917" s="52"/>
      <c r="F917" s="1"/>
      <c r="G917" s="52"/>
      <c r="H917" s="1"/>
      <c r="I917" s="52"/>
      <c r="J917" s="1"/>
      <c r="K917" s="52"/>
      <c r="L917" s="69"/>
      <c r="M917" s="52"/>
      <c r="N917" s="1"/>
      <c r="O917" s="52"/>
      <c r="P917" s="1"/>
      <c r="Q917" s="1"/>
      <c r="R917" s="52"/>
      <c r="S917" s="1"/>
      <c r="T917" s="52"/>
      <c r="U917" s="1"/>
      <c r="V917" s="70"/>
      <c r="W917" s="52"/>
      <c r="X917" s="1"/>
      <c r="Y917" s="52"/>
      <c r="Z917" s="1"/>
      <c r="AA917" s="1"/>
      <c r="AB917" s="1"/>
      <c r="AC917" s="1"/>
      <c r="AD917" s="1"/>
      <c r="AE917" s="52"/>
      <c r="AF917" s="1"/>
      <c r="AG917" s="52"/>
      <c r="AH917" s="1"/>
      <c r="AI917" s="1"/>
      <c r="AJ917" s="52"/>
      <c r="AK917" s="1"/>
      <c r="AL917" s="52"/>
      <c r="AM917" s="1"/>
      <c r="AN917" s="52"/>
      <c r="AO917" s="71"/>
      <c r="AP917" s="52"/>
      <c r="AQ917" s="1"/>
      <c r="AR917" s="71"/>
      <c r="AS917" s="71"/>
      <c r="AT917" s="52"/>
    </row>
    <row r="918" spans="1:46" ht="14.25" customHeight="1">
      <c r="A918" s="52"/>
      <c r="B918" s="52"/>
      <c r="C918" s="52"/>
      <c r="D918" s="1"/>
      <c r="E918" s="52"/>
      <c r="F918" s="1"/>
      <c r="G918" s="52"/>
      <c r="H918" s="1"/>
      <c r="I918" s="52"/>
      <c r="J918" s="1"/>
      <c r="K918" s="52"/>
      <c r="L918" s="69"/>
      <c r="M918" s="52"/>
      <c r="N918" s="1"/>
      <c r="O918" s="52"/>
      <c r="P918" s="1"/>
      <c r="Q918" s="1"/>
      <c r="R918" s="52"/>
      <c r="S918" s="1"/>
      <c r="T918" s="52"/>
      <c r="U918" s="1"/>
      <c r="V918" s="70"/>
      <c r="W918" s="52"/>
      <c r="X918" s="1"/>
      <c r="Y918" s="52"/>
      <c r="Z918" s="1"/>
      <c r="AA918" s="1"/>
      <c r="AB918" s="1"/>
      <c r="AC918" s="1"/>
      <c r="AD918" s="1"/>
      <c r="AE918" s="52"/>
      <c r="AF918" s="1"/>
      <c r="AG918" s="52"/>
      <c r="AH918" s="1"/>
      <c r="AI918" s="1"/>
      <c r="AJ918" s="52"/>
      <c r="AK918" s="1"/>
      <c r="AL918" s="52"/>
      <c r="AM918" s="1"/>
      <c r="AN918" s="52"/>
      <c r="AO918" s="71"/>
      <c r="AP918" s="52"/>
      <c r="AQ918" s="1"/>
      <c r="AR918" s="71"/>
      <c r="AS918" s="71"/>
      <c r="AT918" s="52"/>
    </row>
    <row r="919" spans="1:46" ht="14.25" customHeight="1">
      <c r="A919" s="52"/>
      <c r="B919" s="52"/>
      <c r="C919" s="52"/>
      <c r="D919" s="1"/>
      <c r="E919" s="52"/>
      <c r="F919" s="1"/>
      <c r="G919" s="52"/>
      <c r="H919" s="1"/>
      <c r="I919" s="52"/>
      <c r="J919" s="1"/>
      <c r="K919" s="52"/>
      <c r="L919" s="69"/>
      <c r="M919" s="52"/>
      <c r="N919" s="1"/>
      <c r="O919" s="52"/>
      <c r="P919" s="1"/>
      <c r="Q919" s="1"/>
      <c r="R919" s="52"/>
      <c r="S919" s="1"/>
      <c r="T919" s="52"/>
      <c r="U919" s="1"/>
      <c r="V919" s="70"/>
      <c r="W919" s="52"/>
      <c r="X919" s="1"/>
      <c r="Y919" s="52"/>
      <c r="Z919" s="1"/>
      <c r="AA919" s="1"/>
      <c r="AB919" s="1"/>
      <c r="AC919" s="1"/>
      <c r="AD919" s="1"/>
      <c r="AE919" s="52"/>
      <c r="AF919" s="1"/>
      <c r="AG919" s="52"/>
      <c r="AH919" s="1"/>
      <c r="AI919" s="1"/>
      <c r="AJ919" s="52"/>
      <c r="AK919" s="1"/>
      <c r="AL919" s="52"/>
      <c r="AM919" s="1"/>
      <c r="AN919" s="52"/>
      <c r="AO919" s="71"/>
      <c r="AP919" s="52"/>
      <c r="AQ919" s="1"/>
      <c r="AR919" s="71"/>
      <c r="AS919" s="71"/>
      <c r="AT919" s="52"/>
    </row>
    <row r="920" spans="1:46" ht="14.25" customHeight="1">
      <c r="A920" s="52"/>
      <c r="B920" s="52"/>
      <c r="C920" s="52"/>
      <c r="D920" s="1"/>
      <c r="E920" s="52"/>
      <c r="F920" s="1"/>
      <c r="G920" s="52"/>
      <c r="H920" s="1"/>
      <c r="I920" s="52"/>
      <c r="J920" s="1"/>
      <c r="K920" s="52"/>
      <c r="L920" s="69"/>
      <c r="M920" s="52"/>
      <c r="N920" s="1"/>
      <c r="O920" s="52"/>
      <c r="P920" s="1"/>
      <c r="Q920" s="1"/>
      <c r="R920" s="52"/>
      <c r="S920" s="1"/>
      <c r="T920" s="52"/>
      <c r="U920" s="1"/>
      <c r="V920" s="70"/>
      <c r="W920" s="52"/>
      <c r="X920" s="1"/>
      <c r="Y920" s="52"/>
      <c r="Z920" s="1"/>
      <c r="AA920" s="1"/>
      <c r="AB920" s="1"/>
      <c r="AC920" s="1"/>
      <c r="AD920" s="1"/>
      <c r="AE920" s="52"/>
      <c r="AF920" s="1"/>
      <c r="AG920" s="52"/>
      <c r="AH920" s="1"/>
      <c r="AI920" s="1"/>
      <c r="AJ920" s="52"/>
      <c r="AK920" s="1"/>
      <c r="AL920" s="52"/>
      <c r="AM920" s="1"/>
      <c r="AN920" s="52"/>
      <c r="AO920" s="71"/>
      <c r="AP920" s="52"/>
      <c r="AQ920" s="1"/>
      <c r="AR920" s="71"/>
      <c r="AS920" s="71"/>
      <c r="AT920" s="52"/>
    </row>
    <row r="921" spans="1:46" ht="14.25" customHeight="1">
      <c r="A921" s="52"/>
      <c r="B921" s="52"/>
      <c r="C921" s="52"/>
      <c r="D921" s="1"/>
      <c r="E921" s="52"/>
      <c r="F921" s="1"/>
      <c r="G921" s="52"/>
      <c r="H921" s="1"/>
      <c r="I921" s="52"/>
      <c r="J921" s="1"/>
      <c r="K921" s="52"/>
      <c r="L921" s="69"/>
      <c r="M921" s="52"/>
      <c r="N921" s="1"/>
      <c r="O921" s="52"/>
      <c r="P921" s="1"/>
      <c r="Q921" s="1"/>
      <c r="R921" s="52"/>
      <c r="S921" s="1"/>
      <c r="T921" s="52"/>
      <c r="U921" s="1"/>
      <c r="V921" s="70"/>
      <c r="W921" s="52"/>
      <c r="X921" s="1"/>
      <c r="Y921" s="52"/>
      <c r="Z921" s="1"/>
      <c r="AA921" s="1"/>
      <c r="AB921" s="1"/>
      <c r="AC921" s="1"/>
      <c r="AD921" s="1"/>
      <c r="AE921" s="52"/>
      <c r="AF921" s="1"/>
      <c r="AG921" s="52"/>
      <c r="AH921" s="1"/>
      <c r="AI921" s="1"/>
      <c r="AJ921" s="52"/>
      <c r="AK921" s="1"/>
      <c r="AL921" s="52"/>
      <c r="AM921" s="1"/>
      <c r="AN921" s="52"/>
      <c r="AO921" s="71"/>
      <c r="AP921" s="52"/>
      <c r="AQ921" s="1"/>
      <c r="AR921" s="71"/>
      <c r="AS921" s="71"/>
      <c r="AT921" s="52"/>
    </row>
    <row r="922" spans="1:46" ht="14.25" customHeight="1">
      <c r="A922" s="52"/>
      <c r="B922" s="52"/>
      <c r="C922" s="52"/>
      <c r="D922" s="1"/>
      <c r="E922" s="52"/>
      <c r="F922" s="1"/>
      <c r="G922" s="52"/>
      <c r="H922" s="1"/>
      <c r="I922" s="52"/>
      <c r="J922" s="1"/>
      <c r="K922" s="52"/>
      <c r="L922" s="69"/>
      <c r="M922" s="52"/>
      <c r="N922" s="1"/>
      <c r="O922" s="52"/>
      <c r="P922" s="1"/>
      <c r="Q922" s="1"/>
      <c r="R922" s="52"/>
      <c r="S922" s="1"/>
      <c r="T922" s="52"/>
      <c r="U922" s="1"/>
      <c r="V922" s="70"/>
      <c r="W922" s="52"/>
      <c r="X922" s="1"/>
      <c r="Y922" s="52"/>
      <c r="Z922" s="1"/>
      <c r="AA922" s="1"/>
      <c r="AB922" s="1"/>
      <c r="AC922" s="1"/>
      <c r="AD922" s="1"/>
      <c r="AE922" s="52"/>
      <c r="AF922" s="1"/>
      <c r="AG922" s="52"/>
      <c r="AH922" s="1"/>
      <c r="AI922" s="1"/>
      <c r="AJ922" s="52"/>
      <c r="AK922" s="1"/>
      <c r="AL922" s="52"/>
      <c r="AM922" s="1"/>
      <c r="AN922" s="52"/>
      <c r="AO922" s="71"/>
      <c r="AP922" s="52"/>
      <c r="AQ922" s="1"/>
      <c r="AR922" s="71"/>
      <c r="AS922" s="71"/>
      <c r="AT922" s="52"/>
    </row>
    <row r="923" spans="1:46" ht="14.25" customHeight="1">
      <c r="A923" s="52"/>
      <c r="B923" s="52"/>
      <c r="C923" s="52"/>
      <c r="D923" s="1"/>
      <c r="E923" s="52"/>
      <c r="F923" s="1"/>
      <c r="G923" s="52"/>
      <c r="H923" s="1"/>
      <c r="I923" s="52"/>
      <c r="J923" s="1"/>
      <c r="K923" s="52"/>
      <c r="L923" s="69"/>
      <c r="M923" s="52"/>
      <c r="N923" s="1"/>
      <c r="O923" s="52"/>
      <c r="P923" s="1"/>
      <c r="Q923" s="1"/>
      <c r="R923" s="52"/>
      <c r="S923" s="1"/>
      <c r="T923" s="52"/>
      <c r="U923" s="1"/>
      <c r="V923" s="70"/>
      <c r="W923" s="52"/>
      <c r="X923" s="1"/>
      <c r="Y923" s="52"/>
      <c r="Z923" s="1"/>
      <c r="AA923" s="1"/>
      <c r="AB923" s="1"/>
      <c r="AC923" s="1"/>
      <c r="AD923" s="1"/>
      <c r="AE923" s="52"/>
      <c r="AF923" s="1"/>
      <c r="AG923" s="52"/>
      <c r="AH923" s="1"/>
      <c r="AI923" s="1"/>
      <c r="AJ923" s="52"/>
      <c r="AK923" s="1"/>
      <c r="AL923" s="52"/>
      <c r="AM923" s="1"/>
      <c r="AN923" s="52"/>
      <c r="AO923" s="71"/>
      <c r="AP923" s="52"/>
      <c r="AQ923" s="1"/>
      <c r="AR923" s="71"/>
      <c r="AS923" s="71"/>
      <c r="AT923" s="52"/>
    </row>
    <row r="924" spans="1:46" ht="14.25" customHeight="1">
      <c r="A924" s="52"/>
      <c r="B924" s="52"/>
      <c r="C924" s="52"/>
      <c r="D924" s="1"/>
      <c r="E924" s="52"/>
      <c r="F924" s="1"/>
      <c r="G924" s="52"/>
      <c r="H924" s="1"/>
      <c r="I924" s="52"/>
      <c r="J924" s="1"/>
      <c r="K924" s="52"/>
      <c r="L924" s="69"/>
      <c r="M924" s="52"/>
      <c r="N924" s="1"/>
      <c r="O924" s="52"/>
      <c r="P924" s="1"/>
      <c r="Q924" s="1"/>
      <c r="R924" s="52"/>
      <c r="S924" s="1"/>
      <c r="T924" s="52"/>
      <c r="U924" s="1"/>
      <c r="V924" s="70"/>
      <c r="W924" s="52"/>
      <c r="X924" s="1"/>
      <c r="Y924" s="52"/>
      <c r="Z924" s="1"/>
      <c r="AA924" s="1"/>
      <c r="AB924" s="1"/>
      <c r="AC924" s="1"/>
      <c r="AD924" s="1"/>
      <c r="AE924" s="52"/>
      <c r="AF924" s="1"/>
      <c r="AG924" s="52"/>
      <c r="AH924" s="1"/>
      <c r="AI924" s="1"/>
      <c r="AJ924" s="52"/>
      <c r="AK924" s="1"/>
      <c r="AL924" s="52"/>
      <c r="AM924" s="1"/>
      <c r="AN924" s="52"/>
      <c r="AO924" s="71"/>
      <c r="AP924" s="52"/>
      <c r="AQ924" s="1"/>
      <c r="AR924" s="71"/>
      <c r="AS924" s="71"/>
      <c r="AT924" s="52"/>
    </row>
    <row r="925" spans="1:46" ht="14.25" customHeight="1">
      <c r="A925" s="52"/>
      <c r="B925" s="52"/>
      <c r="C925" s="52"/>
      <c r="D925" s="1"/>
      <c r="E925" s="52"/>
      <c r="F925" s="1"/>
      <c r="G925" s="52"/>
      <c r="H925" s="1"/>
      <c r="I925" s="52"/>
      <c r="J925" s="1"/>
      <c r="K925" s="52"/>
      <c r="L925" s="69"/>
      <c r="M925" s="52"/>
      <c r="N925" s="1"/>
      <c r="O925" s="52"/>
      <c r="P925" s="1"/>
      <c r="Q925" s="1"/>
      <c r="R925" s="52"/>
      <c r="S925" s="1"/>
      <c r="T925" s="52"/>
      <c r="U925" s="1"/>
      <c r="V925" s="70"/>
      <c r="W925" s="52"/>
      <c r="X925" s="1"/>
      <c r="Y925" s="52"/>
      <c r="Z925" s="1"/>
      <c r="AA925" s="1"/>
      <c r="AB925" s="1"/>
      <c r="AC925" s="1"/>
      <c r="AD925" s="1"/>
      <c r="AE925" s="52"/>
      <c r="AF925" s="1"/>
      <c r="AG925" s="52"/>
      <c r="AH925" s="1"/>
      <c r="AI925" s="1"/>
      <c r="AJ925" s="52"/>
      <c r="AK925" s="1"/>
      <c r="AL925" s="52"/>
      <c r="AM925" s="1"/>
      <c r="AN925" s="52"/>
      <c r="AO925" s="71"/>
      <c r="AP925" s="52"/>
      <c r="AQ925" s="1"/>
      <c r="AR925" s="71"/>
      <c r="AS925" s="71"/>
      <c r="AT925" s="52"/>
    </row>
    <row r="926" spans="1:46" ht="14.25" customHeight="1">
      <c r="A926" s="52"/>
      <c r="B926" s="52"/>
      <c r="C926" s="52"/>
      <c r="D926" s="1"/>
      <c r="E926" s="52"/>
      <c r="F926" s="1"/>
      <c r="G926" s="52"/>
      <c r="H926" s="1"/>
      <c r="I926" s="52"/>
      <c r="J926" s="1"/>
      <c r="K926" s="52"/>
      <c r="L926" s="69"/>
      <c r="M926" s="52"/>
      <c r="N926" s="1"/>
      <c r="O926" s="52"/>
      <c r="P926" s="1"/>
      <c r="Q926" s="1"/>
      <c r="R926" s="52"/>
      <c r="S926" s="1"/>
      <c r="T926" s="52"/>
      <c r="U926" s="1"/>
      <c r="V926" s="70"/>
      <c r="W926" s="52"/>
      <c r="X926" s="1"/>
      <c r="Y926" s="52"/>
      <c r="Z926" s="1"/>
      <c r="AA926" s="1"/>
      <c r="AB926" s="1"/>
      <c r="AC926" s="1"/>
      <c r="AD926" s="1"/>
      <c r="AE926" s="52"/>
      <c r="AF926" s="1"/>
      <c r="AG926" s="52"/>
      <c r="AH926" s="1"/>
      <c r="AI926" s="1"/>
      <c r="AJ926" s="52"/>
      <c r="AK926" s="1"/>
      <c r="AL926" s="52"/>
      <c r="AM926" s="1"/>
      <c r="AN926" s="52"/>
      <c r="AO926" s="71"/>
      <c r="AP926" s="52"/>
      <c r="AQ926" s="1"/>
      <c r="AR926" s="71"/>
      <c r="AS926" s="71"/>
      <c r="AT926" s="52"/>
    </row>
    <row r="927" spans="1:46" ht="14.25" customHeight="1">
      <c r="A927" s="52"/>
      <c r="B927" s="52"/>
      <c r="C927" s="52"/>
      <c r="D927" s="1"/>
      <c r="E927" s="52"/>
      <c r="F927" s="1"/>
      <c r="G927" s="52"/>
      <c r="H927" s="1"/>
      <c r="I927" s="52"/>
      <c r="J927" s="1"/>
      <c r="K927" s="52"/>
      <c r="L927" s="69"/>
      <c r="M927" s="52"/>
      <c r="N927" s="1"/>
      <c r="O927" s="52"/>
      <c r="P927" s="1"/>
      <c r="Q927" s="1"/>
      <c r="R927" s="52"/>
      <c r="S927" s="1"/>
      <c r="T927" s="52"/>
      <c r="U927" s="1"/>
      <c r="V927" s="70"/>
      <c r="W927" s="52"/>
      <c r="X927" s="1"/>
      <c r="Y927" s="52"/>
      <c r="Z927" s="1"/>
      <c r="AA927" s="1"/>
      <c r="AB927" s="1"/>
      <c r="AC927" s="1"/>
      <c r="AD927" s="1"/>
      <c r="AE927" s="52"/>
      <c r="AF927" s="1"/>
      <c r="AG927" s="52"/>
      <c r="AH927" s="1"/>
      <c r="AI927" s="1"/>
      <c r="AJ927" s="52"/>
      <c r="AK927" s="1"/>
      <c r="AL927" s="52"/>
      <c r="AM927" s="1"/>
      <c r="AN927" s="52"/>
      <c r="AO927" s="71"/>
      <c r="AP927" s="52"/>
      <c r="AQ927" s="1"/>
      <c r="AR927" s="71"/>
      <c r="AS927" s="71"/>
      <c r="AT927" s="52"/>
    </row>
    <row r="928" spans="1:46" ht="14.25" customHeight="1">
      <c r="A928" s="52"/>
      <c r="B928" s="52"/>
      <c r="C928" s="52"/>
      <c r="D928" s="1"/>
      <c r="E928" s="52"/>
      <c r="F928" s="1"/>
      <c r="G928" s="52"/>
      <c r="H928" s="1"/>
      <c r="I928" s="52"/>
      <c r="J928" s="1"/>
      <c r="K928" s="52"/>
      <c r="L928" s="69"/>
      <c r="M928" s="52"/>
      <c r="N928" s="1"/>
      <c r="O928" s="52"/>
      <c r="P928" s="1"/>
      <c r="Q928" s="1"/>
      <c r="R928" s="52"/>
      <c r="S928" s="1"/>
      <c r="T928" s="52"/>
      <c r="U928" s="1"/>
      <c r="V928" s="70"/>
      <c r="W928" s="52"/>
      <c r="X928" s="1"/>
      <c r="Y928" s="52"/>
      <c r="Z928" s="1"/>
      <c r="AA928" s="1"/>
      <c r="AB928" s="1"/>
      <c r="AC928" s="1"/>
      <c r="AD928" s="1"/>
      <c r="AE928" s="52"/>
      <c r="AF928" s="1"/>
      <c r="AG928" s="52"/>
      <c r="AH928" s="1"/>
      <c r="AI928" s="1"/>
      <c r="AJ928" s="52"/>
      <c r="AK928" s="1"/>
      <c r="AL928" s="52"/>
      <c r="AM928" s="1"/>
      <c r="AN928" s="52"/>
      <c r="AO928" s="71"/>
      <c r="AP928" s="52"/>
      <c r="AQ928" s="1"/>
      <c r="AR928" s="71"/>
      <c r="AS928" s="71"/>
      <c r="AT928" s="52"/>
    </row>
    <row r="929" spans="1:46" ht="14.25" customHeight="1">
      <c r="A929" s="52"/>
      <c r="B929" s="52"/>
      <c r="C929" s="52"/>
      <c r="D929" s="1"/>
      <c r="E929" s="52"/>
      <c r="F929" s="1"/>
      <c r="G929" s="52"/>
      <c r="H929" s="1"/>
      <c r="I929" s="52"/>
      <c r="J929" s="1"/>
      <c r="K929" s="52"/>
      <c r="L929" s="69"/>
      <c r="M929" s="52"/>
      <c r="N929" s="1"/>
      <c r="O929" s="52"/>
      <c r="P929" s="1"/>
      <c r="Q929" s="1"/>
      <c r="R929" s="52"/>
      <c r="S929" s="1"/>
      <c r="T929" s="52"/>
      <c r="U929" s="1"/>
      <c r="V929" s="70"/>
      <c r="W929" s="52"/>
      <c r="X929" s="1"/>
      <c r="Y929" s="52"/>
      <c r="Z929" s="1"/>
      <c r="AA929" s="1"/>
      <c r="AB929" s="1"/>
      <c r="AC929" s="1"/>
      <c r="AD929" s="1"/>
      <c r="AE929" s="52"/>
      <c r="AF929" s="1"/>
      <c r="AG929" s="52"/>
      <c r="AH929" s="1"/>
      <c r="AI929" s="1"/>
      <c r="AJ929" s="52"/>
      <c r="AK929" s="1"/>
      <c r="AL929" s="52"/>
      <c r="AM929" s="1"/>
      <c r="AN929" s="52"/>
      <c r="AO929" s="71"/>
      <c r="AP929" s="52"/>
      <c r="AQ929" s="1"/>
      <c r="AR929" s="71"/>
      <c r="AS929" s="71"/>
      <c r="AT929" s="52"/>
    </row>
    <row r="930" spans="1:46" ht="14.25" customHeight="1">
      <c r="A930" s="52"/>
      <c r="B930" s="52"/>
      <c r="C930" s="52"/>
      <c r="D930" s="1"/>
      <c r="E930" s="52"/>
      <c r="F930" s="1"/>
      <c r="G930" s="52"/>
      <c r="H930" s="1"/>
      <c r="I930" s="52"/>
      <c r="J930" s="1"/>
      <c r="K930" s="52"/>
      <c r="L930" s="69"/>
      <c r="M930" s="52"/>
      <c r="N930" s="1"/>
      <c r="O930" s="52"/>
      <c r="P930" s="1"/>
      <c r="Q930" s="1"/>
      <c r="R930" s="52"/>
      <c r="S930" s="1"/>
      <c r="T930" s="52"/>
      <c r="U930" s="1"/>
      <c r="V930" s="70"/>
      <c r="W930" s="52"/>
      <c r="X930" s="1"/>
      <c r="Y930" s="52"/>
      <c r="Z930" s="1"/>
      <c r="AA930" s="1"/>
      <c r="AB930" s="1"/>
      <c r="AC930" s="1"/>
      <c r="AD930" s="1"/>
      <c r="AE930" s="52"/>
      <c r="AF930" s="1"/>
      <c r="AG930" s="52"/>
      <c r="AH930" s="1"/>
      <c r="AI930" s="1"/>
      <c r="AJ930" s="52"/>
      <c r="AK930" s="1"/>
      <c r="AL930" s="52"/>
      <c r="AM930" s="1"/>
      <c r="AN930" s="52"/>
      <c r="AO930" s="71"/>
      <c r="AP930" s="52"/>
      <c r="AQ930" s="1"/>
      <c r="AR930" s="71"/>
      <c r="AS930" s="71"/>
      <c r="AT930" s="52"/>
    </row>
    <row r="931" spans="1:46" ht="14.25" customHeight="1">
      <c r="A931" s="52"/>
      <c r="B931" s="52"/>
      <c r="C931" s="52"/>
      <c r="D931" s="1"/>
      <c r="E931" s="52"/>
      <c r="F931" s="1"/>
      <c r="G931" s="52"/>
      <c r="H931" s="1"/>
      <c r="I931" s="52"/>
      <c r="J931" s="1"/>
      <c r="K931" s="52"/>
      <c r="L931" s="69"/>
      <c r="M931" s="52"/>
      <c r="N931" s="1"/>
      <c r="O931" s="52"/>
      <c r="P931" s="1"/>
      <c r="Q931" s="1"/>
      <c r="R931" s="52"/>
      <c r="S931" s="1"/>
      <c r="T931" s="52"/>
      <c r="U931" s="1"/>
      <c r="V931" s="70"/>
      <c r="W931" s="52"/>
      <c r="X931" s="1"/>
      <c r="Y931" s="52"/>
      <c r="Z931" s="1"/>
      <c r="AA931" s="1"/>
      <c r="AB931" s="1"/>
      <c r="AC931" s="1"/>
      <c r="AD931" s="1"/>
      <c r="AE931" s="52"/>
      <c r="AF931" s="1"/>
      <c r="AG931" s="52"/>
      <c r="AH931" s="1"/>
      <c r="AI931" s="1"/>
      <c r="AJ931" s="52"/>
      <c r="AK931" s="1"/>
      <c r="AL931" s="52"/>
      <c r="AM931" s="1"/>
      <c r="AN931" s="52"/>
      <c r="AO931" s="71"/>
      <c r="AP931" s="52"/>
      <c r="AQ931" s="1"/>
      <c r="AR931" s="71"/>
      <c r="AS931" s="71"/>
      <c r="AT931" s="52"/>
    </row>
    <row r="932" spans="1:46" ht="14.25" customHeight="1">
      <c r="A932" s="52"/>
      <c r="B932" s="52"/>
      <c r="C932" s="52"/>
      <c r="D932" s="1"/>
      <c r="E932" s="52"/>
      <c r="F932" s="1"/>
      <c r="G932" s="52"/>
      <c r="H932" s="1"/>
      <c r="I932" s="52"/>
      <c r="J932" s="1"/>
      <c r="K932" s="52"/>
      <c r="L932" s="69"/>
      <c r="M932" s="52"/>
      <c r="N932" s="1"/>
      <c r="O932" s="52"/>
      <c r="P932" s="1"/>
      <c r="Q932" s="1"/>
      <c r="R932" s="52"/>
      <c r="S932" s="1"/>
      <c r="T932" s="52"/>
      <c r="U932" s="1"/>
      <c r="V932" s="70"/>
      <c r="W932" s="52"/>
      <c r="X932" s="1"/>
      <c r="Y932" s="52"/>
      <c r="Z932" s="1"/>
      <c r="AA932" s="1"/>
      <c r="AB932" s="1"/>
      <c r="AC932" s="1"/>
      <c r="AD932" s="1"/>
      <c r="AE932" s="52"/>
      <c r="AF932" s="1"/>
      <c r="AG932" s="52"/>
      <c r="AH932" s="1"/>
      <c r="AI932" s="1"/>
      <c r="AJ932" s="52"/>
      <c r="AK932" s="1"/>
      <c r="AL932" s="52"/>
      <c r="AM932" s="1"/>
      <c r="AN932" s="52"/>
      <c r="AO932" s="71"/>
      <c r="AP932" s="52"/>
      <c r="AQ932" s="1"/>
      <c r="AR932" s="71"/>
      <c r="AS932" s="71"/>
      <c r="AT932" s="52"/>
    </row>
    <row r="933" spans="1:46" ht="14.25" customHeight="1">
      <c r="A933" s="52"/>
      <c r="B933" s="52"/>
      <c r="C933" s="52"/>
      <c r="D933" s="1"/>
      <c r="E933" s="52"/>
      <c r="F933" s="1"/>
      <c r="G933" s="52"/>
      <c r="H933" s="1"/>
      <c r="I933" s="52"/>
      <c r="J933" s="1"/>
      <c r="K933" s="52"/>
      <c r="L933" s="69"/>
      <c r="M933" s="52"/>
      <c r="N933" s="1"/>
      <c r="O933" s="52"/>
      <c r="P933" s="1"/>
      <c r="Q933" s="1"/>
      <c r="R933" s="52"/>
      <c r="S933" s="1"/>
      <c r="T933" s="52"/>
      <c r="U933" s="1"/>
      <c r="V933" s="70"/>
      <c r="W933" s="52"/>
      <c r="X933" s="1"/>
      <c r="Y933" s="52"/>
      <c r="Z933" s="1"/>
      <c r="AA933" s="1"/>
      <c r="AB933" s="1"/>
      <c r="AC933" s="1"/>
      <c r="AD933" s="1"/>
      <c r="AE933" s="52"/>
      <c r="AF933" s="1"/>
      <c r="AG933" s="52"/>
      <c r="AH933" s="1"/>
      <c r="AI933" s="1"/>
      <c r="AJ933" s="52"/>
      <c r="AK933" s="1"/>
      <c r="AL933" s="52"/>
      <c r="AM933" s="1"/>
      <c r="AN933" s="52"/>
      <c r="AO933" s="71"/>
      <c r="AP933" s="52"/>
      <c r="AQ933" s="1"/>
      <c r="AR933" s="71"/>
      <c r="AS933" s="71"/>
      <c r="AT933" s="52"/>
    </row>
    <row r="934" spans="1:46" ht="14.25" customHeight="1">
      <c r="A934" s="52"/>
      <c r="B934" s="52"/>
      <c r="C934" s="52"/>
      <c r="D934" s="1"/>
      <c r="E934" s="52"/>
      <c r="F934" s="1"/>
      <c r="G934" s="52"/>
      <c r="H934" s="1"/>
      <c r="I934" s="52"/>
      <c r="J934" s="1"/>
      <c r="K934" s="52"/>
      <c r="L934" s="69"/>
      <c r="M934" s="52"/>
      <c r="N934" s="1"/>
      <c r="O934" s="52"/>
      <c r="P934" s="1"/>
      <c r="Q934" s="1"/>
      <c r="R934" s="52"/>
      <c r="S934" s="1"/>
      <c r="T934" s="52"/>
      <c r="U934" s="1"/>
      <c r="V934" s="70"/>
      <c r="W934" s="52"/>
      <c r="X934" s="1"/>
      <c r="Y934" s="52"/>
      <c r="Z934" s="1"/>
      <c r="AA934" s="1"/>
      <c r="AB934" s="1"/>
      <c r="AC934" s="1"/>
      <c r="AD934" s="1"/>
      <c r="AE934" s="52"/>
      <c r="AF934" s="1"/>
      <c r="AG934" s="52"/>
      <c r="AH934" s="1"/>
      <c r="AI934" s="1"/>
      <c r="AJ934" s="52"/>
      <c r="AK934" s="1"/>
      <c r="AL934" s="52"/>
      <c r="AM934" s="1"/>
      <c r="AN934" s="52"/>
      <c r="AO934" s="71"/>
      <c r="AP934" s="52"/>
      <c r="AQ934" s="1"/>
      <c r="AR934" s="71"/>
      <c r="AS934" s="71"/>
      <c r="AT934" s="52"/>
    </row>
    <row r="935" spans="1:46" ht="14.25" customHeight="1">
      <c r="A935" s="52"/>
      <c r="B935" s="52"/>
      <c r="C935" s="52"/>
      <c r="D935" s="1"/>
      <c r="E935" s="52"/>
      <c r="F935" s="1"/>
      <c r="G935" s="52"/>
      <c r="H935" s="1"/>
      <c r="I935" s="52"/>
      <c r="J935" s="1"/>
      <c r="K935" s="52"/>
      <c r="L935" s="69"/>
      <c r="M935" s="52"/>
      <c r="N935" s="1"/>
      <c r="O935" s="52"/>
      <c r="P935" s="1"/>
      <c r="Q935" s="1"/>
      <c r="R935" s="52"/>
      <c r="S935" s="1"/>
      <c r="T935" s="52"/>
      <c r="U935" s="1"/>
      <c r="V935" s="70"/>
      <c r="W935" s="52"/>
      <c r="X935" s="1"/>
      <c r="Y935" s="52"/>
      <c r="Z935" s="1"/>
      <c r="AA935" s="1"/>
      <c r="AB935" s="1"/>
      <c r="AC935" s="1"/>
      <c r="AD935" s="1"/>
      <c r="AE935" s="52"/>
      <c r="AF935" s="1"/>
      <c r="AG935" s="52"/>
      <c r="AH935" s="1"/>
      <c r="AI935" s="1"/>
      <c r="AJ935" s="52"/>
      <c r="AK935" s="1"/>
      <c r="AL935" s="52"/>
      <c r="AM935" s="1"/>
      <c r="AN935" s="52"/>
      <c r="AO935" s="71"/>
      <c r="AP935" s="52"/>
      <c r="AQ935" s="1"/>
      <c r="AR935" s="71"/>
      <c r="AS935" s="71"/>
      <c r="AT935" s="52"/>
    </row>
    <row r="936" spans="1:46" ht="14.25" customHeight="1">
      <c r="A936" s="52"/>
      <c r="B936" s="52"/>
      <c r="C936" s="52"/>
      <c r="D936" s="1"/>
      <c r="E936" s="52"/>
      <c r="F936" s="1"/>
      <c r="G936" s="52"/>
      <c r="H936" s="1"/>
      <c r="I936" s="52"/>
      <c r="J936" s="1"/>
      <c r="K936" s="52"/>
      <c r="L936" s="69"/>
      <c r="M936" s="52"/>
      <c r="N936" s="1"/>
      <c r="O936" s="52"/>
      <c r="P936" s="1"/>
      <c r="Q936" s="1"/>
      <c r="R936" s="52"/>
      <c r="S936" s="1"/>
      <c r="T936" s="52"/>
      <c r="U936" s="1"/>
      <c r="V936" s="70"/>
      <c r="W936" s="52"/>
      <c r="X936" s="1"/>
      <c r="Y936" s="52"/>
      <c r="Z936" s="1"/>
      <c r="AA936" s="1"/>
      <c r="AB936" s="1"/>
      <c r="AC936" s="1"/>
      <c r="AD936" s="1"/>
      <c r="AE936" s="52"/>
      <c r="AF936" s="1"/>
      <c r="AG936" s="52"/>
      <c r="AH936" s="1"/>
      <c r="AI936" s="1"/>
      <c r="AJ936" s="52"/>
      <c r="AK936" s="1"/>
      <c r="AL936" s="52"/>
      <c r="AM936" s="1"/>
      <c r="AN936" s="52"/>
      <c r="AO936" s="71"/>
      <c r="AP936" s="52"/>
      <c r="AQ936" s="1"/>
      <c r="AR936" s="71"/>
      <c r="AS936" s="71"/>
      <c r="AT936" s="52"/>
    </row>
    <row r="937" spans="1:46" ht="14.25" customHeight="1">
      <c r="A937" s="52"/>
      <c r="B937" s="52"/>
      <c r="C937" s="52"/>
      <c r="D937" s="1"/>
      <c r="E937" s="52"/>
      <c r="F937" s="1"/>
      <c r="G937" s="52"/>
      <c r="H937" s="1"/>
      <c r="I937" s="52"/>
      <c r="J937" s="1"/>
      <c r="K937" s="52"/>
      <c r="L937" s="69"/>
      <c r="M937" s="52"/>
      <c r="N937" s="1"/>
      <c r="O937" s="52"/>
      <c r="P937" s="1"/>
      <c r="Q937" s="1"/>
      <c r="R937" s="52"/>
      <c r="S937" s="1"/>
      <c r="T937" s="52"/>
      <c r="U937" s="1"/>
      <c r="V937" s="70"/>
      <c r="W937" s="52"/>
      <c r="X937" s="1"/>
      <c r="Y937" s="52"/>
      <c r="Z937" s="1"/>
      <c r="AA937" s="1"/>
      <c r="AB937" s="1"/>
      <c r="AC937" s="1"/>
      <c r="AD937" s="1"/>
      <c r="AE937" s="52"/>
      <c r="AF937" s="1"/>
      <c r="AG937" s="52"/>
      <c r="AH937" s="1"/>
      <c r="AI937" s="1"/>
      <c r="AJ937" s="52"/>
      <c r="AK937" s="1"/>
      <c r="AL937" s="52"/>
      <c r="AM937" s="1"/>
      <c r="AN937" s="52"/>
      <c r="AO937" s="71"/>
      <c r="AP937" s="52"/>
      <c r="AQ937" s="1"/>
      <c r="AR937" s="71"/>
      <c r="AS937" s="71"/>
      <c r="AT937" s="52"/>
    </row>
    <row r="938" spans="1:46" ht="14.25" customHeight="1">
      <c r="A938" s="52"/>
      <c r="B938" s="52"/>
      <c r="C938" s="52"/>
      <c r="D938" s="1"/>
      <c r="E938" s="52"/>
      <c r="F938" s="1"/>
      <c r="G938" s="52"/>
      <c r="H938" s="1"/>
      <c r="I938" s="52"/>
      <c r="J938" s="1"/>
      <c r="K938" s="52"/>
      <c r="L938" s="69"/>
      <c r="M938" s="52"/>
      <c r="N938" s="1"/>
      <c r="O938" s="52"/>
      <c r="P938" s="1"/>
      <c r="Q938" s="1"/>
      <c r="R938" s="52"/>
      <c r="S938" s="1"/>
      <c r="T938" s="52"/>
      <c r="U938" s="1"/>
      <c r="V938" s="70"/>
      <c r="W938" s="52"/>
      <c r="X938" s="1"/>
      <c r="Y938" s="52"/>
      <c r="Z938" s="1"/>
      <c r="AA938" s="1"/>
      <c r="AB938" s="1"/>
      <c r="AC938" s="1"/>
      <c r="AD938" s="1"/>
      <c r="AE938" s="52"/>
      <c r="AF938" s="1"/>
      <c r="AG938" s="52"/>
      <c r="AH938" s="1"/>
      <c r="AI938" s="1"/>
      <c r="AJ938" s="52"/>
      <c r="AK938" s="1"/>
      <c r="AL938" s="52"/>
      <c r="AM938" s="1"/>
      <c r="AN938" s="52"/>
      <c r="AO938" s="71"/>
      <c r="AP938" s="52"/>
      <c r="AQ938" s="1"/>
      <c r="AR938" s="71"/>
      <c r="AS938" s="71"/>
      <c r="AT938" s="52"/>
    </row>
    <row r="939" spans="1:46" ht="14.25" customHeight="1">
      <c r="A939" s="52"/>
      <c r="B939" s="52"/>
      <c r="C939" s="52"/>
      <c r="D939" s="1"/>
      <c r="E939" s="52"/>
      <c r="F939" s="1"/>
      <c r="G939" s="52"/>
      <c r="H939" s="1"/>
      <c r="I939" s="52"/>
      <c r="J939" s="1"/>
      <c r="K939" s="52"/>
      <c r="L939" s="69"/>
      <c r="M939" s="52"/>
      <c r="N939" s="1"/>
      <c r="O939" s="52"/>
      <c r="P939" s="1"/>
      <c r="Q939" s="1"/>
      <c r="R939" s="52"/>
      <c r="S939" s="1"/>
      <c r="T939" s="52"/>
      <c r="U939" s="1"/>
      <c r="V939" s="70"/>
      <c r="W939" s="52"/>
      <c r="X939" s="1"/>
      <c r="Y939" s="52"/>
      <c r="Z939" s="1"/>
      <c r="AA939" s="1"/>
      <c r="AB939" s="1"/>
      <c r="AC939" s="1"/>
      <c r="AD939" s="1"/>
      <c r="AE939" s="52"/>
      <c r="AF939" s="1"/>
      <c r="AG939" s="52"/>
      <c r="AH939" s="1"/>
      <c r="AI939" s="1"/>
      <c r="AJ939" s="52"/>
      <c r="AK939" s="1"/>
      <c r="AL939" s="52"/>
      <c r="AM939" s="1"/>
      <c r="AN939" s="52"/>
      <c r="AO939" s="71"/>
      <c r="AP939" s="52"/>
      <c r="AQ939" s="1"/>
      <c r="AR939" s="71"/>
      <c r="AS939" s="71"/>
      <c r="AT939" s="52"/>
    </row>
    <row r="940" spans="1:46" ht="14.25" customHeight="1">
      <c r="A940" s="52"/>
      <c r="B940" s="52"/>
      <c r="C940" s="52"/>
      <c r="D940" s="1"/>
      <c r="E940" s="52"/>
      <c r="F940" s="1"/>
      <c r="G940" s="52"/>
      <c r="H940" s="1"/>
      <c r="I940" s="52"/>
      <c r="J940" s="1"/>
      <c r="K940" s="52"/>
      <c r="L940" s="69"/>
      <c r="M940" s="52"/>
      <c r="N940" s="1"/>
      <c r="O940" s="52"/>
      <c r="P940" s="1"/>
      <c r="Q940" s="1"/>
      <c r="R940" s="52"/>
      <c r="S940" s="1"/>
      <c r="T940" s="52"/>
      <c r="U940" s="1"/>
      <c r="V940" s="70"/>
      <c r="W940" s="52"/>
      <c r="X940" s="1"/>
      <c r="Y940" s="52"/>
      <c r="Z940" s="1"/>
      <c r="AA940" s="1"/>
      <c r="AB940" s="1"/>
      <c r="AC940" s="1"/>
      <c r="AD940" s="1"/>
      <c r="AE940" s="52"/>
      <c r="AF940" s="1"/>
      <c r="AG940" s="52"/>
      <c r="AH940" s="1"/>
      <c r="AI940" s="1"/>
      <c r="AJ940" s="52"/>
      <c r="AK940" s="1"/>
      <c r="AL940" s="52"/>
      <c r="AM940" s="1"/>
      <c r="AN940" s="52"/>
      <c r="AO940" s="71"/>
      <c r="AP940" s="52"/>
      <c r="AQ940" s="1"/>
      <c r="AR940" s="71"/>
      <c r="AS940" s="71"/>
      <c r="AT940" s="52"/>
    </row>
    <row r="941" spans="1:46" ht="14.25" customHeight="1">
      <c r="A941" s="52"/>
      <c r="B941" s="52"/>
      <c r="C941" s="52"/>
      <c r="D941" s="1"/>
      <c r="E941" s="52"/>
      <c r="F941" s="1"/>
      <c r="G941" s="52"/>
      <c r="H941" s="1"/>
      <c r="I941" s="52"/>
      <c r="J941" s="1"/>
      <c r="K941" s="52"/>
      <c r="L941" s="69"/>
      <c r="M941" s="52"/>
      <c r="N941" s="1"/>
      <c r="O941" s="52"/>
      <c r="P941" s="1"/>
      <c r="Q941" s="1"/>
      <c r="R941" s="52"/>
      <c r="S941" s="1"/>
      <c r="T941" s="52"/>
      <c r="U941" s="1"/>
      <c r="V941" s="70"/>
      <c r="W941" s="52"/>
      <c r="X941" s="1"/>
      <c r="Y941" s="52"/>
      <c r="Z941" s="1"/>
      <c r="AA941" s="1"/>
      <c r="AB941" s="1"/>
      <c r="AC941" s="1"/>
      <c r="AD941" s="1"/>
      <c r="AE941" s="52"/>
      <c r="AF941" s="1"/>
      <c r="AG941" s="52"/>
      <c r="AH941" s="1"/>
      <c r="AI941" s="1"/>
      <c r="AJ941" s="52"/>
      <c r="AK941" s="1"/>
      <c r="AL941" s="52"/>
      <c r="AM941" s="1"/>
      <c r="AN941" s="52"/>
      <c r="AO941" s="71"/>
      <c r="AP941" s="52"/>
      <c r="AQ941" s="1"/>
      <c r="AR941" s="71"/>
      <c r="AS941" s="71"/>
      <c r="AT941" s="52"/>
    </row>
    <row r="942" spans="1:46" ht="14.25" customHeight="1">
      <c r="A942" s="52"/>
      <c r="B942" s="52"/>
      <c r="C942" s="52"/>
      <c r="D942" s="1"/>
      <c r="E942" s="52"/>
      <c r="F942" s="1"/>
      <c r="G942" s="52"/>
      <c r="H942" s="1"/>
      <c r="I942" s="52"/>
      <c r="J942" s="1"/>
      <c r="K942" s="52"/>
      <c r="L942" s="69"/>
      <c r="M942" s="52"/>
      <c r="N942" s="1"/>
      <c r="O942" s="52"/>
      <c r="P942" s="1"/>
      <c r="Q942" s="1"/>
      <c r="R942" s="52"/>
      <c r="S942" s="1"/>
      <c r="T942" s="52"/>
      <c r="U942" s="1"/>
      <c r="V942" s="70"/>
      <c r="W942" s="52"/>
      <c r="X942" s="1"/>
      <c r="Y942" s="52"/>
      <c r="Z942" s="1"/>
      <c r="AA942" s="1"/>
      <c r="AB942" s="1"/>
      <c r="AC942" s="1"/>
      <c r="AD942" s="1"/>
      <c r="AE942" s="52"/>
      <c r="AF942" s="1"/>
      <c r="AG942" s="52"/>
      <c r="AH942" s="1"/>
      <c r="AI942" s="1"/>
      <c r="AJ942" s="52"/>
      <c r="AK942" s="1"/>
      <c r="AL942" s="52"/>
      <c r="AM942" s="1"/>
      <c r="AN942" s="52"/>
      <c r="AO942" s="71"/>
      <c r="AP942" s="52"/>
      <c r="AQ942" s="1"/>
      <c r="AR942" s="71"/>
      <c r="AS942" s="71"/>
      <c r="AT942" s="52"/>
    </row>
    <row r="943" spans="1:46" ht="14.25" customHeight="1">
      <c r="A943" s="52"/>
      <c r="B943" s="52"/>
      <c r="C943" s="52"/>
      <c r="D943" s="1"/>
      <c r="E943" s="52"/>
      <c r="F943" s="1"/>
      <c r="G943" s="52"/>
      <c r="H943" s="1"/>
      <c r="I943" s="52"/>
      <c r="J943" s="1"/>
      <c r="K943" s="52"/>
      <c r="L943" s="69"/>
      <c r="M943" s="52"/>
      <c r="N943" s="1"/>
      <c r="O943" s="52"/>
      <c r="P943" s="1"/>
      <c r="Q943" s="1"/>
      <c r="R943" s="52"/>
      <c r="S943" s="1"/>
      <c r="T943" s="52"/>
      <c r="U943" s="1"/>
      <c r="V943" s="70"/>
      <c r="W943" s="52"/>
      <c r="X943" s="1"/>
      <c r="Y943" s="52"/>
      <c r="Z943" s="1"/>
      <c r="AA943" s="1"/>
      <c r="AB943" s="1"/>
      <c r="AC943" s="1"/>
      <c r="AD943" s="1"/>
      <c r="AE943" s="52"/>
      <c r="AF943" s="1"/>
      <c r="AG943" s="52"/>
      <c r="AH943" s="1"/>
      <c r="AI943" s="1"/>
      <c r="AJ943" s="52"/>
      <c r="AK943" s="1"/>
      <c r="AL943" s="52"/>
      <c r="AM943" s="1"/>
      <c r="AN943" s="52"/>
      <c r="AO943" s="71"/>
      <c r="AP943" s="52"/>
      <c r="AQ943" s="1"/>
      <c r="AR943" s="71"/>
      <c r="AS943" s="71"/>
      <c r="AT943" s="52"/>
    </row>
    <row r="944" spans="1:46" ht="14.25" customHeight="1">
      <c r="A944" s="52"/>
      <c r="B944" s="52"/>
      <c r="C944" s="52"/>
      <c r="D944" s="1"/>
      <c r="E944" s="52"/>
      <c r="F944" s="1"/>
      <c r="G944" s="52"/>
      <c r="H944" s="1"/>
      <c r="I944" s="52"/>
      <c r="J944" s="1"/>
      <c r="K944" s="52"/>
      <c r="L944" s="69"/>
      <c r="M944" s="52"/>
      <c r="N944" s="1"/>
      <c r="O944" s="52"/>
      <c r="P944" s="1"/>
      <c r="Q944" s="1"/>
      <c r="R944" s="52"/>
      <c r="S944" s="1"/>
      <c r="T944" s="52"/>
      <c r="U944" s="1"/>
      <c r="V944" s="70"/>
      <c r="W944" s="52"/>
      <c r="X944" s="1"/>
      <c r="Y944" s="52"/>
      <c r="Z944" s="1"/>
      <c r="AA944" s="1"/>
      <c r="AB944" s="1"/>
      <c r="AC944" s="1"/>
      <c r="AD944" s="1"/>
      <c r="AE944" s="52"/>
      <c r="AF944" s="1"/>
      <c r="AG944" s="52"/>
      <c r="AH944" s="1"/>
      <c r="AI944" s="1"/>
      <c r="AJ944" s="52"/>
      <c r="AK944" s="1"/>
      <c r="AL944" s="52"/>
      <c r="AM944" s="1"/>
      <c r="AN944" s="52"/>
      <c r="AO944" s="71"/>
      <c r="AP944" s="52"/>
      <c r="AQ944" s="1"/>
      <c r="AR944" s="71"/>
      <c r="AS944" s="71"/>
      <c r="AT944" s="52"/>
    </row>
    <row r="945" spans="1:46" ht="14.25" customHeight="1">
      <c r="A945" s="52"/>
      <c r="B945" s="52"/>
      <c r="C945" s="52"/>
      <c r="D945" s="1"/>
      <c r="E945" s="52"/>
      <c r="F945" s="1"/>
      <c r="G945" s="52"/>
      <c r="H945" s="1"/>
      <c r="I945" s="52"/>
      <c r="J945" s="1"/>
      <c r="K945" s="52"/>
      <c r="L945" s="69"/>
      <c r="M945" s="52"/>
      <c r="N945" s="1"/>
      <c r="O945" s="52"/>
      <c r="P945" s="1"/>
      <c r="Q945" s="1"/>
      <c r="R945" s="52"/>
      <c r="S945" s="1"/>
      <c r="T945" s="52"/>
      <c r="U945" s="1"/>
      <c r="V945" s="70"/>
      <c r="W945" s="52"/>
      <c r="X945" s="1"/>
      <c r="Y945" s="52"/>
      <c r="Z945" s="1"/>
      <c r="AA945" s="1"/>
      <c r="AB945" s="1"/>
      <c r="AC945" s="1"/>
      <c r="AD945" s="1"/>
      <c r="AE945" s="52"/>
      <c r="AF945" s="1"/>
      <c r="AG945" s="52"/>
      <c r="AH945" s="1"/>
      <c r="AI945" s="1"/>
      <c r="AJ945" s="52"/>
      <c r="AK945" s="1"/>
      <c r="AL945" s="52"/>
      <c r="AM945" s="1"/>
      <c r="AN945" s="52"/>
      <c r="AO945" s="71"/>
      <c r="AP945" s="52"/>
      <c r="AQ945" s="1"/>
      <c r="AR945" s="71"/>
      <c r="AS945" s="71"/>
      <c r="AT945" s="52"/>
    </row>
    <row r="946" spans="1:46" ht="14.25" customHeight="1">
      <c r="A946" s="52"/>
      <c r="B946" s="52"/>
      <c r="C946" s="52"/>
      <c r="D946" s="1"/>
      <c r="E946" s="52"/>
      <c r="F946" s="1"/>
      <c r="G946" s="52"/>
      <c r="H946" s="1"/>
      <c r="I946" s="52"/>
      <c r="J946" s="1"/>
      <c r="K946" s="52"/>
      <c r="L946" s="69"/>
      <c r="M946" s="52"/>
      <c r="N946" s="1"/>
      <c r="O946" s="52"/>
      <c r="P946" s="1"/>
      <c r="Q946" s="1"/>
      <c r="R946" s="52"/>
      <c r="S946" s="1"/>
      <c r="T946" s="52"/>
      <c r="U946" s="1"/>
      <c r="V946" s="70"/>
      <c r="W946" s="52"/>
      <c r="X946" s="1"/>
      <c r="Y946" s="52"/>
      <c r="Z946" s="1"/>
      <c r="AA946" s="1"/>
      <c r="AB946" s="1"/>
      <c r="AC946" s="1"/>
      <c r="AD946" s="1"/>
      <c r="AE946" s="52"/>
      <c r="AF946" s="1"/>
      <c r="AG946" s="52"/>
      <c r="AH946" s="1"/>
      <c r="AI946" s="1"/>
      <c r="AJ946" s="52"/>
      <c r="AK946" s="1"/>
      <c r="AL946" s="52"/>
      <c r="AM946" s="1"/>
      <c r="AN946" s="52"/>
      <c r="AO946" s="71"/>
      <c r="AP946" s="52"/>
      <c r="AQ946" s="1"/>
      <c r="AR946" s="71"/>
      <c r="AS946" s="71"/>
      <c r="AT946" s="52"/>
    </row>
    <row r="947" spans="1:46" ht="14.25" customHeight="1">
      <c r="A947" s="52"/>
      <c r="B947" s="52"/>
      <c r="C947" s="52"/>
      <c r="D947" s="1"/>
      <c r="E947" s="52"/>
      <c r="F947" s="1"/>
      <c r="G947" s="52"/>
      <c r="H947" s="1"/>
      <c r="I947" s="52"/>
      <c r="J947" s="1"/>
      <c r="K947" s="52"/>
      <c r="L947" s="69"/>
      <c r="M947" s="52"/>
      <c r="N947" s="1"/>
      <c r="O947" s="52"/>
      <c r="P947" s="1"/>
      <c r="Q947" s="1"/>
      <c r="R947" s="52"/>
      <c r="S947" s="1"/>
      <c r="T947" s="52"/>
      <c r="U947" s="1"/>
      <c r="V947" s="70"/>
      <c r="W947" s="52"/>
      <c r="X947" s="1"/>
      <c r="Y947" s="52"/>
      <c r="Z947" s="1"/>
      <c r="AA947" s="1"/>
      <c r="AB947" s="1"/>
      <c r="AC947" s="1"/>
      <c r="AD947" s="1"/>
      <c r="AE947" s="52"/>
      <c r="AF947" s="1"/>
      <c r="AG947" s="52"/>
      <c r="AH947" s="1"/>
      <c r="AI947" s="1"/>
      <c r="AJ947" s="52"/>
      <c r="AK947" s="1"/>
      <c r="AL947" s="52"/>
      <c r="AM947" s="1"/>
      <c r="AN947" s="52"/>
      <c r="AO947" s="71"/>
      <c r="AP947" s="52"/>
      <c r="AQ947" s="1"/>
      <c r="AR947" s="71"/>
      <c r="AS947" s="71"/>
      <c r="AT947" s="52"/>
    </row>
    <row r="948" spans="1:46" ht="14.25" customHeight="1">
      <c r="A948" s="52"/>
      <c r="B948" s="52"/>
      <c r="C948" s="52"/>
      <c r="D948" s="1"/>
      <c r="E948" s="52"/>
      <c r="F948" s="1"/>
      <c r="G948" s="52"/>
      <c r="H948" s="1"/>
      <c r="I948" s="52"/>
      <c r="J948" s="1"/>
      <c r="K948" s="52"/>
      <c r="L948" s="69"/>
      <c r="M948" s="52"/>
      <c r="N948" s="1"/>
      <c r="O948" s="52"/>
      <c r="P948" s="1"/>
      <c r="Q948" s="1"/>
      <c r="R948" s="52"/>
      <c r="S948" s="1"/>
      <c r="T948" s="52"/>
      <c r="U948" s="1"/>
      <c r="V948" s="70"/>
      <c r="W948" s="52"/>
      <c r="X948" s="1"/>
      <c r="Y948" s="52"/>
      <c r="Z948" s="1"/>
      <c r="AA948" s="1"/>
      <c r="AB948" s="1"/>
      <c r="AC948" s="1"/>
      <c r="AD948" s="1"/>
      <c r="AE948" s="52"/>
      <c r="AF948" s="1"/>
      <c r="AG948" s="52"/>
      <c r="AH948" s="1"/>
      <c r="AI948" s="1"/>
      <c r="AJ948" s="52"/>
      <c r="AK948" s="1"/>
      <c r="AL948" s="52"/>
      <c r="AM948" s="1"/>
      <c r="AN948" s="52"/>
      <c r="AO948" s="71"/>
      <c r="AP948" s="52"/>
      <c r="AQ948" s="1"/>
      <c r="AR948" s="71"/>
      <c r="AS948" s="71"/>
      <c r="AT948" s="52"/>
    </row>
    <row r="949" spans="1:46" ht="14.25" customHeight="1">
      <c r="A949" s="52"/>
      <c r="B949" s="52"/>
      <c r="C949" s="52"/>
      <c r="D949" s="1"/>
      <c r="E949" s="52"/>
      <c r="F949" s="1"/>
      <c r="G949" s="52"/>
      <c r="H949" s="1"/>
      <c r="I949" s="52"/>
      <c r="J949" s="1"/>
      <c r="K949" s="52"/>
      <c r="L949" s="69"/>
      <c r="M949" s="52"/>
      <c r="N949" s="1"/>
      <c r="O949" s="52"/>
      <c r="P949" s="1"/>
      <c r="Q949" s="1"/>
      <c r="R949" s="52"/>
      <c r="S949" s="1"/>
      <c r="T949" s="52"/>
      <c r="U949" s="1"/>
      <c r="V949" s="70"/>
      <c r="W949" s="52"/>
      <c r="X949" s="1"/>
      <c r="Y949" s="52"/>
      <c r="Z949" s="1"/>
      <c r="AA949" s="1"/>
      <c r="AB949" s="1"/>
      <c r="AC949" s="1"/>
      <c r="AD949" s="1"/>
      <c r="AE949" s="52"/>
      <c r="AF949" s="1"/>
      <c r="AG949" s="52"/>
      <c r="AH949" s="1"/>
      <c r="AI949" s="1"/>
      <c r="AJ949" s="52"/>
      <c r="AK949" s="1"/>
      <c r="AL949" s="52"/>
      <c r="AM949" s="1"/>
      <c r="AN949" s="52"/>
      <c r="AO949" s="71"/>
      <c r="AP949" s="52"/>
      <c r="AQ949" s="1"/>
      <c r="AR949" s="71"/>
      <c r="AS949" s="71"/>
      <c r="AT949" s="52"/>
    </row>
    <row r="950" spans="1:46" ht="14.25" customHeight="1">
      <c r="A950" s="52"/>
      <c r="B950" s="52"/>
      <c r="C950" s="52"/>
      <c r="D950" s="1"/>
      <c r="E950" s="52"/>
      <c r="F950" s="1"/>
      <c r="G950" s="52"/>
      <c r="H950" s="1"/>
      <c r="I950" s="52"/>
      <c r="J950" s="1"/>
      <c r="K950" s="52"/>
      <c r="L950" s="69"/>
      <c r="M950" s="52"/>
      <c r="N950" s="1"/>
      <c r="O950" s="52"/>
      <c r="P950" s="1"/>
      <c r="Q950" s="1"/>
      <c r="R950" s="52"/>
      <c r="S950" s="1"/>
      <c r="T950" s="52"/>
      <c r="U950" s="1"/>
      <c r="V950" s="70"/>
      <c r="W950" s="52"/>
      <c r="X950" s="1"/>
      <c r="Y950" s="52"/>
      <c r="Z950" s="1"/>
      <c r="AA950" s="1"/>
      <c r="AB950" s="1"/>
      <c r="AC950" s="1"/>
      <c r="AD950" s="1"/>
      <c r="AE950" s="52"/>
      <c r="AF950" s="1"/>
      <c r="AG950" s="52"/>
      <c r="AH950" s="1"/>
      <c r="AI950" s="1"/>
      <c r="AJ950" s="52"/>
      <c r="AK950" s="1"/>
      <c r="AL950" s="52"/>
      <c r="AM950" s="1"/>
      <c r="AN950" s="52"/>
      <c r="AO950" s="71"/>
      <c r="AP950" s="52"/>
      <c r="AQ950" s="1"/>
      <c r="AR950" s="71"/>
      <c r="AS950" s="71"/>
      <c r="AT950" s="52"/>
    </row>
    <row r="951" spans="1:46" ht="14.25" customHeight="1">
      <c r="A951" s="52"/>
      <c r="B951" s="52"/>
      <c r="C951" s="52"/>
      <c r="D951" s="1"/>
      <c r="E951" s="52"/>
      <c r="F951" s="1"/>
      <c r="G951" s="52"/>
      <c r="H951" s="1"/>
      <c r="I951" s="52"/>
      <c r="J951" s="1"/>
      <c r="K951" s="52"/>
      <c r="L951" s="69"/>
      <c r="M951" s="52"/>
      <c r="N951" s="1"/>
      <c r="O951" s="52"/>
      <c r="P951" s="1"/>
      <c r="Q951" s="1"/>
      <c r="R951" s="52"/>
      <c r="S951" s="1"/>
      <c r="T951" s="52"/>
      <c r="U951" s="1"/>
      <c r="V951" s="70"/>
      <c r="W951" s="52"/>
      <c r="X951" s="1"/>
      <c r="Y951" s="52"/>
      <c r="Z951" s="1"/>
      <c r="AA951" s="1"/>
      <c r="AB951" s="1"/>
      <c r="AC951" s="1"/>
      <c r="AD951" s="1"/>
      <c r="AE951" s="52"/>
      <c r="AF951" s="1"/>
      <c r="AG951" s="52"/>
      <c r="AH951" s="1"/>
      <c r="AI951" s="1"/>
      <c r="AJ951" s="52"/>
      <c r="AK951" s="1"/>
      <c r="AL951" s="52"/>
      <c r="AM951" s="1"/>
      <c r="AN951" s="52"/>
      <c r="AO951" s="71"/>
      <c r="AP951" s="52"/>
      <c r="AQ951" s="1"/>
      <c r="AR951" s="71"/>
      <c r="AS951" s="71"/>
      <c r="AT951" s="52"/>
    </row>
    <row r="952" spans="1:46" ht="14.25" customHeight="1">
      <c r="A952" s="52"/>
      <c r="B952" s="52"/>
      <c r="C952" s="52"/>
      <c r="D952" s="1"/>
      <c r="E952" s="52"/>
      <c r="F952" s="1"/>
      <c r="G952" s="52"/>
      <c r="H952" s="1"/>
      <c r="I952" s="52"/>
      <c r="J952" s="1"/>
      <c r="K952" s="52"/>
      <c r="L952" s="69"/>
      <c r="M952" s="52"/>
      <c r="N952" s="1"/>
      <c r="O952" s="52"/>
      <c r="P952" s="1"/>
      <c r="Q952" s="1"/>
      <c r="R952" s="52"/>
      <c r="S952" s="1"/>
      <c r="T952" s="52"/>
      <c r="U952" s="1"/>
      <c r="V952" s="70"/>
      <c r="W952" s="52"/>
      <c r="X952" s="1"/>
      <c r="Y952" s="52"/>
      <c r="Z952" s="1"/>
      <c r="AA952" s="1"/>
      <c r="AB952" s="1"/>
      <c r="AC952" s="1"/>
      <c r="AD952" s="1"/>
      <c r="AE952" s="52"/>
      <c r="AF952" s="1"/>
      <c r="AG952" s="52"/>
      <c r="AH952" s="1"/>
      <c r="AI952" s="1"/>
      <c r="AJ952" s="52"/>
      <c r="AK952" s="1"/>
      <c r="AL952" s="52"/>
      <c r="AM952" s="1"/>
      <c r="AN952" s="52"/>
      <c r="AO952" s="71"/>
      <c r="AP952" s="52"/>
      <c r="AQ952" s="1"/>
      <c r="AR952" s="71"/>
      <c r="AS952" s="71"/>
      <c r="AT952" s="52"/>
    </row>
    <row r="953" spans="1:46" ht="14.25" customHeight="1">
      <c r="A953" s="52"/>
      <c r="B953" s="52"/>
      <c r="C953" s="52"/>
      <c r="D953" s="1"/>
      <c r="E953" s="52"/>
      <c r="F953" s="1"/>
      <c r="G953" s="52"/>
      <c r="H953" s="1"/>
      <c r="I953" s="52"/>
      <c r="J953" s="1"/>
      <c r="K953" s="52"/>
      <c r="L953" s="69"/>
      <c r="M953" s="52"/>
      <c r="N953" s="1"/>
      <c r="O953" s="52"/>
      <c r="P953" s="1"/>
      <c r="Q953" s="1"/>
      <c r="R953" s="52"/>
      <c r="S953" s="1"/>
      <c r="T953" s="52"/>
      <c r="U953" s="1"/>
      <c r="V953" s="70"/>
      <c r="W953" s="52"/>
      <c r="X953" s="1"/>
      <c r="Y953" s="52"/>
      <c r="Z953" s="1"/>
      <c r="AA953" s="1"/>
      <c r="AB953" s="1"/>
      <c r="AC953" s="1"/>
      <c r="AD953" s="1"/>
      <c r="AE953" s="52"/>
      <c r="AF953" s="1"/>
      <c r="AG953" s="52"/>
      <c r="AH953" s="1"/>
      <c r="AI953" s="1"/>
      <c r="AJ953" s="52"/>
      <c r="AK953" s="1"/>
      <c r="AL953" s="52"/>
      <c r="AM953" s="1"/>
      <c r="AN953" s="52"/>
      <c r="AO953" s="71"/>
      <c r="AP953" s="52"/>
      <c r="AQ953" s="1"/>
      <c r="AR953" s="71"/>
      <c r="AS953" s="71"/>
      <c r="AT953" s="52"/>
    </row>
    <row r="954" spans="1:46" ht="14.25" customHeight="1">
      <c r="A954" s="52"/>
      <c r="B954" s="52"/>
      <c r="C954" s="52"/>
      <c r="D954" s="1"/>
      <c r="E954" s="52"/>
      <c r="F954" s="1"/>
      <c r="G954" s="52"/>
      <c r="H954" s="1"/>
      <c r="I954" s="52"/>
      <c r="J954" s="1"/>
      <c r="K954" s="52"/>
      <c r="L954" s="69"/>
      <c r="M954" s="52"/>
      <c r="N954" s="1"/>
      <c r="O954" s="52"/>
      <c r="P954" s="1"/>
      <c r="Q954" s="1"/>
      <c r="R954" s="52"/>
      <c r="S954" s="1"/>
      <c r="T954" s="52"/>
      <c r="U954" s="1"/>
      <c r="V954" s="70"/>
      <c r="W954" s="52"/>
      <c r="X954" s="1"/>
      <c r="Y954" s="52"/>
      <c r="Z954" s="1"/>
      <c r="AA954" s="1"/>
      <c r="AB954" s="1"/>
      <c r="AC954" s="1"/>
      <c r="AD954" s="1"/>
      <c r="AE954" s="52"/>
      <c r="AF954" s="1"/>
      <c r="AG954" s="52"/>
      <c r="AH954" s="1"/>
      <c r="AI954" s="1"/>
      <c r="AJ954" s="52"/>
      <c r="AK954" s="1"/>
      <c r="AL954" s="52"/>
      <c r="AM954" s="1"/>
      <c r="AN954" s="52"/>
      <c r="AO954" s="71"/>
      <c r="AP954" s="52"/>
      <c r="AQ954" s="1"/>
      <c r="AR954" s="71"/>
      <c r="AS954" s="71"/>
      <c r="AT954" s="52"/>
    </row>
    <row r="955" spans="1:46" ht="14.25" customHeight="1">
      <c r="A955" s="52"/>
      <c r="B955" s="52"/>
      <c r="C955" s="52"/>
      <c r="D955" s="1"/>
      <c r="E955" s="52"/>
      <c r="F955" s="1"/>
      <c r="G955" s="52"/>
      <c r="H955" s="1"/>
      <c r="I955" s="52"/>
      <c r="J955" s="1"/>
      <c r="K955" s="52"/>
      <c r="L955" s="69"/>
      <c r="M955" s="52"/>
      <c r="N955" s="1"/>
      <c r="O955" s="52"/>
      <c r="P955" s="1"/>
      <c r="Q955" s="1"/>
      <c r="R955" s="52"/>
      <c r="S955" s="1"/>
      <c r="T955" s="52"/>
      <c r="U955" s="1"/>
      <c r="V955" s="70"/>
      <c r="W955" s="52"/>
      <c r="X955" s="1"/>
      <c r="Y955" s="52"/>
      <c r="Z955" s="1"/>
      <c r="AA955" s="1"/>
      <c r="AB955" s="1"/>
      <c r="AC955" s="1"/>
      <c r="AD955" s="1"/>
      <c r="AE955" s="52"/>
      <c r="AF955" s="1"/>
      <c r="AG955" s="52"/>
      <c r="AH955" s="1"/>
      <c r="AI955" s="1"/>
      <c r="AJ955" s="52"/>
      <c r="AK955" s="1"/>
      <c r="AL955" s="52"/>
      <c r="AM955" s="1"/>
      <c r="AN955" s="52"/>
      <c r="AO955" s="71"/>
      <c r="AP955" s="52"/>
      <c r="AQ955" s="1"/>
      <c r="AR955" s="71"/>
      <c r="AS955" s="71"/>
      <c r="AT955" s="52"/>
    </row>
    <row r="956" spans="1:46" ht="14.25" customHeight="1">
      <c r="A956" s="52"/>
      <c r="B956" s="52"/>
      <c r="C956" s="52"/>
      <c r="D956" s="1"/>
      <c r="E956" s="52"/>
      <c r="F956" s="1"/>
      <c r="G956" s="52"/>
      <c r="H956" s="1"/>
      <c r="I956" s="52"/>
      <c r="J956" s="1"/>
      <c r="K956" s="52"/>
      <c r="L956" s="69"/>
      <c r="M956" s="52"/>
      <c r="N956" s="1"/>
      <c r="O956" s="52"/>
      <c r="P956" s="1"/>
      <c r="Q956" s="1"/>
      <c r="R956" s="52"/>
      <c r="S956" s="1"/>
      <c r="T956" s="52"/>
      <c r="U956" s="1"/>
      <c r="V956" s="70"/>
      <c r="W956" s="52"/>
      <c r="X956" s="1"/>
      <c r="Y956" s="52"/>
      <c r="Z956" s="1"/>
      <c r="AA956" s="1"/>
      <c r="AB956" s="1"/>
      <c r="AC956" s="1"/>
      <c r="AD956" s="1"/>
      <c r="AE956" s="52"/>
      <c r="AF956" s="1"/>
      <c r="AG956" s="52"/>
      <c r="AH956" s="1"/>
      <c r="AI956" s="1"/>
      <c r="AJ956" s="52"/>
      <c r="AK956" s="1"/>
      <c r="AL956" s="52"/>
      <c r="AM956" s="1"/>
      <c r="AN956" s="52"/>
      <c r="AO956" s="71"/>
      <c r="AP956" s="52"/>
      <c r="AQ956" s="1"/>
      <c r="AR956" s="71"/>
      <c r="AS956" s="71"/>
      <c r="AT956" s="52"/>
    </row>
    <row r="957" spans="1:46" ht="14.25" customHeight="1">
      <c r="A957" s="52"/>
      <c r="B957" s="52"/>
      <c r="C957" s="52"/>
      <c r="D957" s="1"/>
      <c r="E957" s="52"/>
      <c r="F957" s="1"/>
      <c r="G957" s="52"/>
      <c r="H957" s="1"/>
      <c r="I957" s="52"/>
      <c r="J957" s="1"/>
      <c r="K957" s="52"/>
      <c r="L957" s="69"/>
      <c r="M957" s="52"/>
      <c r="N957" s="1"/>
      <c r="O957" s="52"/>
      <c r="P957" s="1"/>
      <c r="Q957" s="1"/>
      <c r="R957" s="52"/>
      <c r="S957" s="1"/>
      <c r="T957" s="52"/>
      <c r="U957" s="1"/>
      <c r="V957" s="70"/>
      <c r="W957" s="52"/>
      <c r="X957" s="1"/>
      <c r="Y957" s="52"/>
      <c r="Z957" s="1"/>
      <c r="AA957" s="1"/>
      <c r="AB957" s="1"/>
      <c r="AC957" s="1"/>
      <c r="AD957" s="1"/>
      <c r="AE957" s="52"/>
      <c r="AF957" s="1"/>
      <c r="AG957" s="52"/>
      <c r="AH957" s="1"/>
      <c r="AI957" s="1"/>
      <c r="AJ957" s="52"/>
      <c r="AK957" s="1"/>
      <c r="AL957" s="52"/>
      <c r="AM957" s="1"/>
      <c r="AN957" s="52"/>
      <c r="AO957" s="71"/>
      <c r="AP957" s="52"/>
      <c r="AQ957" s="1"/>
      <c r="AR957" s="71"/>
      <c r="AS957" s="71"/>
      <c r="AT957" s="52"/>
    </row>
    <row r="958" spans="1:46" ht="14.25" customHeight="1">
      <c r="A958" s="52"/>
      <c r="B958" s="52"/>
      <c r="C958" s="52"/>
      <c r="D958" s="1"/>
      <c r="E958" s="52"/>
      <c r="F958" s="1"/>
      <c r="G958" s="52"/>
      <c r="H958" s="1"/>
      <c r="I958" s="52"/>
      <c r="J958" s="1"/>
      <c r="K958" s="52"/>
      <c r="L958" s="69"/>
      <c r="M958" s="52"/>
      <c r="N958" s="1"/>
      <c r="O958" s="52"/>
      <c r="P958" s="1"/>
      <c r="Q958" s="1"/>
      <c r="R958" s="52"/>
      <c r="S958" s="1"/>
      <c r="T958" s="52"/>
      <c r="U958" s="1"/>
      <c r="V958" s="70"/>
      <c r="W958" s="52"/>
      <c r="X958" s="1"/>
      <c r="Y958" s="52"/>
      <c r="Z958" s="1"/>
      <c r="AA958" s="1"/>
      <c r="AB958" s="1"/>
      <c r="AC958" s="1"/>
      <c r="AD958" s="1"/>
      <c r="AE958" s="52"/>
      <c r="AF958" s="1"/>
      <c r="AG958" s="52"/>
      <c r="AH958" s="1"/>
      <c r="AI958" s="1"/>
      <c r="AJ958" s="52"/>
      <c r="AK958" s="1"/>
      <c r="AL958" s="52"/>
      <c r="AM958" s="1"/>
      <c r="AN958" s="52"/>
      <c r="AO958" s="71"/>
      <c r="AP958" s="52"/>
      <c r="AQ958" s="1"/>
      <c r="AR958" s="71"/>
      <c r="AS958" s="71"/>
      <c r="AT958" s="52"/>
    </row>
    <row r="959" spans="1:46" ht="14.25" customHeight="1">
      <c r="A959" s="52"/>
      <c r="B959" s="52"/>
      <c r="C959" s="52"/>
      <c r="D959" s="1"/>
      <c r="E959" s="52"/>
      <c r="F959" s="1"/>
      <c r="G959" s="52"/>
      <c r="H959" s="1"/>
      <c r="I959" s="52"/>
      <c r="J959" s="1"/>
      <c r="K959" s="52"/>
      <c r="L959" s="69"/>
      <c r="M959" s="52"/>
      <c r="N959" s="1"/>
      <c r="O959" s="52"/>
      <c r="P959" s="1"/>
      <c r="Q959" s="1"/>
      <c r="R959" s="52"/>
      <c r="S959" s="1"/>
      <c r="T959" s="52"/>
      <c r="U959" s="1"/>
      <c r="V959" s="70"/>
      <c r="W959" s="52"/>
      <c r="X959" s="1"/>
      <c r="Y959" s="52"/>
      <c r="Z959" s="1"/>
      <c r="AA959" s="1"/>
      <c r="AB959" s="1"/>
      <c r="AC959" s="1"/>
      <c r="AD959" s="1"/>
      <c r="AE959" s="52"/>
      <c r="AF959" s="1"/>
      <c r="AG959" s="52"/>
      <c r="AH959" s="1"/>
      <c r="AI959" s="1"/>
      <c r="AJ959" s="52"/>
      <c r="AK959" s="1"/>
      <c r="AL959" s="52"/>
      <c r="AM959" s="1"/>
      <c r="AN959" s="52"/>
      <c r="AO959" s="71"/>
      <c r="AP959" s="52"/>
      <c r="AQ959" s="1"/>
      <c r="AR959" s="71"/>
      <c r="AS959" s="71"/>
      <c r="AT959" s="52"/>
    </row>
    <row r="960" spans="1:46" ht="14.25" customHeight="1">
      <c r="A960" s="52"/>
      <c r="B960" s="52"/>
      <c r="C960" s="52"/>
      <c r="D960" s="1"/>
      <c r="E960" s="52"/>
      <c r="F960" s="1"/>
      <c r="G960" s="52"/>
      <c r="H960" s="1"/>
      <c r="I960" s="52"/>
      <c r="J960" s="1"/>
      <c r="K960" s="52"/>
      <c r="L960" s="69"/>
      <c r="M960" s="52"/>
      <c r="N960" s="1"/>
      <c r="O960" s="52"/>
      <c r="P960" s="1"/>
      <c r="Q960" s="1"/>
      <c r="R960" s="52"/>
      <c r="S960" s="1"/>
      <c r="T960" s="52"/>
      <c r="U960" s="1"/>
      <c r="V960" s="70"/>
      <c r="W960" s="52"/>
      <c r="X960" s="1"/>
      <c r="Y960" s="52"/>
      <c r="Z960" s="1"/>
      <c r="AA960" s="1"/>
      <c r="AB960" s="1"/>
      <c r="AC960" s="1"/>
      <c r="AD960" s="1"/>
      <c r="AE960" s="52"/>
      <c r="AF960" s="1"/>
      <c r="AG960" s="52"/>
      <c r="AH960" s="1"/>
      <c r="AI960" s="1"/>
      <c r="AJ960" s="52"/>
      <c r="AK960" s="1"/>
      <c r="AL960" s="52"/>
      <c r="AM960" s="1"/>
      <c r="AN960" s="52"/>
      <c r="AO960" s="71"/>
      <c r="AP960" s="52"/>
      <c r="AQ960" s="1"/>
      <c r="AR960" s="71"/>
      <c r="AS960" s="71"/>
      <c r="AT960" s="52"/>
    </row>
    <row r="961" spans="1:46" ht="14.25" customHeight="1">
      <c r="A961" s="52"/>
      <c r="B961" s="52"/>
      <c r="C961" s="52"/>
      <c r="D961" s="1"/>
      <c r="E961" s="52"/>
      <c r="F961" s="1"/>
      <c r="G961" s="52"/>
      <c r="H961" s="1"/>
      <c r="I961" s="52"/>
      <c r="J961" s="1"/>
      <c r="K961" s="52"/>
      <c r="L961" s="69"/>
      <c r="M961" s="52"/>
      <c r="N961" s="1"/>
      <c r="O961" s="52"/>
      <c r="P961" s="1"/>
      <c r="Q961" s="1"/>
      <c r="R961" s="52"/>
      <c r="S961" s="1"/>
      <c r="T961" s="52"/>
      <c r="U961" s="1"/>
      <c r="V961" s="70"/>
      <c r="W961" s="52"/>
      <c r="X961" s="1"/>
      <c r="Y961" s="52"/>
      <c r="Z961" s="1"/>
      <c r="AA961" s="1"/>
      <c r="AB961" s="1"/>
      <c r="AC961" s="1"/>
      <c r="AD961" s="1"/>
      <c r="AE961" s="52"/>
      <c r="AF961" s="1"/>
      <c r="AG961" s="52"/>
      <c r="AH961" s="1"/>
      <c r="AI961" s="1"/>
      <c r="AJ961" s="52"/>
      <c r="AK961" s="1"/>
      <c r="AL961" s="52"/>
      <c r="AM961" s="1"/>
      <c r="AN961" s="52"/>
      <c r="AO961" s="71"/>
      <c r="AP961" s="52"/>
      <c r="AQ961" s="1"/>
      <c r="AR961" s="71"/>
      <c r="AS961" s="71"/>
      <c r="AT961" s="52"/>
    </row>
    <row r="962" spans="1:46" ht="14.25" customHeight="1">
      <c r="A962" s="52"/>
      <c r="B962" s="52"/>
      <c r="C962" s="52"/>
      <c r="D962" s="1"/>
      <c r="E962" s="52"/>
      <c r="F962" s="1"/>
      <c r="G962" s="52"/>
      <c r="H962" s="1"/>
      <c r="I962" s="52"/>
      <c r="J962" s="1"/>
      <c r="K962" s="52"/>
      <c r="L962" s="69"/>
      <c r="M962" s="52"/>
      <c r="N962" s="1"/>
      <c r="O962" s="52"/>
      <c r="P962" s="1"/>
      <c r="Q962" s="1"/>
      <c r="R962" s="52"/>
      <c r="S962" s="1"/>
      <c r="T962" s="52"/>
      <c r="U962" s="1"/>
      <c r="V962" s="70"/>
      <c r="W962" s="52"/>
      <c r="X962" s="1"/>
      <c r="Y962" s="52"/>
      <c r="Z962" s="1"/>
      <c r="AA962" s="1"/>
      <c r="AB962" s="1"/>
      <c r="AC962" s="1"/>
      <c r="AD962" s="1"/>
      <c r="AE962" s="52"/>
      <c r="AF962" s="1"/>
      <c r="AG962" s="52"/>
      <c r="AH962" s="1"/>
      <c r="AI962" s="1"/>
      <c r="AJ962" s="52"/>
      <c r="AK962" s="1"/>
      <c r="AL962" s="52"/>
      <c r="AM962" s="1"/>
      <c r="AN962" s="52"/>
      <c r="AO962" s="71"/>
      <c r="AP962" s="52"/>
      <c r="AQ962" s="1"/>
      <c r="AR962" s="71"/>
      <c r="AS962" s="71"/>
      <c r="AT962" s="52"/>
    </row>
    <row r="963" spans="1:46" ht="14.25" customHeight="1">
      <c r="A963" s="52"/>
      <c r="B963" s="52"/>
      <c r="C963" s="52"/>
      <c r="D963" s="1"/>
      <c r="E963" s="52"/>
      <c r="F963" s="1"/>
      <c r="G963" s="52"/>
      <c r="H963" s="1"/>
      <c r="I963" s="52"/>
      <c r="J963" s="1"/>
      <c r="K963" s="52"/>
      <c r="L963" s="69"/>
      <c r="M963" s="52"/>
      <c r="N963" s="1"/>
      <c r="O963" s="52"/>
      <c r="P963" s="1"/>
      <c r="Q963" s="1"/>
      <c r="R963" s="52"/>
      <c r="S963" s="1"/>
      <c r="T963" s="52"/>
      <c r="U963" s="1"/>
      <c r="V963" s="70"/>
      <c r="W963" s="52"/>
      <c r="X963" s="1"/>
      <c r="Y963" s="52"/>
      <c r="Z963" s="1"/>
      <c r="AA963" s="1"/>
      <c r="AB963" s="1"/>
      <c r="AC963" s="1"/>
      <c r="AD963" s="1"/>
      <c r="AE963" s="52"/>
      <c r="AF963" s="1"/>
      <c r="AG963" s="52"/>
      <c r="AH963" s="1"/>
      <c r="AI963" s="1"/>
      <c r="AJ963" s="52"/>
      <c r="AK963" s="1"/>
      <c r="AL963" s="52"/>
      <c r="AM963" s="1"/>
      <c r="AN963" s="52"/>
      <c r="AO963" s="71"/>
      <c r="AP963" s="52"/>
      <c r="AQ963" s="1"/>
      <c r="AR963" s="71"/>
      <c r="AS963" s="71"/>
      <c r="AT963" s="52"/>
    </row>
    <row r="964" spans="1:46" ht="14.25" customHeight="1">
      <c r="A964" s="52"/>
      <c r="B964" s="52"/>
      <c r="C964" s="52"/>
      <c r="D964" s="1"/>
      <c r="E964" s="52"/>
      <c r="F964" s="1"/>
      <c r="G964" s="52"/>
      <c r="H964" s="1"/>
      <c r="I964" s="52"/>
      <c r="J964" s="1"/>
      <c r="K964" s="52"/>
      <c r="L964" s="69"/>
      <c r="M964" s="52"/>
      <c r="N964" s="1"/>
      <c r="O964" s="52"/>
      <c r="P964" s="1"/>
      <c r="Q964" s="1"/>
      <c r="R964" s="52"/>
      <c r="S964" s="1"/>
      <c r="T964" s="52"/>
      <c r="U964" s="1"/>
      <c r="V964" s="70"/>
      <c r="W964" s="52"/>
      <c r="X964" s="1"/>
      <c r="Y964" s="52"/>
      <c r="Z964" s="1"/>
      <c r="AA964" s="1"/>
      <c r="AB964" s="1"/>
      <c r="AC964" s="1"/>
      <c r="AD964" s="1"/>
      <c r="AE964" s="52"/>
      <c r="AF964" s="1"/>
      <c r="AG964" s="52"/>
      <c r="AH964" s="1"/>
      <c r="AI964" s="1"/>
      <c r="AJ964" s="52"/>
      <c r="AK964" s="1"/>
      <c r="AL964" s="52"/>
      <c r="AM964" s="1"/>
      <c r="AN964" s="52"/>
      <c r="AO964" s="71"/>
      <c r="AP964" s="52"/>
      <c r="AQ964" s="1"/>
      <c r="AR964" s="71"/>
      <c r="AS964" s="71"/>
      <c r="AT964" s="52"/>
    </row>
    <row r="965" spans="1:46" ht="14.25" customHeight="1">
      <c r="A965" s="52"/>
      <c r="B965" s="52"/>
      <c r="C965" s="52"/>
      <c r="D965" s="1"/>
      <c r="E965" s="52"/>
      <c r="F965" s="1"/>
      <c r="G965" s="52"/>
      <c r="H965" s="1"/>
      <c r="I965" s="52"/>
      <c r="J965" s="1"/>
      <c r="K965" s="52"/>
      <c r="L965" s="69"/>
      <c r="M965" s="52"/>
      <c r="N965" s="1"/>
      <c r="O965" s="52"/>
      <c r="P965" s="1"/>
      <c r="Q965" s="1"/>
      <c r="R965" s="52"/>
      <c r="S965" s="1"/>
      <c r="T965" s="52"/>
      <c r="U965" s="1"/>
      <c r="V965" s="70"/>
      <c r="W965" s="52"/>
      <c r="X965" s="1"/>
      <c r="Y965" s="52"/>
      <c r="Z965" s="1"/>
      <c r="AA965" s="1"/>
      <c r="AB965" s="1"/>
      <c r="AC965" s="1"/>
      <c r="AD965" s="1"/>
      <c r="AE965" s="52"/>
      <c r="AF965" s="1"/>
      <c r="AG965" s="52"/>
      <c r="AH965" s="1"/>
      <c r="AI965" s="1"/>
      <c r="AJ965" s="52"/>
      <c r="AK965" s="1"/>
      <c r="AL965" s="52"/>
      <c r="AM965" s="1"/>
      <c r="AN965" s="52"/>
      <c r="AO965" s="71"/>
      <c r="AP965" s="52"/>
      <c r="AQ965" s="1"/>
      <c r="AR965" s="71"/>
      <c r="AS965" s="71"/>
      <c r="AT965" s="52"/>
    </row>
    <row r="966" spans="1:46" ht="14.25" customHeight="1">
      <c r="A966" s="52"/>
      <c r="B966" s="52"/>
      <c r="C966" s="52"/>
      <c r="D966" s="1"/>
      <c r="E966" s="52"/>
      <c r="F966" s="1"/>
      <c r="G966" s="52"/>
      <c r="H966" s="1"/>
      <c r="I966" s="52"/>
      <c r="J966" s="1"/>
      <c r="K966" s="52"/>
      <c r="L966" s="69"/>
      <c r="M966" s="52"/>
      <c r="N966" s="1"/>
      <c r="O966" s="52"/>
      <c r="P966" s="1"/>
      <c r="Q966" s="1"/>
      <c r="R966" s="52"/>
      <c r="S966" s="1"/>
      <c r="T966" s="52"/>
      <c r="U966" s="1"/>
      <c r="V966" s="70"/>
      <c r="W966" s="52"/>
      <c r="X966" s="1"/>
      <c r="Y966" s="52"/>
      <c r="Z966" s="1"/>
      <c r="AA966" s="1"/>
      <c r="AB966" s="1"/>
      <c r="AC966" s="1"/>
      <c r="AD966" s="1"/>
      <c r="AE966" s="52"/>
      <c r="AF966" s="1"/>
      <c r="AG966" s="52"/>
      <c r="AH966" s="1"/>
      <c r="AI966" s="1"/>
      <c r="AJ966" s="52"/>
      <c r="AK966" s="1"/>
      <c r="AL966" s="52"/>
      <c r="AM966" s="1"/>
      <c r="AN966" s="52"/>
      <c r="AO966" s="71"/>
      <c r="AP966" s="52"/>
      <c r="AQ966" s="1"/>
      <c r="AR966" s="71"/>
      <c r="AS966" s="71"/>
      <c r="AT966" s="52"/>
    </row>
    <row r="967" spans="1:46" ht="14.25" customHeight="1">
      <c r="A967" s="52"/>
      <c r="B967" s="52"/>
      <c r="C967" s="52"/>
      <c r="D967" s="1"/>
      <c r="E967" s="52"/>
      <c r="F967" s="1"/>
      <c r="G967" s="52"/>
      <c r="H967" s="1"/>
      <c r="I967" s="52"/>
      <c r="J967" s="1"/>
      <c r="K967" s="52"/>
      <c r="L967" s="69"/>
      <c r="M967" s="52"/>
      <c r="N967" s="1"/>
      <c r="O967" s="52"/>
      <c r="P967" s="1"/>
      <c r="Q967" s="1"/>
      <c r="R967" s="52"/>
      <c r="S967" s="1"/>
      <c r="T967" s="52"/>
      <c r="U967" s="1"/>
      <c r="V967" s="70"/>
      <c r="W967" s="52"/>
      <c r="X967" s="1"/>
      <c r="Y967" s="52"/>
      <c r="Z967" s="1"/>
      <c r="AA967" s="1"/>
      <c r="AB967" s="1"/>
      <c r="AC967" s="1"/>
      <c r="AD967" s="1"/>
      <c r="AE967" s="52"/>
      <c r="AF967" s="1"/>
      <c r="AG967" s="52"/>
      <c r="AH967" s="1"/>
      <c r="AI967" s="1"/>
      <c r="AJ967" s="52"/>
      <c r="AK967" s="1"/>
      <c r="AL967" s="52"/>
      <c r="AM967" s="1"/>
      <c r="AN967" s="52"/>
      <c r="AO967" s="71"/>
      <c r="AP967" s="52"/>
      <c r="AQ967" s="1"/>
      <c r="AR967" s="71"/>
      <c r="AS967" s="71"/>
      <c r="AT967" s="52"/>
    </row>
    <row r="968" spans="1:46" ht="14.25" customHeight="1">
      <c r="A968" s="52"/>
      <c r="B968" s="52"/>
      <c r="C968" s="52"/>
      <c r="D968" s="1"/>
      <c r="E968" s="52"/>
      <c r="F968" s="1"/>
      <c r="G968" s="52"/>
      <c r="H968" s="1"/>
      <c r="I968" s="52"/>
      <c r="J968" s="1"/>
      <c r="K968" s="52"/>
      <c r="L968" s="69"/>
      <c r="M968" s="52"/>
      <c r="N968" s="1"/>
      <c r="O968" s="52"/>
      <c r="P968" s="1"/>
      <c r="Q968" s="1"/>
      <c r="R968" s="52"/>
      <c r="S968" s="1"/>
      <c r="T968" s="52"/>
      <c r="U968" s="1"/>
      <c r="V968" s="70"/>
      <c r="W968" s="52"/>
      <c r="X968" s="1"/>
      <c r="Y968" s="52"/>
      <c r="Z968" s="1"/>
      <c r="AA968" s="1"/>
      <c r="AB968" s="1"/>
      <c r="AC968" s="1"/>
      <c r="AD968" s="1"/>
      <c r="AE968" s="52"/>
      <c r="AF968" s="1"/>
      <c r="AG968" s="52"/>
      <c r="AH968" s="1"/>
      <c r="AI968" s="1"/>
      <c r="AJ968" s="52"/>
      <c r="AK968" s="1"/>
      <c r="AL968" s="52"/>
      <c r="AM968" s="1"/>
      <c r="AN968" s="52"/>
      <c r="AO968" s="71"/>
      <c r="AP968" s="52"/>
      <c r="AQ968" s="1"/>
      <c r="AR968" s="71"/>
      <c r="AS968" s="71"/>
      <c r="AT968" s="52"/>
    </row>
    <row r="969" spans="1:46" ht="14.25" customHeight="1">
      <c r="A969" s="52"/>
      <c r="B969" s="52"/>
      <c r="C969" s="52"/>
      <c r="D969" s="1"/>
      <c r="E969" s="52"/>
      <c r="F969" s="1"/>
      <c r="G969" s="52"/>
      <c r="H969" s="1"/>
      <c r="I969" s="52"/>
      <c r="J969" s="1"/>
      <c r="K969" s="52"/>
      <c r="L969" s="69"/>
      <c r="M969" s="52"/>
      <c r="N969" s="1"/>
      <c r="O969" s="52"/>
      <c r="P969" s="1"/>
      <c r="Q969" s="1"/>
      <c r="R969" s="52"/>
      <c r="S969" s="1"/>
      <c r="T969" s="52"/>
      <c r="U969" s="1"/>
      <c r="V969" s="70"/>
      <c r="W969" s="52"/>
      <c r="X969" s="1"/>
      <c r="Y969" s="52"/>
      <c r="Z969" s="1"/>
      <c r="AA969" s="1"/>
      <c r="AB969" s="1"/>
      <c r="AC969" s="1"/>
      <c r="AD969" s="1"/>
      <c r="AE969" s="52"/>
      <c r="AF969" s="1"/>
      <c r="AG969" s="52"/>
      <c r="AH969" s="1"/>
      <c r="AI969" s="1"/>
      <c r="AJ969" s="52"/>
      <c r="AK969" s="1"/>
      <c r="AL969" s="52"/>
      <c r="AM969" s="1"/>
      <c r="AN969" s="52"/>
      <c r="AO969" s="71"/>
      <c r="AP969" s="52"/>
      <c r="AQ969" s="1"/>
      <c r="AR969" s="71"/>
      <c r="AS969" s="71"/>
      <c r="AT969" s="52"/>
    </row>
    <row r="970" spans="1:46" ht="14.25" customHeight="1">
      <c r="A970" s="52"/>
      <c r="B970" s="52"/>
      <c r="C970" s="52"/>
      <c r="D970" s="1"/>
      <c r="E970" s="52"/>
      <c r="F970" s="1"/>
      <c r="G970" s="52"/>
      <c r="H970" s="1"/>
      <c r="I970" s="52"/>
      <c r="J970" s="1"/>
      <c r="K970" s="52"/>
      <c r="L970" s="69"/>
      <c r="M970" s="52"/>
      <c r="N970" s="1"/>
      <c r="O970" s="52"/>
      <c r="P970" s="1"/>
      <c r="Q970" s="1"/>
      <c r="R970" s="52"/>
      <c r="S970" s="1"/>
      <c r="T970" s="52"/>
      <c r="U970" s="1"/>
      <c r="V970" s="70"/>
      <c r="W970" s="52"/>
      <c r="X970" s="1"/>
      <c r="Y970" s="52"/>
      <c r="Z970" s="1"/>
      <c r="AA970" s="1"/>
      <c r="AB970" s="1"/>
      <c r="AC970" s="1"/>
      <c r="AD970" s="1"/>
      <c r="AE970" s="52"/>
      <c r="AF970" s="1"/>
      <c r="AG970" s="52"/>
      <c r="AH970" s="1"/>
      <c r="AI970" s="1"/>
      <c r="AJ970" s="52"/>
      <c r="AK970" s="1"/>
      <c r="AL970" s="52"/>
      <c r="AM970" s="1"/>
      <c r="AN970" s="52"/>
      <c r="AO970" s="71"/>
      <c r="AP970" s="52"/>
      <c r="AQ970" s="1"/>
      <c r="AR970" s="71"/>
      <c r="AS970" s="71"/>
      <c r="AT970" s="52"/>
    </row>
    <row r="971" spans="1:46" ht="14.25" customHeight="1">
      <c r="A971" s="52"/>
      <c r="B971" s="52"/>
      <c r="C971" s="52"/>
      <c r="D971" s="1"/>
      <c r="E971" s="52"/>
      <c r="F971" s="1"/>
      <c r="G971" s="52"/>
      <c r="H971" s="1"/>
      <c r="I971" s="52"/>
      <c r="J971" s="1"/>
      <c r="K971" s="52"/>
      <c r="L971" s="69"/>
      <c r="M971" s="52"/>
      <c r="N971" s="1"/>
      <c r="O971" s="52"/>
      <c r="P971" s="1"/>
      <c r="Q971" s="1"/>
      <c r="R971" s="52"/>
      <c r="S971" s="1"/>
      <c r="T971" s="52"/>
      <c r="U971" s="1"/>
      <c r="V971" s="70"/>
      <c r="W971" s="52"/>
      <c r="X971" s="1"/>
      <c r="Y971" s="52"/>
      <c r="Z971" s="1"/>
      <c r="AA971" s="1"/>
      <c r="AB971" s="1"/>
      <c r="AC971" s="1"/>
      <c r="AD971" s="1"/>
      <c r="AE971" s="52"/>
      <c r="AF971" s="1"/>
      <c r="AG971" s="52"/>
      <c r="AH971" s="1"/>
      <c r="AI971" s="1"/>
      <c r="AJ971" s="52"/>
      <c r="AK971" s="1"/>
      <c r="AL971" s="52"/>
      <c r="AM971" s="1"/>
      <c r="AN971" s="52"/>
      <c r="AO971" s="71"/>
      <c r="AP971" s="52"/>
      <c r="AQ971" s="1"/>
      <c r="AR971" s="71"/>
      <c r="AS971" s="71"/>
      <c r="AT971" s="52"/>
    </row>
    <row r="972" spans="1:46" ht="14.25" customHeight="1">
      <c r="A972" s="52"/>
      <c r="B972" s="52"/>
      <c r="C972" s="52"/>
      <c r="D972" s="1"/>
      <c r="E972" s="52"/>
      <c r="F972" s="1"/>
      <c r="G972" s="52"/>
      <c r="H972" s="1"/>
      <c r="I972" s="52"/>
      <c r="J972" s="1"/>
      <c r="K972" s="52"/>
      <c r="L972" s="69"/>
      <c r="M972" s="52"/>
      <c r="N972" s="1"/>
      <c r="O972" s="52"/>
      <c r="P972" s="1"/>
      <c r="Q972" s="1"/>
      <c r="R972" s="52"/>
      <c r="S972" s="1"/>
      <c r="T972" s="52"/>
      <c r="U972" s="1"/>
      <c r="V972" s="70"/>
      <c r="W972" s="52"/>
      <c r="X972" s="1"/>
      <c r="Y972" s="52"/>
      <c r="Z972" s="1"/>
      <c r="AA972" s="1"/>
      <c r="AB972" s="1"/>
      <c r="AC972" s="1"/>
      <c r="AD972" s="1"/>
      <c r="AE972" s="52"/>
      <c r="AF972" s="1"/>
      <c r="AG972" s="52"/>
      <c r="AH972" s="1"/>
      <c r="AI972" s="1"/>
      <c r="AJ972" s="52"/>
      <c r="AK972" s="1"/>
      <c r="AL972" s="52"/>
      <c r="AM972" s="1"/>
      <c r="AN972" s="52"/>
      <c r="AO972" s="71"/>
      <c r="AP972" s="52"/>
      <c r="AQ972" s="1"/>
      <c r="AR972" s="71"/>
      <c r="AS972" s="71"/>
      <c r="AT972" s="52"/>
    </row>
    <row r="973" spans="1:46" ht="14.25" customHeight="1">
      <c r="A973" s="52"/>
      <c r="B973" s="52"/>
      <c r="C973" s="52"/>
      <c r="D973" s="1"/>
      <c r="E973" s="52"/>
      <c r="F973" s="1"/>
      <c r="G973" s="52"/>
      <c r="H973" s="1"/>
      <c r="I973" s="52"/>
      <c r="J973" s="1"/>
      <c r="K973" s="52"/>
      <c r="L973" s="69"/>
      <c r="M973" s="52"/>
      <c r="N973" s="1"/>
      <c r="O973" s="52"/>
      <c r="P973" s="1"/>
      <c r="Q973" s="1"/>
      <c r="R973" s="52"/>
      <c r="S973" s="1"/>
      <c r="T973" s="52"/>
      <c r="U973" s="1"/>
      <c r="V973" s="70"/>
      <c r="W973" s="52"/>
      <c r="X973" s="1"/>
      <c r="Y973" s="52"/>
      <c r="Z973" s="1"/>
      <c r="AA973" s="1"/>
      <c r="AB973" s="1"/>
      <c r="AC973" s="1"/>
      <c r="AD973" s="1"/>
      <c r="AE973" s="52"/>
      <c r="AF973" s="1"/>
      <c r="AG973" s="52"/>
      <c r="AH973" s="1"/>
      <c r="AI973" s="1"/>
      <c r="AJ973" s="52"/>
      <c r="AK973" s="1"/>
      <c r="AL973" s="52"/>
      <c r="AM973" s="1"/>
      <c r="AN973" s="52"/>
      <c r="AO973" s="71"/>
      <c r="AP973" s="52"/>
      <c r="AQ973" s="1"/>
      <c r="AR973" s="71"/>
      <c r="AS973" s="71"/>
      <c r="AT973" s="52"/>
    </row>
    <row r="974" spans="1:46" ht="14.25" customHeight="1">
      <c r="A974" s="52"/>
      <c r="B974" s="52"/>
      <c r="C974" s="52"/>
      <c r="D974" s="1"/>
      <c r="E974" s="52"/>
      <c r="F974" s="1"/>
      <c r="G974" s="52"/>
      <c r="H974" s="1"/>
      <c r="I974" s="52"/>
      <c r="J974" s="1"/>
      <c r="K974" s="52"/>
      <c r="L974" s="69"/>
      <c r="M974" s="52"/>
      <c r="N974" s="1"/>
      <c r="O974" s="52"/>
      <c r="P974" s="1"/>
      <c r="Q974" s="1"/>
      <c r="R974" s="52"/>
      <c r="S974" s="1"/>
      <c r="T974" s="52"/>
      <c r="U974" s="1"/>
      <c r="V974" s="70"/>
      <c r="W974" s="52"/>
      <c r="X974" s="1"/>
      <c r="Y974" s="52"/>
      <c r="Z974" s="1"/>
      <c r="AA974" s="1"/>
      <c r="AB974" s="1"/>
      <c r="AC974" s="1"/>
      <c r="AD974" s="1"/>
      <c r="AE974" s="52"/>
      <c r="AF974" s="1"/>
      <c r="AG974" s="52"/>
      <c r="AH974" s="1"/>
      <c r="AI974" s="1"/>
      <c r="AJ974" s="52"/>
      <c r="AK974" s="1"/>
      <c r="AL974" s="52"/>
      <c r="AM974" s="1"/>
      <c r="AN974" s="52"/>
      <c r="AO974" s="71"/>
      <c r="AP974" s="52"/>
      <c r="AQ974" s="1"/>
      <c r="AR974" s="71"/>
      <c r="AS974" s="71"/>
      <c r="AT974" s="52"/>
    </row>
    <row r="975" spans="1:46" ht="14.25" customHeight="1">
      <c r="A975" s="52"/>
      <c r="B975" s="52"/>
      <c r="C975" s="52"/>
      <c r="D975" s="1"/>
      <c r="E975" s="52"/>
      <c r="F975" s="1"/>
      <c r="G975" s="52"/>
      <c r="H975" s="1"/>
      <c r="I975" s="52"/>
      <c r="J975" s="1"/>
      <c r="K975" s="52"/>
      <c r="L975" s="69"/>
      <c r="M975" s="52"/>
      <c r="N975" s="1"/>
      <c r="O975" s="52"/>
      <c r="P975" s="1"/>
      <c r="Q975" s="1"/>
      <c r="R975" s="52"/>
      <c r="S975" s="1"/>
      <c r="T975" s="52"/>
      <c r="U975" s="1"/>
      <c r="V975" s="70"/>
      <c r="W975" s="52"/>
      <c r="X975" s="1"/>
      <c r="Y975" s="52"/>
      <c r="Z975" s="1"/>
      <c r="AA975" s="1"/>
      <c r="AB975" s="1"/>
      <c r="AC975" s="1"/>
      <c r="AD975" s="1"/>
      <c r="AE975" s="52"/>
      <c r="AF975" s="1"/>
      <c r="AG975" s="52"/>
      <c r="AH975" s="1"/>
      <c r="AI975" s="1"/>
      <c r="AJ975" s="52"/>
      <c r="AK975" s="1"/>
      <c r="AL975" s="52"/>
      <c r="AM975" s="1"/>
      <c r="AN975" s="52"/>
      <c r="AO975" s="71"/>
      <c r="AP975" s="52"/>
      <c r="AQ975" s="1"/>
      <c r="AR975" s="71"/>
      <c r="AS975" s="71"/>
      <c r="AT975" s="52"/>
    </row>
    <row r="976" spans="1:46" ht="14.25" customHeight="1">
      <c r="A976" s="52"/>
      <c r="B976" s="52"/>
      <c r="C976" s="52"/>
      <c r="D976" s="1"/>
      <c r="E976" s="52"/>
      <c r="F976" s="1"/>
      <c r="G976" s="52"/>
      <c r="H976" s="1"/>
      <c r="I976" s="52"/>
      <c r="J976" s="1"/>
      <c r="K976" s="52"/>
      <c r="L976" s="69"/>
      <c r="M976" s="52"/>
      <c r="N976" s="1"/>
      <c r="O976" s="52"/>
      <c r="P976" s="1"/>
      <c r="Q976" s="1"/>
      <c r="R976" s="52"/>
      <c r="S976" s="1"/>
      <c r="T976" s="52"/>
      <c r="U976" s="1"/>
      <c r="V976" s="70"/>
      <c r="W976" s="52"/>
      <c r="X976" s="1"/>
      <c r="Y976" s="52"/>
      <c r="Z976" s="1"/>
      <c r="AA976" s="1"/>
      <c r="AB976" s="1"/>
      <c r="AC976" s="1"/>
      <c r="AD976" s="1"/>
      <c r="AE976" s="52"/>
      <c r="AF976" s="1"/>
      <c r="AG976" s="52"/>
      <c r="AH976" s="1"/>
      <c r="AI976" s="1"/>
      <c r="AJ976" s="52"/>
      <c r="AK976" s="1"/>
      <c r="AL976" s="52"/>
      <c r="AM976" s="1"/>
      <c r="AN976" s="52"/>
      <c r="AO976" s="71"/>
      <c r="AP976" s="52"/>
      <c r="AQ976" s="1"/>
      <c r="AR976" s="71"/>
      <c r="AS976" s="71"/>
      <c r="AT976" s="52"/>
    </row>
    <row r="977" spans="1:46" ht="14.25" customHeight="1">
      <c r="A977" s="52"/>
      <c r="B977" s="52"/>
      <c r="C977" s="52"/>
      <c r="D977" s="1"/>
      <c r="E977" s="52"/>
      <c r="F977" s="1"/>
      <c r="G977" s="52"/>
      <c r="H977" s="1"/>
      <c r="I977" s="52"/>
      <c r="J977" s="1"/>
      <c r="K977" s="52"/>
      <c r="L977" s="69"/>
      <c r="M977" s="52"/>
      <c r="N977" s="1"/>
      <c r="O977" s="52"/>
      <c r="P977" s="1"/>
      <c r="Q977" s="1"/>
      <c r="R977" s="52"/>
      <c r="S977" s="1"/>
      <c r="T977" s="52"/>
      <c r="U977" s="1"/>
      <c r="V977" s="70"/>
      <c r="W977" s="52"/>
      <c r="X977" s="1"/>
      <c r="Y977" s="52"/>
      <c r="Z977" s="1"/>
      <c r="AA977" s="1"/>
      <c r="AB977" s="1"/>
      <c r="AC977" s="1"/>
      <c r="AD977" s="1"/>
      <c r="AE977" s="52"/>
      <c r="AF977" s="1"/>
      <c r="AG977" s="52"/>
      <c r="AH977" s="1"/>
      <c r="AI977" s="1"/>
      <c r="AJ977" s="52"/>
      <c r="AK977" s="1"/>
      <c r="AL977" s="52"/>
      <c r="AM977" s="1"/>
      <c r="AN977" s="52"/>
      <c r="AO977" s="71"/>
      <c r="AP977" s="52"/>
      <c r="AQ977" s="1"/>
      <c r="AR977" s="71"/>
      <c r="AS977" s="71"/>
      <c r="AT977" s="52"/>
    </row>
    <row r="978" spans="1:46" ht="14.25" customHeight="1">
      <c r="A978" s="52"/>
      <c r="B978" s="52"/>
      <c r="C978" s="52"/>
      <c r="D978" s="1"/>
      <c r="E978" s="52"/>
      <c r="F978" s="1"/>
      <c r="G978" s="52"/>
      <c r="H978" s="1"/>
      <c r="I978" s="52"/>
      <c r="J978" s="1"/>
      <c r="K978" s="52"/>
      <c r="L978" s="69"/>
      <c r="M978" s="52"/>
      <c r="N978" s="1"/>
      <c r="O978" s="52"/>
      <c r="P978" s="1"/>
      <c r="Q978" s="1"/>
      <c r="R978" s="52"/>
      <c r="S978" s="1"/>
      <c r="T978" s="52"/>
      <c r="U978" s="1"/>
      <c r="V978" s="70"/>
      <c r="W978" s="52"/>
      <c r="X978" s="1"/>
      <c r="Y978" s="52"/>
      <c r="Z978" s="1"/>
      <c r="AA978" s="1"/>
      <c r="AB978" s="1"/>
      <c r="AC978" s="1"/>
      <c r="AD978" s="1"/>
      <c r="AE978" s="52"/>
      <c r="AF978" s="1"/>
      <c r="AG978" s="52"/>
      <c r="AH978" s="1"/>
      <c r="AI978" s="1"/>
      <c r="AJ978" s="52"/>
      <c r="AK978" s="1"/>
      <c r="AL978" s="52"/>
      <c r="AM978" s="1"/>
      <c r="AN978" s="52"/>
      <c r="AO978" s="71"/>
      <c r="AP978" s="52"/>
      <c r="AQ978" s="1"/>
      <c r="AR978" s="71"/>
      <c r="AS978" s="71"/>
      <c r="AT978" s="52"/>
    </row>
    <row r="979" spans="1:46" ht="14.25" customHeight="1">
      <c r="A979" s="52"/>
      <c r="B979" s="52"/>
      <c r="C979" s="52"/>
      <c r="D979" s="1"/>
      <c r="E979" s="52"/>
      <c r="F979" s="1"/>
      <c r="G979" s="52"/>
      <c r="H979" s="1"/>
      <c r="I979" s="52"/>
      <c r="J979" s="1"/>
      <c r="K979" s="52"/>
      <c r="L979" s="69"/>
      <c r="M979" s="52"/>
      <c r="N979" s="1"/>
      <c r="O979" s="52"/>
      <c r="P979" s="1"/>
      <c r="Q979" s="1"/>
      <c r="R979" s="52"/>
      <c r="S979" s="1"/>
      <c r="T979" s="52"/>
      <c r="U979" s="1"/>
      <c r="V979" s="70"/>
      <c r="W979" s="52"/>
      <c r="X979" s="1"/>
      <c r="Y979" s="52"/>
      <c r="Z979" s="1"/>
      <c r="AA979" s="1"/>
      <c r="AB979" s="1"/>
      <c r="AC979" s="1"/>
      <c r="AD979" s="1"/>
      <c r="AE979" s="52"/>
      <c r="AF979" s="1"/>
      <c r="AG979" s="52"/>
      <c r="AH979" s="1"/>
      <c r="AI979" s="1"/>
      <c r="AJ979" s="52"/>
      <c r="AK979" s="1"/>
      <c r="AL979" s="52"/>
      <c r="AM979" s="1"/>
      <c r="AN979" s="52"/>
      <c r="AO979" s="71"/>
      <c r="AP979" s="52"/>
      <c r="AQ979" s="1"/>
      <c r="AR979" s="71"/>
      <c r="AS979" s="71"/>
      <c r="AT979" s="52"/>
    </row>
    <row r="980" spans="1:46" ht="14.25" customHeight="1">
      <c r="A980" s="52"/>
      <c r="B980" s="52"/>
      <c r="C980" s="52"/>
      <c r="D980" s="1"/>
      <c r="E980" s="52"/>
      <c r="F980" s="1"/>
      <c r="G980" s="52"/>
      <c r="H980" s="1"/>
      <c r="I980" s="52"/>
      <c r="J980" s="1"/>
      <c r="K980" s="52"/>
      <c r="L980" s="69"/>
      <c r="M980" s="52"/>
      <c r="N980" s="1"/>
      <c r="O980" s="52"/>
      <c r="P980" s="1"/>
      <c r="Q980" s="1"/>
      <c r="R980" s="52"/>
      <c r="S980" s="1"/>
      <c r="T980" s="52"/>
      <c r="U980" s="1"/>
      <c r="V980" s="70"/>
      <c r="W980" s="52"/>
      <c r="X980" s="1"/>
      <c r="Y980" s="52"/>
      <c r="Z980" s="1"/>
      <c r="AA980" s="1"/>
      <c r="AB980" s="1"/>
      <c r="AC980" s="1"/>
      <c r="AD980" s="1"/>
      <c r="AE980" s="52"/>
      <c r="AF980" s="1"/>
      <c r="AG980" s="52"/>
      <c r="AH980" s="1"/>
      <c r="AI980" s="1"/>
      <c r="AJ980" s="52"/>
      <c r="AK980" s="1"/>
      <c r="AL980" s="52"/>
      <c r="AM980" s="1"/>
      <c r="AN980" s="52"/>
      <c r="AO980" s="71"/>
      <c r="AP980" s="52"/>
      <c r="AQ980" s="1"/>
      <c r="AR980" s="71"/>
      <c r="AS980" s="71"/>
      <c r="AT980" s="52"/>
    </row>
    <row r="981" spans="1:46" ht="14.25" customHeight="1">
      <c r="A981" s="52"/>
      <c r="B981" s="52"/>
      <c r="C981" s="52"/>
      <c r="D981" s="1"/>
      <c r="E981" s="52"/>
      <c r="F981" s="1"/>
      <c r="G981" s="52"/>
      <c r="H981" s="1"/>
      <c r="I981" s="52"/>
      <c r="J981" s="1"/>
      <c r="K981" s="52"/>
      <c r="L981" s="69"/>
      <c r="M981" s="52"/>
      <c r="N981" s="1"/>
      <c r="O981" s="52"/>
      <c r="P981" s="1"/>
      <c r="Q981" s="1"/>
      <c r="R981" s="52"/>
      <c r="S981" s="1"/>
      <c r="T981" s="52"/>
      <c r="U981" s="1"/>
      <c r="V981" s="70"/>
      <c r="W981" s="52"/>
      <c r="X981" s="1"/>
      <c r="Y981" s="52"/>
      <c r="Z981" s="1"/>
      <c r="AA981" s="1"/>
      <c r="AB981" s="1"/>
      <c r="AC981" s="1"/>
      <c r="AD981" s="1"/>
      <c r="AE981" s="52"/>
      <c r="AF981" s="1"/>
      <c r="AG981" s="52"/>
      <c r="AH981" s="1"/>
      <c r="AI981" s="1"/>
      <c r="AJ981" s="52"/>
      <c r="AK981" s="1"/>
      <c r="AL981" s="52"/>
      <c r="AM981" s="1"/>
      <c r="AN981" s="52"/>
      <c r="AO981" s="71"/>
      <c r="AP981" s="52"/>
      <c r="AQ981" s="1"/>
      <c r="AR981" s="71"/>
      <c r="AS981" s="71"/>
      <c r="AT981" s="52"/>
    </row>
    <row r="982" spans="1:46" ht="14.25" customHeight="1">
      <c r="A982" s="52"/>
      <c r="B982" s="52"/>
      <c r="C982" s="52"/>
      <c r="D982" s="1"/>
      <c r="E982" s="52"/>
      <c r="F982" s="1"/>
      <c r="G982" s="52"/>
      <c r="H982" s="1"/>
      <c r="I982" s="52"/>
      <c r="J982" s="1"/>
      <c r="K982" s="52"/>
      <c r="L982" s="69"/>
      <c r="M982" s="52"/>
      <c r="N982" s="1"/>
      <c r="O982" s="52"/>
      <c r="P982" s="1"/>
      <c r="Q982" s="1"/>
      <c r="R982" s="52"/>
      <c r="S982" s="1"/>
      <c r="T982" s="52"/>
      <c r="U982" s="1"/>
      <c r="V982" s="70"/>
      <c r="W982" s="52"/>
      <c r="X982" s="1"/>
      <c r="Y982" s="52"/>
      <c r="Z982" s="1"/>
      <c r="AA982" s="1"/>
      <c r="AB982" s="1"/>
      <c r="AC982" s="1"/>
      <c r="AD982" s="1"/>
      <c r="AE982" s="52"/>
      <c r="AF982" s="1"/>
      <c r="AG982" s="52"/>
      <c r="AH982" s="1"/>
      <c r="AI982" s="1"/>
      <c r="AJ982" s="52"/>
      <c r="AK982" s="1"/>
      <c r="AL982" s="52"/>
      <c r="AM982" s="1"/>
      <c r="AN982" s="52"/>
      <c r="AO982" s="71"/>
      <c r="AP982" s="52"/>
      <c r="AQ982" s="1"/>
      <c r="AR982" s="71"/>
      <c r="AS982" s="71"/>
      <c r="AT982" s="52"/>
    </row>
    <row r="983" spans="1:46" ht="14.25" customHeight="1">
      <c r="A983" s="52"/>
      <c r="B983" s="52"/>
      <c r="C983" s="52"/>
      <c r="D983" s="1"/>
      <c r="E983" s="52"/>
      <c r="F983" s="1"/>
      <c r="G983" s="52"/>
      <c r="H983" s="1"/>
      <c r="I983" s="52"/>
      <c r="J983" s="1"/>
      <c r="K983" s="52"/>
      <c r="L983" s="69"/>
      <c r="M983" s="52"/>
      <c r="N983" s="1"/>
      <c r="O983" s="52"/>
      <c r="P983" s="1"/>
      <c r="Q983" s="1"/>
      <c r="R983" s="52"/>
      <c r="S983" s="1"/>
      <c r="T983" s="52"/>
      <c r="U983" s="1"/>
      <c r="V983" s="70"/>
      <c r="W983" s="52"/>
      <c r="X983" s="1"/>
      <c r="Y983" s="52"/>
      <c r="Z983" s="1"/>
      <c r="AA983" s="1"/>
      <c r="AB983" s="1"/>
      <c r="AC983" s="1"/>
      <c r="AD983" s="1"/>
      <c r="AE983" s="52"/>
      <c r="AF983" s="1"/>
      <c r="AG983" s="52"/>
      <c r="AH983" s="1"/>
      <c r="AI983" s="1"/>
      <c r="AJ983" s="52"/>
      <c r="AK983" s="1"/>
      <c r="AL983" s="52"/>
      <c r="AM983" s="1"/>
      <c r="AN983" s="52"/>
      <c r="AO983" s="71"/>
      <c r="AP983" s="52"/>
      <c r="AQ983" s="1"/>
      <c r="AR983" s="71"/>
      <c r="AS983" s="71"/>
      <c r="AT983" s="52"/>
    </row>
    <row r="984" spans="1:46" ht="14.25" customHeight="1">
      <c r="A984" s="52"/>
      <c r="B984" s="52"/>
      <c r="C984" s="52"/>
      <c r="D984" s="1"/>
      <c r="E984" s="52"/>
      <c r="F984" s="1"/>
      <c r="G984" s="52"/>
      <c r="H984" s="1"/>
      <c r="I984" s="52"/>
      <c r="J984" s="1"/>
      <c r="K984" s="52"/>
      <c r="L984" s="69"/>
      <c r="M984" s="52"/>
      <c r="N984" s="1"/>
      <c r="O984" s="52"/>
      <c r="P984" s="1"/>
      <c r="Q984" s="1"/>
      <c r="R984" s="52"/>
      <c r="S984" s="1"/>
      <c r="T984" s="52"/>
      <c r="U984" s="1"/>
      <c r="V984" s="70"/>
      <c r="W984" s="52"/>
      <c r="X984" s="1"/>
      <c r="Y984" s="52"/>
      <c r="Z984" s="1"/>
      <c r="AA984" s="1"/>
      <c r="AB984" s="1"/>
      <c r="AC984" s="1"/>
      <c r="AD984" s="1"/>
      <c r="AE984" s="52"/>
      <c r="AF984" s="1"/>
      <c r="AG984" s="52"/>
      <c r="AH984" s="1"/>
      <c r="AI984" s="1"/>
      <c r="AJ984" s="52"/>
      <c r="AK984" s="1"/>
      <c r="AL984" s="52"/>
      <c r="AM984" s="1"/>
      <c r="AN984" s="52"/>
      <c r="AO984" s="71"/>
      <c r="AP984" s="52"/>
      <c r="AQ984" s="1"/>
      <c r="AR984" s="71"/>
      <c r="AS984" s="71"/>
      <c r="AT984" s="52"/>
    </row>
    <row r="985" spans="1:46" ht="14.25" customHeight="1">
      <c r="A985" s="52"/>
      <c r="B985" s="52"/>
      <c r="C985" s="52"/>
      <c r="D985" s="1"/>
      <c r="E985" s="52"/>
      <c r="F985" s="1"/>
      <c r="G985" s="52"/>
      <c r="H985" s="1"/>
      <c r="I985" s="52"/>
      <c r="J985" s="1"/>
      <c r="K985" s="52"/>
      <c r="L985" s="69"/>
      <c r="M985" s="52"/>
      <c r="N985" s="1"/>
      <c r="O985" s="52"/>
      <c r="P985" s="1"/>
      <c r="Q985" s="1"/>
      <c r="R985" s="52"/>
      <c r="S985" s="1"/>
      <c r="T985" s="52"/>
      <c r="U985" s="1"/>
      <c r="V985" s="70"/>
      <c r="W985" s="52"/>
      <c r="X985" s="1"/>
      <c r="Y985" s="52"/>
      <c r="Z985" s="1"/>
      <c r="AA985" s="1"/>
      <c r="AB985" s="1"/>
      <c r="AC985" s="1"/>
      <c r="AD985" s="1"/>
      <c r="AE985" s="52"/>
      <c r="AF985" s="1"/>
      <c r="AG985" s="52"/>
      <c r="AH985" s="1"/>
      <c r="AI985" s="1"/>
      <c r="AJ985" s="52"/>
      <c r="AK985" s="1"/>
      <c r="AL985" s="52"/>
      <c r="AM985" s="1"/>
      <c r="AN985" s="52"/>
      <c r="AO985" s="71"/>
      <c r="AP985" s="52"/>
      <c r="AQ985" s="1"/>
      <c r="AR985" s="71"/>
      <c r="AS985" s="71"/>
      <c r="AT985" s="52"/>
    </row>
    <row r="986" spans="1:46" ht="14.25" customHeight="1">
      <c r="A986" s="52"/>
      <c r="B986" s="52"/>
      <c r="C986" s="52"/>
      <c r="D986" s="1"/>
      <c r="E986" s="52"/>
      <c r="F986" s="1"/>
      <c r="G986" s="52"/>
      <c r="H986" s="1"/>
      <c r="I986" s="52"/>
      <c r="J986" s="1"/>
      <c r="K986" s="52"/>
      <c r="L986" s="69"/>
      <c r="M986" s="52"/>
      <c r="N986" s="1"/>
      <c r="O986" s="52"/>
      <c r="P986" s="1"/>
      <c r="Q986" s="1"/>
      <c r="R986" s="52"/>
      <c r="S986" s="1"/>
      <c r="T986" s="52"/>
      <c r="U986" s="1"/>
      <c r="V986" s="70"/>
      <c r="W986" s="52"/>
      <c r="X986" s="1"/>
      <c r="Y986" s="52"/>
      <c r="Z986" s="1"/>
      <c r="AA986" s="1"/>
      <c r="AB986" s="1"/>
      <c r="AC986" s="1"/>
      <c r="AD986" s="1"/>
      <c r="AE986" s="52"/>
      <c r="AF986" s="1"/>
      <c r="AG986" s="52"/>
      <c r="AH986" s="1"/>
      <c r="AI986" s="1"/>
      <c r="AJ986" s="52"/>
      <c r="AK986" s="1"/>
      <c r="AL986" s="52"/>
      <c r="AM986" s="1"/>
      <c r="AN986" s="52"/>
      <c r="AO986" s="71"/>
      <c r="AP986" s="52"/>
      <c r="AQ986" s="1"/>
      <c r="AR986" s="71"/>
      <c r="AS986" s="71"/>
      <c r="AT986" s="52"/>
    </row>
    <row r="987" spans="1:46" ht="14.25" customHeight="1">
      <c r="A987" s="52"/>
      <c r="B987" s="52"/>
      <c r="C987" s="52"/>
      <c r="D987" s="1"/>
      <c r="E987" s="52"/>
      <c r="F987" s="1"/>
      <c r="G987" s="52"/>
      <c r="H987" s="1"/>
      <c r="I987" s="52"/>
      <c r="J987" s="1"/>
      <c r="K987" s="52"/>
      <c r="L987" s="69"/>
      <c r="M987" s="52"/>
      <c r="N987" s="1"/>
      <c r="O987" s="52"/>
      <c r="P987" s="1"/>
      <c r="Q987" s="1"/>
      <c r="R987" s="52"/>
      <c r="S987" s="1"/>
      <c r="T987" s="52"/>
      <c r="U987" s="1"/>
      <c r="V987" s="70"/>
      <c r="W987" s="52"/>
      <c r="X987" s="1"/>
      <c r="Y987" s="52"/>
      <c r="Z987" s="1"/>
      <c r="AA987" s="1"/>
      <c r="AB987" s="1"/>
      <c r="AC987" s="1"/>
      <c r="AD987" s="1"/>
      <c r="AE987" s="52"/>
      <c r="AF987" s="1"/>
      <c r="AG987" s="52"/>
      <c r="AH987" s="1"/>
      <c r="AI987" s="1"/>
      <c r="AJ987" s="52"/>
      <c r="AK987" s="1"/>
      <c r="AL987" s="52"/>
      <c r="AM987" s="1"/>
      <c r="AN987" s="52"/>
      <c r="AO987" s="71"/>
      <c r="AP987" s="52"/>
      <c r="AQ987" s="1"/>
      <c r="AR987" s="71"/>
      <c r="AS987" s="71"/>
      <c r="AT987" s="52"/>
    </row>
    <row r="988" spans="1:46" ht="14.25" customHeight="1">
      <c r="A988" s="52"/>
      <c r="B988" s="52"/>
      <c r="C988" s="52"/>
      <c r="D988" s="1"/>
      <c r="E988" s="52"/>
      <c r="F988" s="1"/>
      <c r="G988" s="52"/>
      <c r="H988" s="1"/>
      <c r="I988" s="52"/>
      <c r="J988" s="1"/>
      <c r="K988" s="52"/>
      <c r="L988" s="69"/>
      <c r="M988" s="52"/>
      <c r="N988" s="1"/>
      <c r="O988" s="52"/>
      <c r="P988" s="1"/>
      <c r="Q988" s="1"/>
      <c r="R988" s="52"/>
      <c r="S988" s="1"/>
      <c r="T988" s="52"/>
      <c r="U988" s="1"/>
      <c r="V988" s="70"/>
      <c r="W988" s="52"/>
      <c r="X988" s="1"/>
      <c r="Y988" s="52"/>
      <c r="Z988" s="1"/>
      <c r="AA988" s="1"/>
      <c r="AB988" s="1"/>
      <c r="AC988" s="1"/>
      <c r="AD988" s="1"/>
      <c r="AE988" s="52"/>
      <c r="AF988" s="1"/>
      <c r="AG988" s="52"/>
      <c r="AH988" s="1"/>
      <c r="AI988" s="1"/>
      <c r="AJ988" s="52"/>
      <c r="AK988" s="1"/>
      <c r="AL988" s="52"/>
      <c r="AM988" s="1"/>
      <c r="AN988" s="52"/>
      <c r="AO988" s="71"/>
      <c r="AP988" s="52"/>
      <c r="AQ988" s="1"/>
      <c r="AR988" s="71"/>
      <c r="AS988" s="71"/>
      <c r="AT988" s="52"/>
    </row>
    <row r="989" spans="1:46" ht="14.25" customHeight="1">
      <c r="A989" s="52"/>
      <c r="B989" s="52"/>
      <c r="C989" s="52"/>
      <c r="D989" s="1"/>
      <c r="E989" s="52"/>
      <c r="F989" s="1"/>
      <c r="G989" s="52"/>
      <c r="H989" s="1"/>
      <c r="I989" s="52"/>
      <c r="J989" s="1"/>
      <c r="K989" s="52"/>
      <c r="L989" s="69"/>
      <c r="M989" s="52"/>
      <c r="N989" s="1"/>
      <c r="O989" s="52"/>
      <c r="P989" s="1"/>
      <c r="Q989" s="1"/>
      <c r="R989" s="52"/>
      <c r="S989" s="1"/>
      <c r="T989" s="52"/>
      <c r="U989" s="1"/>
      <c r="V989" s="70"/>
      <c r="W989" s="52"/>
      <c r="X989" s="1"/>
      <c r="Y989" s="52"/>
      <c r="Z989" s="1"/>
      <c r="AA989" s="1"/>
      <c r="AB989" s="1"/>
      <c r="AC989" s="1"/>
      <c r="AD989" s="1"/>
      <c r="AE989" s="52"/>
      <c r="AF989" s="1"/>
      <c r="AG989" s="52"/>
      <c r="AH989" s="1"/>
      <c r="AI989" s="1"/>
      <c r="AJ989" s="52"/>
      <c r="AK989" s="1"/>
      <c r="AL989" s="52"/>
      <c r="AM989" s="1"/>
      <c r="AN989" s="52"/>
      <c r="AO989" s="71"/>
      <c r="AP989" s="52"/>
      <c r="AQ989" s="1"/>
      <c r="AR989" s="71"/>
      <c r="AS989" s="71"/>
      <c r="AT989" s="52"/>
    </row>
    <row r="990" spans="1:46" ht="14.25" customHeight="1">
      <c r="A990" s="52"/>
      <c r="B990" s="52"/>
      <c r="C990" s="52"/>
      <c r="D990" s="1"/>
      <c r="E990" s="52"/>
      <c r="F990" s="1"/>
      <c r="G990" s="52"/>
      <c r="H990" s="1"/>
      <c r="I990" s="52"/>
      <c r="J990" s="1"/>
      <c r="K990" s="52"/>
      <c r="L990" s="69"/>
      <c r="M990" s="52"/>
      <c r="N990" s="1"/>
      <c r="O990" s="52"/>
      <c r="P990" s="1"/>
      <c r="Q990" s="1"/>
      <c r="R990" s="52"/>
      <c r="S990" s="1"/>
      <c r="T990" s="52"/>
      <c r="U990" s="1"/>
      <c r="V990" s="70"/>
      <c r="W990" s="52"/>
      <c r="X990" s="1"/>
      <c r="Y990" s="52"/>
      <c r="Z990" s="1"/>
      <c r="AA990" s="1"/>
      <c r="AB990" s="1"/>
      <c r="AC990" s="1"/>
      <c r="AD990" s="1"/>
      <c r="AE990" s="52"/>
      <c r="AF990" s="1"/>
      <c r="AG990" s="52"/>
      <c r="AH990" s="1"/>
      <c r="AI990" s="1"/>
      <c r="AJ990" s="52"/>
      <c r="AK990" s="1"/>
      <c r="AL990" s="52"/>
      <c r="AM990" s="1"/>
      <c r="AN990" s="52"/>
      <c r="AO990" s="71"/>
      <c r="AP990" s="52"/>
      <c r="AQ990" s="1"/>
      <c r="AR990" s="71"/>
      <c r="AS990" s="71"/>
      <c r="AT990" s="52"/>
    </row>
    <row r="991" spans="1:46" ht="14.25" customHeight="1">
      <c r="A991" s="52"/>
      <c r="B991" s="52"/>
      <c r="C991" s="52"/>
      <c r="D991" s="1"/>
      <c r="E991" s="52"/>
      <c r="F991" s="1"/>
      <c r="G991" s="52"/>
      <c r="H991" s="1"/>
      <c r="I991" s="52"/>
      <c r="J991" s="1"/>
      <c r="K991" s="52"/>
      <c r="L991" s="69"/>
      <c r="M991" s="52"/>
      <c r="N991" s="1"/>
      <c r="O991" s="52"/>
      <c r="P991" s="1"/>
      <c r="Q991" s="1"/>
      <c r="R991" s="52"/>
      <c r="S991" s="1"/>
      <c r="T991" s="52"/>
      <c r="U991" s="1"/>
      <c r="V991" s="70"/>
      <c r="W991" s="52"/>
      <c r="X991" s="1"/>
      <c r="Y991" s="52"/>
      <c r="Z991" s="1"/>
      <c r="AA991" s="1"/>
      <c r="AB991" s="1"/>
      <c r="AC991" s="1"/>
      <c r="AD991" s="1"/>
      <c r="AE991" s="52"/>
      <c r="AF991" s="1"/>
      <c r="AG991" s="52"/>
      <c r="AH991" s="1"/>
      <c r="AI991" s="1"/>
      <c r="AJ991" s="52"/>
      <c r="AK991" s="1"/>
      <c r="AL991" s="52"/>
      <c r="AM991" s="1"/>
      <c r="AN991" s="52"/>
      <c r="AO991" s="71"/>
      <c r="AP991" s="52"/>
      <c r="AQ991" s="1"/>
      <c r="AR991" s="71"/>
      <c r="AS991" s="71"/>
      <c r="AT991" s="52"/>
    </row>
    <row r="992" spans="1:46" ht="14.25" customHeight="1">
      <c r="A992" s="52"/>
      <c r="B992" s="52"/>
      <c r="C992" s="52"/>
      <c r="D992" s="1"/>
      <c r="E992" s="52"/>
      <c r="F992" s="1"/>
      <c r="G992" s="52"/>
      <c r="H992" s="1"/>
      <c r="I992" s="52"/>
      <c r="J992" s="1"/>
      <c r="K992" s="52"/>
      <c r="L992" s="69"/>
      <c r="M992" s="52"/>
      <c r="N992" s="1"/>
      <c r="O992" s="52"/>
      <c r="P992" s="1"/>
      <c r="Q992" s="1"/>
      <c r="R992" s="52"/>
      <c r="S992" s="1"/>
      <c r="T992" s="52"/>
      <c r="U992" s="1"/>
      <c r="V992" s="70"/>
      <c r="W992" s="52"/>
      <c r="X992" s="1"/>
      <c r="Y992" s="52"/>
      <c r="Z992" s="1"/>
      <c r="AA992" s="1"/>
      <c r="AB992" s="1"/>
      <c r="AC992" s="1"/>
      <c r="AD992" s="1"/>
      <c r="AE992" s="52"/>
      <c r="AF992" s="1"/>
      <c r="AG992" s="52"/>
      <c r="AH992" s="1"/>
      <c r="AI992" s="1"/>
      <c r="AJ992" s="52"/>
      <c r="AK992" s="1"/>
      <c r="AL992" s="52"/>
      <c r="AM992" s="1"/>
      <c r="AN992" s="52"/>
      <c r="AO992" s="71"/>
      <c r="AP992" s="52"/>
      <c r="AQ992" s="1"/>
      <c r="AR992" s="71"/>
      <c r="AS992" s="71"/>
      <c r="AT992" s="52"/>
    </row>
    <row r="993" spans="1:46" ht="14.25" customHeight="1">
      <c r="A993" s="52"/>
      <c r="B993" s="52"/>
      <c r="C993" s="52"/>
      <c r="D993" s="1"/>
      <c r="E993" s="52"/>
      <c r="F993" s="1"/>
      <c r="G993" s="52"/>
      <c r="H993" s="1"/>
      <c r="I993" s="52"/>
      <c r="J993" s="1"/>
      <c r="K993" s="52"/>
      <c r="L993" s="69"/>
      <c r="M993" s="52"/>
      <c r="N993" s="1"/>
      <c r="O993" s="52"/>
      <c r="P993" s="1"/>
      <c r="Q993" s="1"/>
      <c r="R993" s="52"/>
      <c r="S993" s="1"/>
      <c r="T993" s="52"/>
      <c r="U993" s="1"/>
      <c r="V993" s="70"/>
      <c r="W993" s="52"/>
      <c r="X993" s="1"/>
      <c r="Y993" s="52"/>
      <c r="Z993" s="1"/>
      <c r="AA993" s="1"/>
      <c r="AB993" s="1"/>
      <c r="AC993" s="1"/>
      <c r="AD993" s="1"/>
      <c r="AE993" s="52"/>
      <c r="AF993" s="1"/>
      <c r="AG993" s="52"/>
      <c r="AH993" s="1"/>
      <c r="AI993" s="1"/>
      <c r="AJ993" s="52"/>
      <c r="AK993" s="1"/>
      <c r="AL993" s="52"/>
      <c r="AM993" s="1"/>
      <c r="AN993" s="52"/>
      <c r="AO993" s="71"/>
      <c r="AP993" s="52"/>
      <c r="AQ993" s="1"/>
      <c r="AR993" s="71"/>
      <c r="AS993" s="71"/>
      <c r="AT993" s="52"/>
    </row>
    <row r="994" spans="1:46" ht="14.25" customHeight="1">
      <c r="A994" s="52"/>
      <c r="B994" s="52"/>
      <c r="C994" s="52"/>
      <c r="D994" s="1"/>
      <c r="E994" s="52"/>
      <c r="F994" s="1"/>
      <c r="G994" s="52"/>
      <c r="H994" s="1"/>
      <c r="I994" s="52"/>
      <c r="J994" s="1"/>
      <c r="K994" s="52"/>
      <c r="L994" s="69"/>
      <c r="M994" s="52"/>
      <c r="N994" s="1"/>
      <c r="O994" s="52"/>
      <c r="P994" s="1"/>
      <c r="Q994" s="1"/>
      <c r="R994" s="52"/>
      <c r="S994" s="1"/>
      <c r="T994" s="52"/>
      <c r="U994" s="1"/>
      <c r="V994" s="70"/>
      <c r="W994" s="52"/>
      <c r="X994" s="1"/>
      <c r="Y994" s="52"/>
      <c r="Z994" s="1"/>
      <c r="AA994" s="1"/>
      <c r="AB994" s="1"/>
      <c r="AC994" s="1"/>
      <c r="AD994" s="1"/>
      <c r="AE994" s="52"/>
      <c r="AF994" s="1"/>
      <c r="AG994" s="52"/>
      <c r="AH994" s="1"/>
      <c r="AI994" s="1"/>
      <c r="AJ994" s="52"/>
      <c r="AK994" s="1"/>
      <c r="AL994" s="52"/>
      <c r="AM994" s="1"/>
      <c r="AN994" s="52"/>
      <c r="AO994" s="71"/>
      <c r="AP994" s="52"/>
      <c r="AQ994" s="1"/>
      <c r="AR994" s="71"/>
      <c r="AS994" s="71"/>
      <c r="AT994" s="52"/>
    </row>
    <row r="995" spans="1:46" ht="14.25" customHeight="1">
      <c r="A995" s="52"/>
      <c r="B995" s="52"/>
      <c r="C995" s="52"/>
      <c r="D995" s="1"/>
      <c r="E995" s="52"/>
      <c r="F995" s="1"/>
      <c r="G995" s="52"/>
      <c r="H995" s="1"/>
      <c r="I995" s="52"/>
      <c r="J995" s="1"/>
      <c r="K995" s="52"/>
      <c r="L995" s="69"/>
      <c r="M995" s="52"/>
      <c r="N995" s="1"/>
      <c r="O995" s="52"/>
      <c r="P995" s="1"/>
      <c r="Q995" s="1"/>
      <c r="R995" s="52"/>
      <c r="S995" s="1"/>
      <c r="T995" s="52"/>
      <c r="U995" s="1"/>
      <c r="V995" s="70"/>
      <c r="W995" s="52"/>
      <c r="X995" s="1"/>
      <c r="Y995" s="52"/>
      <c r="Z995" s="1"/>
      <c r="AA995" s="1"/>
      <c r="AB995" s="1"/>
      <c r="AC995" s="1"/>
      <c r="AD995" s="1"/>
      <c r="AE995" s="52"/>
      <c r="AF995" s="1"/>
      <c r="AG995" s="52"/>
      <c r="AH995" s="1"/>
      <c r="AI995" s="1"/>
      <c r="AJ995" s="52"/>
      <c r="AK995" s="1"/>
      <c r="AL995" s="52"/>
      <c r="AM995" s="1"/>
      <c r="AN995" s="52"/>
      <c r="AO995" s="71"/>
      <c r="AP995" s="52"/>
      <c r="AQ995" s="1"/>
      <c r="AR995" s="71"/>
      <c r="AS995" s="71"/>
      <c r="AT995" s="52"/>
    </row>
    <row r="996" spans="1:46" ht="14.25" customHeight="1">
      <c r="A996" s="52"/>
      <c r="B996" s="52"/>
      <c r="C996" s="52"/>
      <c r="D996" s="1"/>
      <c r="E996" s="52"/>
      <c r="F996" s="1"/>
      <c r="G996" s="52"/>
      <c r="H996" s="1"/>
      <c r="I996" s="52"/>
      <c r="J996" s="1"/>
      <c r="K996" s="52"/>
      <c r="L996" s="69"/>
      <c r="M996" s="52"/>
      <c r="N996" s="1"/>
      <c r="O996" s="52"/>
      <c r="P996" s="1"/>
      <c r="Q996" s="1"/>
      <c r="R996" s="52"/>
      <c r="S996" s="1"/>
      <c r="T996" s="52"/>
      <c r="U996" s="1"/>
      <c r="V996" s="70"/>
      <c r="W996" s="52"/>
      <c r="X996" s="1"/>
      <c r="Y996" s="52"/>
      <c r="Z996" s="1"/>
      <c r="AA996" s="1"/>
      <c r="AB996" s="1"/>
      <c r="AC996" s="1"/>
      <c r="AD996" s="1"/>
      <c r="AE996" s="52"/>
      <c r="AF996" s="1"/>
      <c r="AG996" s="52"/>
      <c r="AH996" s="1"/>
      <c r="AI996" s="1"/>
      <c r="AJ996" s="52"/>
      <c r="AK996" s="1"/>
      <c r="AL996" s="52"/>
      <c r="AM996" s="1"/>
      <c r="AN996" s="52"/>
      <c r="AO996" s="71"/>
      <c r="AP996" s="52"/>
      <c r="AQ996" s="1"/>
      <c r="AR996" s="71"/>
      <c r="AS996" s="71"/>
      <c r="AT996" s="52"/>
    </row>
    <row r="997" spans="1:46" ht="14.25" customHeight="1">
      <c r="A997" s="52"/>
      <c r="B997" s="52"/>
      <c r="C997" s="52"/>
      <c r="D997" s="1"/>
      <c r="E997" s="52"/>
      <c r="F997" s="1"/>
      <c r="G997" s="52"/>
      <c r="H997" s="1"/>
      <c r="I997" s="52"/>
      <c r="J997" s="1"/>
      <c r="K997" s="52"/>
      <c r="L997" s="69"/>
      <c r="M997" s="52"/>
      <c r="N997" s="1"/>
      <c r="O997" s="52"/>
      <c r="P997" s="1"/>
      <c r="Q997" s="1"/>
      <c r="R997" s="52"/>
      <c r="S997" s="1"/>
      <c r="T997" s="52"/>
      <c r="U997" s="1"/>
      <c r="V997" s="70"/>
      <c r="W997" s="52"/>
      <c r="X997" s="1"/>
      <c r="Y997" s="52"/>
      <c r="Z997" s="1"/>
      <c r="AA997" s="1"/>
      <c r="AB997" s="1"/>
      <c r="AC997" s="1"/>
      <c r="AD997" s="1"/>
      <c r="AE997" s="52"/>
      <c r="AF997" s="1"/>
      <c r="AG997" s="52"/>
      <c r="AH997" s="1"/>
      <c r="AI997" s="1"/>
      <c r="AJ997" s="52"/>
      <c r="AK997" s="1"/>
      <c r="AL997" s="52"/>
      <c r="AM997" s="1"/>
      <c r="AN997" s="52"/>
      <c r="AO997" s="71"/>
      <c r="AP997" s="52"/>
      <c r="AQ997" s="1"/>
      <c r="AR997" s="71"/>
      <c r="AS997" s="71"/>
      <c r="AT997" s="52"/>
    </row>
    <row r="998" spans="1:46" ht="14.25" customHeight="1">
      <c r="A998" s="52"/>
      <c r="B998" s="52"/>
      <c r="C998" s="52"/>
      <c r="D998" s="1"/>
      <c r="E998" s="52"/>
      <c r="F998" s="1"/>
      <c r="G998" s="52"/>
      <c r="H998" s="1"/>
      <c r="I998" s="52"/>
      <c r="J998" s="1"/>
      <c r="K998" s="52"/>
      <c r="L998" s="69"/>
      <c r="M998" s="52"/>
      <c r="N998" s="1"/>
      <c r="O998" s="52"/>
      <c r="P998" s="1"/>
      <c r="Q998" s="1"/>
      <c r="R998" s="52"/>
      <c r="S998" s="1"/>
      <c r="T998" s="52"/>
      <c r="U998" s="1"/>
      <c r="V998" s="70"/>
      <c r="W998" s="52"/>
      <c r="X998" s="1"/>
      <c r="Y998" s="52"/>
      <c r="Z998" s="1"/>
      <c r="AA998" s="1"/>
      <c r="AB998" s="1"/>
      <c r="AC998" s="1"/>
      <c r="AD998" s="1"/>
      <c r="AE998" s="52"/>
      <c r="AF998" s="1"/>
      <c r="AG998" s="52"/>
      <c r="AH998" s="1"/>
      <c r="AI998" s="1"/>
      <c r="AJ998" s="52"/>
      <c r="AK998" s="1"/>
      <c r="AL998" s="52"/>
      <c r="AM998" s="1"/>
      <c r="AN998" s="52"/>
      <c r="AO998" s="71"/>
      <c r="AP998" s="52"/>
      <c r="AQ998" s="1"/>
      <c r="AR998" s="71"/>
      <c r="AS998" s="71"/>
      <c r="AT998" s="52"/>
    </row>
    <row r="999" spans="1:46" ht="14.25" customHeight="1">
      <c r="A999" s="52"/>
      <c r="B999" s="52"/>
      <c r="C999" s="52"/>
      <c r="D999" s="1"/>
      <c r="E999" s="52"/>
      <c r="F999" s="1"/>
      <c r="G999" s="52"/>
      <c r="H999" s="1"/>
      <c r="I999" s="52"/>
      <c r="J999" s="1"/>
      <c r="K999" s="52"/>
      <c r="L999" s="69"/>
      <c r="M999" s="52"/>
      <c r="N999" s="1"/>
      <c r="O999" s="52"/>
      <c r="P999" s="1"/>
      <c r="Q999" s="1"/>
      <c r="R999" s="52"/>
      <c r="S999" s="1"/>
      <c r="T999" s="52"/>
      <c r="U999" s="1"/>
      <c r="V999" s="70"/>
      <c r="W999" s="52"/>
      <c r="X999" s="1"/>
      <c r="Y999" s="52"/>
      <c r="Z999" s="1"/>
      <c r="AA999" s="1"/>
      <c r="AB999" s="1"/>
      <c r="AC999" s="1"/>
      <c r="AD999" s="1"/>
      <c r="AE999" s="52"/>
      <c r="AF999" s="1"/>
      <c r="AG999" s="52"/>
      <c r="AH999" s="1"/>
      <c r="AI999" s="1"/>
      <c r="AJ999" s="52"/>
      <c r="AK999" s="1"/>
      <c r="AL999" s="52"/>
      <c r="AM999" s="1"/>
      <c r="AN999" s="52"/>
      <c r="AO999" s="71"/>
      <c r="AP999" s="52"/>
      <c r="AQ999" s="1"/>
      <c r="AR999" s="71"/>
      <c r="AS999" s="71"/>
      <c r="AT999" s="52"/>
    </row>
    <row r="1000" spans="1:46" ht="14.25" customHeight="1">
      <c r="A1000" s="52"/>
      <c r="B1000" s="52"/>
      <c r="C1000" s="52"/>
      <c r="D1000" s="1"/>
      <c r="E1000" s="52"/>
      <c r="F1000" s="1"/>
      <c r="G1000" s="52"/>
      <c r="H1000" s="1"/>
      <c r="I1000" s="52"/>
      <c r="J1000" s="1"/>
      <c r="K1000" s="52"/>
      <c r="L1000" s="69"/>
      <c r="M1000" s="52"/>
      <c r="N1000" s="1"/>
      <c r="O1000" s="52"/>
      <c r="P1000" s="1"/>
      <c r="Q1000" s="1"/>
      <c r="R1000" s="52"/>
      <c r="S1000" s="1"/>
      <c r="T1000" s="52"/>
      <c r="U1000" s="1"/>
      <c r="V1000" s="70"/>
      <c r="W1000" s="52"/>
      <c r="X1000" s="1"/>
      <c r="Y1000" s="52"/>
      <c r="Z1000" s="1"/>
      <c r="AA1000" s="1"/>
      <c r="AB1000" s="1"/>
      <c r="AC1000" s="1"/>
      <c r="AD1000" s="1"/>
      <c r="AE1000" s="52"/>
      <c r="AF1000" s="1"/>
      <c r="AG1000" s="52"/>
      <c r="AH1000" s="1"/>
      <c r="AI1000" s="1"/>
      <c r="AJ1000" s="52"/>
      <c r="AK1000" s="1"/>
      <c r="AL1000" s="52"/>
      <c r="AM1000" s="1"/>
      <c r="AN1000" s="52"/>
      <c r="AO1000" s="71"/>
      <c r="AP1000" s="52"/>
      <c r="AQ1000" s="1"/>
      <c r="AR1000" s="71"/>
      <c r="AS1000" s="71"/>
      <c r="AT1000" s="52"/>
    </row>
  </sheetData>
  <autoFilter ref="A3:AT16" xr:uid="{00000000-0009-0000-0000-000001000000}">
    <filterColumn colId="0">
      <filters>
        <filter val="Secretaría de Educación"/>
      </filters>
    </filterColumn>
  </autoFilter>
  <mergeCells count="13">
    <mergeCell ref="AI2:AT2"/>
    <mergeCell ref="A1:C2"/>
    <mergeCell ref="D1:I1"/>
    <mergeCell ref="J1:U1"/>
    <mergeCell ref="V1:AT1"/>
    <mergeCell ref="D2:E2"/>
    <mergeCell ref="F2:G2"/>
    <mergeCell ref="H2:I2"/>
    <mergeCell ref="J2:K2"/>
    <mergeCell ref="L2:P2"/>
    <mergeCell ref="Q2:U2"/>
    <mergeCell ref="V2:AB2"/>
    <mergeCell ref="AC2:AH2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000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4.42578125" defaultRowHeight="15" customHeight="1"/>
  <cols>
    <col min="1" max="1" width="34.42578125" customWidth="1"/>
    <col min="2" max="2" width="17.42578125" customWidth="1"/>
    <col min="3" max="3" width="17.85546875" customWidth="1"/>
    <col min="4" max="4" width="10.140625" customWidth="1"/>
    <col min="5" max="5" width="17.42578125" customWidth="1"/>
    <col min="6" max="6" width="9" customWidth="1"/>
    <col min="7" max="7" width="66" customWidth="1"/>
    <col min="8" max="8" width="9.85546875" customWidth="1"/>
    <col min="9" max="9" width="54.42578125" customWidth="1"/>
    <col min="10" max="10" width="10.85546875" customWidth="1"/>
    <col min="11" max="11" width="66.85546875" customWidth="1"/>
    <col min="12" max="12" width="9.5703125" customWidth="1"/>
    <col min="13" max="13" width="42.28515625" customWidth="1"/>
    <col min="14" max="14" width="9.85546875" customWidth="1"/>
    <col min="15" max="15" width="118.140625" customWidth="1"/>
    <col min="16" max="16" width="7.85546875" customWidth="1"/>
    <col min="17" max="17" width="9.5703125" customWidth="1"/>
    <col min="18" max="18" width="48.140625" customWidth="1"/>
    <col min="19" max="19" width="14.5703125" customWidth="1"/>
    <col min="20" max="20" width="109.28515625" customWidth="1"/>
    <col min="21" max="21" width="9" customWidth="1"/>
    <col min="22" max="22" width="23.42578125" customWidth="1"/>
    <col min="23" max="23" width="16.7109375" customWidth="1"/>
    <col min="24" max="24" width="9.85546875" customWidth="1"/>
    <col min="25" max="25" width="97.85546875" customWidth="1"/>
    <col min="26" max="26" width="9" customWidth="1"/>
    <col min="27" max="27" width="12.140625" customWidth="1"/>
    <col min="28" max="28" width="11.5703125" customWidth="1"/>
    <col min="29" max="29" width="9.85546875" customWidth="1"/>
    <col min="30" max="30" width="10.140625" customWidth="1"/>
    <col min="31" max="31" width="69.140625" customWidth="1"/>
    <col min="32" max="32" width="20.5703125" customWidth="1"/>
    <col min="33" max="33" width="61.85546875" customWidth="1"/>
    <col min="34" max="34" width="9.7109375" customWidth="1"/>
    <col min="35" max="35" width="10.140625" customWidth="1"/>
    <col min="36" max="36" width="80.85546875" customWidth="1"/>
    <col min="37" max="37" width="10.5703125" customWidth="1"/>
    <col min="38" max="38" width="17.28515625" customWidth="1"/>
    <col min="39" max="39" width="10" customWidth="1"/>
    <col min="40" max="40" width="50.85546875" customWidth="1"/>
    <col min="41" max="41" width="9.140625" customWidth="1"/>
    <col min="42" max="42" width="46.7109375" customWidth="1"/>
    <col min="43" max="43" width="12" customWidth="1"/>
    <col min="44" max="44" width="50.7109375" customWidth="1"/>
    <col min="45" max="45" width="43.7109375" customWidth="1"/>
    <col min="46" max="46" width="22.85546875" customWidth="1"/>
  </cols>
  <sheetData>
    <row r="1" spans="1:46" ht="14.25" customHeight="1">
      <c r="A1" s="110" t="s">
        <v>0</v>
      </c>
      <c r="B1" s="111"/>
      <c r="C1" s="112"/>
      <c r="D1" s="106" t="s">
        <v>1</v>
      </c>
      <c r="E1" s="108"/>
      <c r="F1" s="108"/>
      <c r="G1" s="108"/>
      <c r="H1" s="108"/>
      <c r="I1" s="107"/>
      <c r="J1" s="106" t="s">
        <v>2</v>
      </c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7"/>
      <c r="V1" s="106" t="s">
        <v>3</v>
      </c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7"/>
    </row>
    <row r="2" spans="1:46" ht="14.25" customHeight="1">
      <c r="A2" s="113"/>
      <c r="B2" s="114"/>
      <c r="C2" s="115"/>
      <c r="D2" s="106" t="s">
        <v>4</v>
      </c>
      <c r="E2" s="107"/>
      <c r="F2" s="106" t="s">
        <v>5</v>
      </c>
      <c r="G2" s="107"/>
      <c r="H2" s="106" t="s">
        <v>6</v>
      </c>
      <c r="I2" s="107"/>
      <c r="J2" s="106" t="s">
        <v>7</v>
      </c>
      <c r="K2" s="107"/>
      <c r="L2" s="106" t="s">
        <v>8</v>
      </c>
      <c r="M2" s="108"/>
      <c r="N2" s="108"/>
      <c r="O2" s="108"/>
      <c r="P2" s="107"/>
      <c r="Q2" s="106" t="s">
        <v>9</v>
      </c>
      <c r="R2" s="108"/>
      <c r="S2" s="108"/>
      <c r="T2" s="108"/>
      <c r="U2" s="107"/>
      <c r="V2" s="106" t="s">
        <v>10</v>
      </c>
      <c r="W2" s="108"/>
      <c r="X2" s="108"/>
      <c r="Y2" s="108"/>
      <c r="Z2" s="108"/>
      <c r="AA2" s="108"/>
      <c r="AB2" s="107"/>
      <c r="AC2" s="106" t="s">
        <v>11</v>
      </c>
      <c r="AD2" s="108"/>
      <c r="AE2" s="108"/>
      <c r="AF2" s="108"/>
      <c r="AG2" s="108"/>
      <c r="AH2" s="107"/>
      <c r="AI2" s="106" t="s">
        <v>12</v>
      </c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7"/>
    </row>
    <row r="3" spans="1:46" ht="14.25" customHeight="1">
      <c r="A3" s="2" t="s">
        <v>14</v>
      </c>
      <c r="B3" s="2" t="s">
        <v>15</v>
      </c>
      <c r="C3" s="2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4" t="s">
        <v>23</v>
      </c>
      <c r="K3" s="4" t="s">
        <v>24</v>
      </c>
      <c r="L3" s="5" t="s">
        <v>25</v>
      </c>
      <c r="M3" s="6" t="s">
        <v>5</v>
      </c>
      <c r="N3" s="6" t="s">
        <v>26</v>
      </c>
      <c r="O3" s="6" t="s">
        <v>27</v>
      </c>
      <c r="P3" s="6" t="s">
        <v>28</v>
      </c>
      <c r="Q3" s="7" t="s">
        <v>29</v>
      </c>
      <c r="R3" s="7" t="s">
        <v>30</v>
      </c>
      <c r="S3" s="7" t="s">
        <v>31</v>
      </c>
      <c r="T3" s="7" t="s">
        <v>32</v>
      </c>
      <c r="U3" s="7" t="s">
        <v>33</v>
      </c>
      <c r="V3" s="8" t="s">
        <v>34</v>
      </c>
      <c r="W3" s="8" t="s">
        <v>35</v>
      </c>
      <c r="X3" s="9" t="s">
        <v>36</v>
      </c>
      <c r="Y3" s="10" t="s">
        <v>37</v>
      </c>
      <c r="Z3" s="8" t="s">
        <v>38</v>
      </c>
      <c r="AA3" s="8" t="s">
        <v>39</v>
      </c>
      <c r="AB3" s="8" t="s">
        <v>40</v>
      </c>
      <c r="AC3" s="8" t="s">
        <v>41</v>
      </c>
      <c r="AD3" s="8" t="s">
        <v>42</v>
      </c>
      <c r="AE3" s="8" t="s">
        <v>43</v>
      </c>
      <c r="AF3" s="8" t="s">
        <v>44</v>
      </c>
      <c r="AG3" s="8" t="s">
        <v>45</v>
      </c>
      <c r="AH3" s="8" t="s">
        <v>46</v>
      </c>
      <c r="AI3" s="9" t="s">
        <v>47</v>
      </c>
      <c r="AJ3" s="8" t="s">
        <v>48</v>
      </c>
      <c r="AK3" s="8" t="s">
        <v>49</v>
      </c>
      <c r="AL3" s="8" t="s">
        <v>50</v>
      </c>
      <c r="AM3" s="8" t="s">
        <v>51</v>
      </c>
      <c r="AN3" s="8" t="s">
        <v>52</v>
      </c>
      <c r="AO3" s="8" t="s">
        <v>53</v>
      </c>
      <c r="AP3" s="8" t="s">
        <v>54</v>
      </c>
      <c r="AQ3" s="8" t="s">
        <v>55</v>
      </c>
      <c r="AR3" s="8" t="s">
        <v>56</v>
      </c>
      <c r="AS3" s="11" t="s">
        <v>57</v>
      </c>
      <c r="AT3" s="11" t="s">
        <v>58</v>
      </c>
    </row>
    <row r="4" spans="1:46" ht="14.25" customHeight="1">
      <c r="A4" s="80" t="s">
        <v>2058</v>
      </c>
      <c r="B4" s="80" t="s">
        <v>2059</v>
      </c>
      <c r="C4" s="77" t="s">
        <v>2060</v>
      </c>
      <c r="D4" s="80" t="s">
        <v>3298</v>
      </c>
      <c r="E4" s="80" t="s">
        <v>3299</v>
      </c>
      <c r="F4" s="80" t="s">
        <v>3300</v>
      </c>
      <c r="G4" s="80" t="s">
        <v>3301</v>
      </c>
      <c r="H4" s="80" t="s">
        <v>3302</v>
      </c>
      <c r="I4" s="80" t="s">
        <v>2063</v>
      </c>
      <c r="J4" s="80">
        <v>2</v>
      </c>
      <c r="K4" s="80" t="s">
        <v>318</v>
      </c>
      <c r="L4" s="80" t="s">
        <v>2140</v>
      </c>
      <c r="M4" s="80" t="s">
        <v>2141</v>
      </c>
      <c r="N4" s="80" t="s">
        <v>2142</v>
      </c>
      <c r="O4" s="80" t="s">
        <v>2143</v>
      </c>
      <c r="P4" s="80" t="s">
        <v>444</v>
      </c>
      <c r="Q4" s="80" t="s">
        <v>2144</v>
      </c>
      <c r="R4" s="80" t="s">
        <v>2145</v>
      </c>
      <c r="S4" s="80" t="s">
        <v>2146</v>
      </c>
      <c r="T4" s="80" t="s">
        <v>2147</v>
      </c>
      <c r="U4" s="80" t="s">
        <v>444</v>
      </c>
      <c r="V4" s="81" t="s">
        <v>3303</v>
      </c>
      <c r="W4" s="81" t="s">
        <v>3304</v>
      </c>
      <c r="X4" s="80" t="s">
        <v>3305</v>
      </c>
      <c r="Y4" s="80" t="s">
        <v>3306</v>
      </c>
      <c r="Z4" s="80">
        <v>2022</v>
      </c>
      <c r="AA4" s="80">
        <v>2022</v>
      </c>
      <c r="AB4" s="80">
        <v>1</v>
      </c>
      <c r="AC4" s="80">
        <v>1</v>
      </c>
      <c r="AD4" s="80" t="s">
        <v>3307</v>
      </c>
      <c r="AE4" s="80" t="s">
        <v>2151</v>
      </c>
      <c r="AF4" s="80" t="s">
        <v>3308</v>
      </c>
      <c r="AG4" s="80" t="s">
        <v>3309</v>
      </c>
      <c r="AH4" s="80">
        <v>0.3</v>
      </c>
      <c r="AI4" s="80" t="s">
        <v>2803</v>
      </c>
      <c r="AJ4" s="80" t="s">
        <v>2171</v>
      </c>
      <c r="AK4" s="80" t="s">
        <v>99</v>
      </c>
      <c r="AL4" s="80" t="s">
        <v>90</v>
      </c>
      <c r="AM4" s="80" t="s">
        <v>3310</v>
      </c>
      <c r="AN4" s="80" t="s">
        <v>2164</v>
      </c>
      <c r="AO4" s="80" t="s">
        <v>3311</v>
      </c>
      <c r="AP4" s="80" t="s">
        <v>105</v>
      </c>
      <c r="AQ4" s="80" t="s">
        <v>3312</v>
      </c>
      <c r="AR4" s="80" t="s">
        <v>3313</v>
      </c>
      <c r="AS4" s="80" t="s">
        <v>3314</v>
      </c>
      <c r="AT4" s="82">
        <v>15000000</v>
      </c>
    </row>
    <row r="5" spans="1:46" ht="14.25" customHeight="1">
      <c r="A5" s="52"/>
      <c r="B5" s="52"/>
      <c r="C5" s="52"/>
      <c r="D5" s="1"/>
      <c r="E5" s="52"/>
      <c r="F5" s="1"/>
      <c r="G5" s="52"/>
      <c r="H5" s="1"/>
      <c r="I5" s="52"/>
      <c r="J5" s="1"/>
      <c r="K5" s="52"/>
      <c r="L5" s="69"/>
      <c r="M5" s="52"/>
      <c r="N5" s="1"/>
      <c r="O5" s="52"/>
      <c r="P5" s="1"/>
      <c r="Q5" s="1"/>
      <c r="R5" s="52"/>
      <c r="S5" s="1"/>
      <c r="T5" s="52"/>
      <c r="U5" s="1"/>
      <c r="V5" s="70"/>
      <c r="W5" s="52"/>
      <c r="X5" s="1"/>
      <c r="Y5" s="52"/>
      <c r="Z5" s="1"/>
      <c r="AA5" s="1"/>
      <c r="AB5" s="1"/>
      <c r="AC5" s="1"/>
      <c r="AD5" s="1"/>
      <c r="AE5" s="52"/>
      <c r="AF5" s="1"/>
      <c r="AG5" s="52"/>
      <c r="AH5" s="1"/>
      <c r="AI5" s="1"/>
      <c r="AJ5" s="52"/>
      <c r="AK5" s="1"/>
      <c r="AL5" s="52"/>
      <c r="AM5" s="1"/>
      <c r="AN5" s="52"/>
      <c r="AO5" s="71"/>
      <c r="AP5" s="52"/>
      <c r="AQ5" s="1"/>
      <c r="AR5" s="71"/>
      <c r="AS5" s="71"/>
      <c r="AT5" s="52"/>
    </row>
    <row r="6" spans="1:46" ht="14.25" customHeight="1">
      <c r="A6" s="52"/>
      <c r="B6" s="52"/>
      <c r="C6" s="52"/>
      <c r="D6" s="1"/>
      <c r="E6" s="52"/>
      <c r="F6" s="1"/>
      <c r="G6" s="52"/>
      <c r="H6" s="1"/>
      <c r="I6" s="52"/>
      <c r="J6" s="1"/>
      <c r="K6" s="52"/>
      <c r="L6" s="69"/>
      <c r="M6" s="52"/>
      <c r="N6" s="1"/>
      <c r="O6" s="52"/>
      <c r="P6" s="1"/>
      <c r="Q6" s="1"/>
      <c r="R6" s="52"/>
      <c r="S6" s="1"/>
      <c r="T6" s="52"/>
      <c r="U6" s="1"/>
      <c r="V6" s="70"/>
      <c r="W6" s="52"/>
      <c r="X6" s="1"/>
      <c r="Y6" s="52"/>
      <c r="Z6" s="1"/>
      <c r="AA6" s="1"/>
      <c r="AB6" s="1"/>
      <c r="AC6" s="1"/>
      <c r="AD6" s="1"/>
      <c r="AE6" s="52"/>
      <c r="AF6" s="1"/>
      <c r="AG6" s="52"/>
      <c r="AH6" s="1"/>
      <c r="AI6" s="1"/>
      <c r="AJ6" s="52"/>
      <c r="AK6" s="1"/>
      <c r="AL6" s="52"/>
      <c r="AM6" s="1"/>
      <c r="AN6" s="52"/>
      <c r="AO6" s="71"/>
      <c r="AP6" s="52"/>
      <c r="AQ6" s="1"/>
      <c r="AR6" s="71"/>
      <c r="AS6" s="71"/>
      <c r="AT6" s="72"/>
    </row>
    <row r="7" spans="1:46" ht="14.25" customHeight="1">
      <c r="A7" s="52"/>
      <c r="B7" s="52"/>
      <c r="C7" s="52"/>
      <c r="D7" s="1"/>
      <c r="E7" s="52"/>
      <c r="F7" s="1"/>
      <c r="G7" s="52"/>
      <c r="H7" s="1"/>
      <c r="I7" s="52"/>
      <c r="J7" s="1"/>
      <c r="K7" s="52"/>
      <c r="L7" s="69"/>
      <c r="M7" s="52"/>
      <c r="N7" s="1"/>
      <c r="O7" s="52"/>
      <c r="P7" s="1"/>
      <c r="Q7" s="1"/>
      <c r="R7" s="52"/>
      <c r="S7" s="1"/>
      <c r="T7" s="52"/>
      <c r="U7" s="1"/>
      <c r="V7" s="70"/>
      <c r="W7" s="52"/>
      <c r="X7" s="1"/>
      <c r="Y7" s="52"/>
      <c r="Z7" s="1"/>
      <c r="AA7" s="1"/>
      <c r="AB7" s="1"/>
      <c r="AC7" s="1"/>
      <c r="AD7" s="1"/>
      <c r="AE7" s="52"/>
      <c r="AF7" s="1"/>
      <c r="AG7" s="52"/>
      <c r="AH7" s="1"/>
      <c r="AI7" s="1"/>
      <c r="AJ7" s="52"/>
      <c r="AK7" s="1"/>
      <c r="AL7" s="52"/>
      <c r="AM7" s="1"/>
      <c r="AN7" s="52"/>
      <c r="AO7" s="71"/>
      <c r="AP7" s="52"/>
      <c r="AQ7" s="1"/>
      <c r="AR7" s="71"/>
      <c r="AS7" s="71"/>
      <c r="AT7" s="52"/>
    </row>
    <row r="8" spans="1:46" ht="14.25" customHeight="1">
      <c r="A8" s="52"/>
      <c r="B8" s="52"/>
      <c r="C8" s="52"/>
      <c r="D8" s="1"/>
      <c r="E8" s="52"/>
      <c r="F8" s="1"/>
      <c r="G8" s="52"/>
      <c r="H8" s="1"/>
      <c r="I8" s="52"/>
      <c r="J8" s="1"/>
      <c r="K8" s="52"/>
      <c r="L8" s="69"/>
      <c r="M8" s="52"/>
      <c r="N8" s="1"/>
      <c r="O8" s="52"/>
      <c r="P8" s="1"/>
      <c r="Q8" s="1"/>
      <c r="R8" s="52"/>
      <c r="S8" s="1"/>
      <c r="T8" s="52"/>
      <c r="U8" s="1"/>
      <c r="V8" s="70"/>
      <c r="W8" s="52"/>
      <c r="X8" s="1"/>
      <c r="Y8" s="52"/>
      <c r="Z8" s="1"/>
      <c r="AA8" s="1"/>
      <c r="AB8" s="1"/>
      <c r="AC8" s="1"/>
      <c r="AD8" s="1"/>
      <c r="AE8" s="52"/>
      <c r="AF8" s="1"/>
      <c r="AG8" s="52"/>
      <c r="AH8" s="1"/>
      <c r="AI8" s="1"/>
      <c r="AJ8" s="52"/>
      <c r="AK8" s="1"/>
      <c r="AL8" s="52"/>
      <c r="AM8" s="1"/>
      <c r="AN8" s="52"/>
      <c r="AO8" s="71"/>
      <c r="AP8" s="52"/>
      <c r="AQ8" s="1"/>
      <c r="AR8" s="71"/>
      <c r="AS8" s="71"/>
      <c r="AT8" s="52"/>
    </row>
    <row r="9" spans="1:46" ht="14.25" customHeight="1">
      <c r="A9" s="52"/>
      <c r="B9" s="52"/>
      <c r="C9" s="52"/>
      <c r="D9" s="1"/>
      <c r="E9" s="52"/>
      <c r="F9" s="1"/>
      <c r="G9" s="52"/>
      <c r="H9" s="1"/>
      <c r="I9" s="52"/>
      <c r="J9" s="1"/>
      <c r="K9" s="52"/>
      <c r="L9" s="69"/>
      <c r="M9" s="52"/>
      <c r="N9" s="1"/>
      <c r="O9" s="52"/>
      <c r="P9" s="1"/>
      <c r="Q9" s="1"/>
      <c r="R9" s="52"/>
      <c r="S9" s="1"/>
      <c r="T9" s="52"/>
      <c r="U9" s="1"/>
      <c r="V9" s="70"/>
      <c r="W9" s="52"/>
      <c r="X9" s="1"/>
      <c r="Y9" s="52"/>
      <c r="Z9" s="1"/>
      <c r="AA9" s="1"/>
      <c r="AB9" s="1"/>
      <c r="AC9" s="1"/>
      <c r="AD9" s="1"/>
      <c r="AE9" s="52"/>
      <c r="AF9" s="1"/>
      <c r="AG9" s="52"/>
      <c r="AH9" s="1"/>
      <c r="AI9" s="1"/>
      <c r="AJ9" s="52"/>
      <c r="AK9" s="1"/>
      <c r="AL9" s="52"/>
      <c r="AM9" s="1"/>
      <c r="AN9" s="52"/>
      <c r="AO9" s="71"/>
      <c r="AP9" s="52"/>
      <c r="AQ9" s="1"/>
      <c r="AR9" s="71"/>
      <c r="AS9" s="71"/>
      <c r="AT9" s="52"/>
    </row>
    <row r="10" spans="1:46" ht="14.25" customHeight="1">
      <c r="A10" s="52"/>
      <c r="B10" s="52"/>
      <c r="C10" s="52"/>
      <c r="D10" s="1"/>
      <c r="E10" s="52"/>
      <c r="F10" s="1"/>
      <c r="G10" s="52"/>
      <c r="H10" s="1"/>
      <c r="I10" s="52"/>
      <c r="J10" s="1"/>
      <c r="K10" s="52"/>
      <c r="L10" s="69"/>
      <c r="M10" s="52"/>
      <c r="N10" s="1"/>
      <c r="O10" s="52"/>
      <c r="P10" s="1"/>
      <c r="Q10" s="1"/>
      <c r="R10" s="52"/>
      <c r="S10" s="1"/>
      <c r="T10" s="52"/>
      <c r="U10" s="1"/>
      <c r="V10" s="70"/>
      <c r="W10" s="52"/>
      <c r="X10" s="1"/>
      <c r="Y10" s="52"/>
      <c r="Z10" s="1"/>
      <c r="AA10" s="1"/>
      <c r="AB10" s="1"/>
      <c r="AC10" s="1"/>
      <c r="AD10" s="1"/>
      <c r="AE10" s="52"/>
      <c r="AF10" s="1"/>
      <c r="AG10" s="52"/>
      <c r="AH10" s="1"/>
      <c r="AI10" s="1"/>
      <c r="AJ10" s="52"/>
      <c r="AK10" s="1"/>
      <c r="AL10" s="52"/>
      <c r="AM10" s="1"/>
      <c r="AN10" s="52"/>
      <c r="AO10" s="71"/>
      <c r="AP10" s="52"/>
      <c r="AQ10" s="1"/>
      <c r="AR10" s="71"/>
      <c r="AS10" s="71"/>
      <c r="AT10" s="52"/>
    </row>
    <row r="11" spans="1:46" ht="14.25" customHeight="1">
      <c r="A11" s="52"/>
      <c r="B11" s="52"/>
      <c r="C11" s="52"/>
      <c r="D11" s="1"/>
      <c r="E11" s="52"/>
      <c r="F11" s="1"/>
      <c r="G11" s="52"/>
      <c r="H11" s="1"/>
      <c r="I11" s="52"/>
      <c r="J11" s="1"/>
      <c r="K11" s="52"/>
      <c r="L11" s="69"/>
      <c r="M11" s="52"/>
      <c r="N11" s="1"/>
      <c r="O11" s="52"/>
      <c r="P11" s="1"/>
      <c r="Q11" s="1"/>
      <c r="R11" s="52"/>
      <c r="S11" s="1"/>
      <c r="T11" s="52"/>
      <c r="U11" s="1"/>
      <c r="V11" s="70"/>
      <c r="W11" s="52"/>
      <c r="X11" s="1"/>
      <c r="Y11" s="52"/>
      <c r="Z11" s="1"/>
      <c r="AA11" s="1"/>
      <c r="AB11" s="1"/>
      <c r="AC11" s="1"/>
      <c r="AD11" s="1"/>
      <c r="AE11" s="52"/>
      <c r="AF11" s="1"/>
      <c r="AG11" s="52"/>
      <c r="AH11" s="1"/>
      <c r="AI11" s="1"/>
      <c r="AJ11" s="52"/>
      <c r="AK11" s="1"/>
      <c r="AL11" s="52"/>
      <c r="AM11" s="1"/>
      <c r="AN11" s="52"/>
      <c r="AO11" s="71"/>
      <c r="AP11" s="52"/>
      <c r="AQ11" s="1"/>
      <c r="AR11" s="71"/>
      <c r="AS11" s="71"/>
      <c r="AT11" s="52"/>
    </row>
    <row r="12" spans="1:46" ht="14.25" customHeight="1">
      <c r="A12" s="52"/>
      <c r="B12" s="52"/>
      <c r="C12" s="52"/>
      <c r="D12" s="1"/>
      <c r="E12" s="52"/>
      <c r="F12" s="1"/>
      <c r="G12" s="52"/>
      <c r="H12" s="1"/>
      <c r="I12" s="52"/>
      <c r="J12" s="1"/>
      <c r="K12" s="52"/>
      <c r="L12" s="69"/>
      <c r="M12" s="52"/>
      <c r="N12" s="1"/>
      <c r="O12" s="52"/>
      <c r="P12" s="1"/>
      <c r="Q12" s="1"/>
      <c r="R12" s="52"/>
      <c r="S12" s="1"/>
      <c r="T12" s="52"/>
      <c r="U12" s="1"/>
      <c r="V12" s="70"/>
      <c r="W12" s="52"/>
      <c r="X12" s="1"/>
      <c r="Y12" s="52"/>
      <c r="Z12" s="1"/>
      <c r="AA12" s="1"/>
      <c r="AB12" s="1"/>
      <c r="AC12" s="1"/>
      <c r="AD12" s="1"/>
      <c r="AE12" s="52"/>
      <c r="AF12" s="1"/>
      <c r="AG12" s="52"/>
      <c r="AH12" s="1"/>
      <c r="AI12" s="1"/>
      <c r="AJ12" s="52"/>
      <c r="AK12" s="1"/>
      <c r="AL12" s="52"/>
      <c r="AM12" s="1"/>
      <c r="AN12" s="52"/>
      <c r="AO12" s="71"/>
      <c r="AP12" s="52"/>
      <c r="AQ12" s="1"/>
      <c r="AR12" s="71"/>
      <c r="AS12" s="71"/>
      <c r="AT12" s="52"/>
    </row>
    <row r="13" spans="1:46" ht="14.25" customHeight="1">
      <c r="A13" s="52"/>
      <c r="B13" s="52"/>
      <c r="C13" s="52"/>
      <c r="D13" s="1"/>
      <c r="E13" s="52"/>
      <c r="F13" s="1"/>
      <c r="G13" s="52"/>
      <c r="H13" s="1"/>
      <c r="I13" s="52"/>
      <c r="J13" s="1"/>
      <c r="K13" s="52"/>
      <c r="L13" s="69"/>
      <c r="M13" s="52"/>
      <c r="N13" s="1"/>
      <c r="O13" s="52"/>
      <c r="P13" s="1"/>
      <c r="Q13" s="1"/>
      <c r="R13" s="52"/>
      <c r="S13" s="1"/>
      <c r="T13" s="52"/>
      <c r="U13" s="1"/>
      <c r="V13" s="70"/>
      <c r="W13" s="52"/>
      <c r="X13" s="1"/>
      <c r="Y13" s="52"/>
      <c r="Z13" s="1"/>
      <c r="AA13" s="1"/>
      <c r="AB13" s="1"/>
      <c r="AC13" s="1"/>
      <c r="AD13" s="1"/>
      <c r="AE13" s="52"/>
      <c r="AF13" s="1"/>
      <c r="AG13" s="52"/>
      <c r="AH13" s="1"/>
      <c r="AI13" s="1"/>
      <c r="AJ13" s="52"/>
      <c r="AK13" s="1"/>
      <c r="AL13" s="52"/>
      <c r="AM13" s="1"/>
      <c r="AN13" s="52"/>
      <c r="AO13" s="71"/>
      <c r="AP13" s="52"/>
      <c r="AQ13" s="1"/>
      <c r="AR13" s="71"/>
      <c r="AS13" s="71"/>
      <c r="AT13" s="52"/>
    </row>
    <row r="14" spans="1:46" ht="14.25" customHeight="1">
      <c r="A14" s="52"/>
      <c r="B14" s="52"/>
      <c r="C14" s="52"/>
      <c r="D14" s="1"/>
      <c r="E14" s="52"/>
      <c r="F14" s="1"/>
      <c r="G14" s="52"/>
      <c r="H14" s="1"/>
      <c r="I14" s="52"/>
      <c r="J14" s="1"/>
      <c r="K14" s="52"/>
      <c r="L14" s="69"/>
      <c r="M14" s="52"/>
      <c r="N14" s="1"/>
      <c r="O14" s="52"/>
      <c r="P14" s="1"/>
      <c r="Q14" s="1"/>
      <c r="R14" s="52"/>
      <c r="S14" s="1"/>
      <c r="T14" s="52"/>
      <c r="U14" s="1"/>
      <c r="V14" s="70"/>
      <c r="W14" s="52"/>
      <c r="X14" s="1"/>
      <c r="Y14" s="52"/>
      <c r="Z14" s="1"/>
      <c r="AA14" s="1"/>
      <c r="AB14" s="1"/>
      <c r="AC14" s="1"/>
      <c r="AD14" s="1"/>
      <c r="AE14" s="52"/>
      <c r="AF14" s="1"/>
      <c r="AG14" s="52"/>
      <c r="AH14" s="1"/>
      <c r="AI14" s="1"/>
      <c r="AJ14" s="52"/>
      <c r="AK14" s="1"/>
      <c r="AL14" s="52"/>
      <c r="AM14" s="1"/>
      <c r="AN14" s="52"/>
      <c r="AO14" s="71"/>
      <c r="AP14" s="52"/>
      <c r="AQ14" s="1"/>
      <c r="AR14" s="71"/>
      <c r="AS14" s="71"/>
      <c r="AT14" s="52"/>
    </row>
    <row r="15" spans="1:46" ht="14.25" customHeight="1">
      <c r="A15" s="52"/>
      <c r="B15" s="52"/>
      <c r="C15" s="52"/>
      <c r="D15" s="1"/>
      <c r="E15" s="52"/>
      <c r="F15" s="1"/>
      <c r="G15" s="52"/>
      <c r="H15" s="1"/>
      <c r="I15" s="52"/>
      <c r="J15" s="1"/>
      <c r="K15" s="52"/>
      <c r="L15" s="69"/>
      <c r="M15" s="52"/>
      <c r="N15" s="1"/>
      <c r="O15" s="52"/>
      <c r="P15" s="1"/>
      <c r="Q15" s="1"/>
      <c r="R15" s="52"/>
      <c r="S15" s="1"/>
      <c r="T15" s="52"/>
      <c r="U15" s="1"/>
      <c r="V15" s="70"/>
      <c r="W15" s="52"/>
      <c r="X15" s="1"/>
      <c r="Y15" s="52"/>
      <c r="Z15" s="1"/>
      <c r="AA15" s="1"/>
      <c r="AB15" s="1"/>
      <c r="AC15" s="1"/>
      <c r="AD15" s="1"/>
      <c r="AE15" s="52"/>
      <c r="AF15" s="1"/>
      <c r="AG15" s="52"/>
      <c r="AH15" s="1"/>
      <c r="AI15" s="1"/>
      <c r="AJ15" s="52"/>
      <c r="AK15" s="1"/>
      <c r="AL15" s="52"/>
      <c r="AM15" s="1"/>
      <c r="AN15" s="52"/>
      <c r="AO15" s="71"/>
      <c r="AP15" s="52"/>
      <c r="AQ15" s="1"/>
      <c r="AR15" s="71"/>
      <c r="AS15" s="71"/>
      <c r="AT15" s="52"/>
    </row>
    <row r="16" spans="1:46" ht="14.25" customHeight="1">
      <c r="A16" s="52"/>
      <c r="B16" s="52"/>
      <c r="C16" s="52"/>
      <c r="D16" s="1"/>
      <c r="E16" s="52"/>
      <c r="F16" s="1"/>
      <c r="G16" s="52"/>
      <c r="H16" s="1"/>
      <c r="I16" s="52"/>
      <c r="J16" s="1"/>
      <c r="K16" s="52"/>
      <c r="L16" s="69"/>
      <c r="M16" s="52"/>
      <c r="N16" s="1"/>
      <c r="O16" s="52"/>
      <c r="P16" s="1"/>
      <c r="Q16" s="1"/>
      <c r="R16" s="52"/>
      <c r="S16" s="1"/>
      <c r="T16" s="52"/>
      <c r="U16" s="1"/>
      <c r="V16" s="70"/>
      <c r="W16" s="52"/>
      <c r="X16" s="1"/>
      <c r="Y16" s="52"/>
      <c r="Z16" s="1"/>
      <c r="AA16" s="1"/>
      <c r="AB16" s="1"/>
      <c r="AC16" s="1"/>
      <c r="AD16" s="1"/>
      <c r="AE16" s="52"/>
      <c r="AF16" s="1"/>
      <c r="AG16" s="52"/>
      <c r="AH16" s="1"/>
      <c r="AI16" s="1"/>
      <c r="AJ16" s="52"/>
      <c r="AK16" s="1"/>
      <c r="AL16" s="52"/>
      <c r="AM16" s="1"/>
      <c r="AN16" s="52"/>
      <c r="AO16" s="71"/>
      <c r="AP16" s="52"/>
      <c r="AQ16" s="1"/>
      <c r="AR16" s="71"/>
      <c r="AS16" s="71"/>
      <c r="AT16" s="52"/>
    </row>
    <row r="17" spans="1:46" ht="14.25" customHeight="1">
      <c r="A17" s="52"/>
      <c r="B17" s="52"/>
      <c r="C17" s="52"/>
      <c r="D17" s="1"/>
      <c r="E17" s="52"/>
      <c r="F17" s="1"/>
      <c r="G17" s="52"/>
      <c r="H17" s="1"/>
      <c r="I17" s="52"/>
      <c r="J17" s="1"/>
      <c r="K17" s="52"/>
      <c r="L17" s="69"/>
      <c r="M17" s="52"/>
      <c r="N17" s="1"/>
      <c r="O17" s="52"/>
      <c r="P17" s="1"/>
      <c r="Q17" s="1"/>
      <c r="R17" s="52"/>
      <c r="S17" s="1"/>
      <c r="T17" s="52"/>
      <c r="U17" s="1"/>
      <c r="V17" s="70"/>
      <c r="W17" s="52"/>
      <c r="X17" s="1"/>
      <c r="Y17" s="52"/>
      <c r="Z17" s="1"/>
      <c r="AA17" s="1"/>
      <c r="AB17" s="1"/>
      <c r="AC17" s="1"/>
      <c r="AD17" s="1"/>
      <c r="AE17" s="52"/>
      <c r="AF17" s="1"/>
      <c r="AG17" s="52"/>
      <c r="AH17" s="1"/>
      <c r="AI17" s="1"/>
      <c r="AJ17" s="52"/>
      <c r="AK17" s="1"/>
      <c r="AL17" s="52"/>
      <c r="AM17" s="1"/>
      <c r="AN17" s="52"/>
      <c r="AO17" s="71"/>
      <c r="AP17" s="52"/>
      <c r="AQ17" s="1"/>
      <c r="AR17" s="71"/>
      <c r="AS17" s="71"/>
      <c r="AT17" s="52"/>
    </row>
    <row r="18" spans="1:46" ht="14.25" customHeight="1">
      <c r="A18" s="52"/>
      <c r="B18" s="52"/>
      <c r="C18" s="52"/>
      <c r="D18" s="1"/>
      <c r="E18" s="52"/>
      <c r="F18" s="1"/>
      <c r="G18" s="52"/>
      <c r="H18" s="1"/>
      <c r="I18" s="52"/>
      <c r="J18" s="1"/>
      <c r="K18" s="52"/>
      <c r="L18" s="69"/>
      <c r="M18" s="52"/>
      <c r="N18" s="1"/>
      <c r="O18" s="52"/>
      <c r="P18" s="1"/>
      <c r="Q18" s="1"/>
      <c r="R18" s="52"/>
      <c r="S18" s="1"/>
      <c r="T18" s="52"/>
      <c r="U18" s="1"/>
      <c r="V18" s="70"/>
      <c r="W18" s="52"/>
      <c r="X18" s="1"/>
      <c r="Y18" s="52"/>
      <c r="Z18" s="1"/>
      <c r="AA18" s="1"/>
      <c r="AB18" s="1"/>
      <c r="AC18" s="1"/>
      <c r="AD18" s="1"/>
      <c r="AE18" s="52"/>
      <c r="AF18" s="1"/>
      <c r="AG18" s="52"/>
      <c r="AH18" s="1"/>
      <c r="AI18" s="1"/>
      <c r="AJ18" s="52"/>
      <c r="AK18" s="1"/>
      <c r="AL18" s="52"/>
      <c r="AM18" s="1"/>
      <c r="AN18" s="52"/>
      <c r="AO18" s="71"/>
      <c r="AP18" s="52"/>
      <c r="AQ18" s="1"/>
      <c r="AR18" s="71"/>
      <c r="AS18" s="71"/>
      <c r="AT18" s="52"/>
    </row>
    <row r="19" spans="1:46" ht="14.25" customHeight="1">
      <c r="A19" s="52"/>
      <c r="B19" s="52"/>
      <c r="C19" s="52"/>
      <c r="D19" s="1"/>
      <c r="E19" s="52"/>
      <c r="F19" s="1"/>
      <c r="G19" s="52"/>
      <c r="H19" s="1"/>
      <c r="I19" s="52"/>
      <c r="J19" s="1"/>
      <c r="K19" s="52"/>
      <c r="L19" s="69"/>
      <c r="M19" s="52"/>
      <c r="N19" s="1"/>
      <c r="O19" s="52"/>
      <c r="P19" s="1"/>
      <c r="Q19" s="1"/>
      <c r="R19" s="52"/>
      <c r="S19" s="1"/>
      <c r="T19" s="52"/>
      <c r="U19" s="1"/>
      <c r="V19" s="70"/>
      <c r="W19" s="52"/>
      <c r="X19" s="1"/>
      <c r="Y19" s="52"/>
      <c r="Z19" s="1"/>
      <c r="AA19" s="1"/>
      <c r="AB19" s="1"/>
      <c r="AC19" s="1"/>
      <c r="AD19" s="1"/>
      <c r="AE19" s="52"/>
      <c r="AF19" s="1"/>
      <c r="AG19" s="52"/>
      <c r="AH19" s="1"/>
      <c r="AI19" s="1"/>
      <c r="AJ19" s="52"/>
      <c r="AK19" s="1"/>
      <c r="AL19" s="52"/>
      <c r="AM19" s="1"/>
      <c r="AN19" s="52"/>
      <c r="AO19" s="71"/>
      <c r="AP19" s="52"/>
      <c r="AQ19" s="1"/>
      <c r="AR19" s="71"/>
      <c r="AS19" s="71"/>
      <c r="AT19" s="52"/>
    </row>
    <row r="20" spans="1:46" ht="14.25" customHeight="1">
      <c r="A20" s="52"/>
      <c r="B20" s="52"/>
      <c r="C20" s="52"/>
      <c r="D20" s="1"/>
      <c r="E20" s="52"/>
      <c r="F20" s="1"/>
      <c r="G20" s="52"/>
      <c r="H20" s="1"/>
      <c r="I20" s="52"/>
      <c r="J20" s="1"/>
      <c r="K20" s="52"/>
      <c r="L20" s="69"/>
      <c r="M20" s="52"/>
      <c r="N20" s="1"/>
      <c r="O20" s="52"/>
      <c r="P20" s="1"/>
      <c r="Q20" s="1"/>
      <c r="R20" s="52"/>
      <c r="S20" s="1"/>
      <c r="T20" s="52"/>
      <c r="U20" s="1"/>
      <c r="V20" s="70"/>
      <c r="W20" s="52"/>
      <c r="X20" s="1"/>
      <c r="Y20" s="52"/>
      <c r="Z20" s="1"/>
      <c r="AA20" s="1"/>
      <c r="AB20" s="1"/>
      <c r="AC20" s="1"/>
      <c r="AD20" s="1"/>
      <c r="AE20" s="52"/>
      <c r="AF20" s="1"/>
      <c r="AG20" s="52"/>
      <c r="AH20" s="1"/>
      <c r="AI20" s="1"/>
      <c r="AJ20" s="52"/>
      <c r="AK20" s="1"/>
      <c r="AL20" s="52"/>
      <c r="AM20" s="1"/>
      <c r="AN20" s="52"/>
      <c r="AO20" s="71"/>
      <c r="AP20" s="52"/>
      <c r="AQ20" s="1"/>
      <c r="AR20" s="71"/>
      <c r="AS20" s="71"/>
      <c r="AT20" s="52"/>
    </row>
    <row r="21" spans="1:46" ht="14.25" customHeight="1">
      <c r="A21" s="52"/>
      <c r="B21" s="52"/>
      <c r="C21" s="52"/>
      <c r="D21" s="1"/>
      <c r="E21" s="52"/>
      <c r="F21" s="1"/>
      <c r="G21" s="52"/>
      <c r="H21" s="1"/>
      <c r="I21" s="52"/>
      <c r="J21" s="1"/>
      <c r="K21" s="52"/>
      <c r="L21" s="69"/>
      <c r="M21" s="52"/>
      <c r="N21" s="1"/>
      <c r="O21" s="52"/>
      <c r="P21" s="1"/>
      <c r="Q21" s="1"/>
      <c r="R21" s="52"/>
      <c r="S21" s="1"/>
      <c r="T21" s="52"/>
      <c r="U21" s="1"/>
      <c r="V21" s="70"/>
      <c r="W21" s="52"/>
      <c r="X21" s="1"/>
      <c r="Y21" s="52"/>
      <c r="Z21" s="1"/>
      <c r="AA21" s="1"/>
      <c r="AB21" s="1"/>
      <c r="AC21" s="1"/>
      <c r="AD21" s="1"/>
      <c r="AE21" s="52"/>
      <c r="AF21" s="1"/>
      <c r="AG21" s="52"/>
      <c r="AH21" s="1"/>
      <c r="AI21" s="1"/>
      <c r="AJ21" s="52"/>
      <c r="AK21" s="1"/>
      <c r="AL21" s="52"/>
      <c r="AM21" s="1"/>
      <c r="AN21" s="52"/>
      <c r="AO21" s="71"/>
      <c r="AP21" s="52"/>
      <c r="AQ21" s="1"/>
      <c r="AR21" s="71"/>
      <c r="AS21" s="71"/>
      <c r="AT21" s="52"/>
    </row>
    <row r="22" spans="1:46" ht="14.25" customHeight="1">
      <c r="A22" s="52"/>
      <c r="B22" s="52"/>
      <c r="C22" s="52"/>
      <c r="D22" s="1"/>
      <c r="E22" s="52"/>
      <c r="F22" s="1"/>
      <c r="G22" s="52"/>
      <c r="H22" s="1"/>
      <c r="I22" s="52"/>
      <c r="J22" s="1"/>
      <c r="K22" s="52"/>
      <c r="L22" s="69"/>
      <c r="M22" s="52"/>
      <c r="N22" s="1"/>
      <c r="O22" s="52"/>
      <c r="P22" s="1"/>
      <c r="Q22" s="1"/>
      <c r="R22" s="52"/>
      <c r="S22" s="1"/>
      <c r="T22" s="52"/>
      <c r="U22" s="1"/>
      <c r="V22" s="70"/>
      <c r="W22" s="52"/>
      <c r="X22" s="1"/>
      <c r="Y22" s="52"/>
      <c r="Z22" s="1"/>
      <c r="AA22" s="1"/>
      <c r="AB22" s="1"/>
      <c r="AC22" s="1"/>
      <c r="AD22" s="1"/>
      <c r="AE22" s="52"/>
      <c r="AF22" s="1"/>
      <c r="AG22" s="52"/>
      <c r="AH22" s="1"/>
      <c r="AI22" s="1"/>
      <c r="AJ22" s="52"/>
      <c r="AK22" s="1"/>
      <c r="AL22" s="52"/>
      <c r="AM22" s="1"/>
      <c r="AN22" s="52"/>
      <c r="AO22" s="71"/>
      <c r="AP22" s="52"/>
      <c r="AQ22" s="1"/>
      <c r="AR22" s="71"/>
      <c r="AS22" s="71"/>
      <c r="AT22" s="52"/>
    </row>
    <row r="23" spans="1:46" ht="14.25" customHeight="1">
      <c r="A23" s="52"/>
      <c r="B23" s="52"/>
      <c r="C23" s="52"/>
      <c r="D23" s="1"/>
      <c r="E23" s="52"/>
      <c r="F23" s="1"/>
      <c r="G23" s="52"/>
      <c r="H23" s="1"/>
      <c r="I23" s="52"/>
      <c r="J23" s="1"/>
      <c r="K23" s="52"/>
      <c r="L23" s="69"/>
      <c r="M23" s="52"/>
      <c r="N23" s="1"/>
      <c r="O23" s="52"/>
      <c r="P23" s="1"/>
      <c r="Q23" s="1"/>
      <c r="R23" s="52"/>
      <c r="S23" s="1"/>
      <c r="T23" s="52"/>
      <c r="U23" s="1"/>
      <c r="V23" s="70"/>
      <c r="W23" s="52"/>
      <c r="X23" s="1"/>
      <c r="Y23" s="52"/>
      <c r="Z23" s="1"/>
      <c r="AA23" s="1"/>
      <c r="AB23" s="1"/>
      <c r="AC23" s="1"/>
      <c r="AD23" s="1"/>
      <c r="AE23" s="52"/>
      <c r="AF23" s="1"/>
      <c r="AG23" s="52"/>
      <c r="AH23" s="1"/>
      <c r="AI23" s="1"/>
      <c r="AJ23" s="52"/>
      <c r="AK23" s="1"/>
      <c r="AL23" s="52"/>
      <c r="AM23" s="1"/>
      <c r="AN23" s="52"/>
      <c r="AO23" s="71"/>
      <c r="AP23" s="52"/>
      <c r="AQ23" s="1"/>
      <c r="AR23" s="71"/>
      <c r="AS23" s="71"/>
      <c r="AT23" s="52"/>
    </row>
    <row r="24" spans="1:46" ht="14.25" customHeight="1">
      <c r="A24" s="52"/>
      <c r="B24" s="52"/>
      <c r="C24" s="52"/>
      <c r="D24" s="1"/>
      <c r="E24" s="52"/>
      <c r="F24" s="1"/>
      <c r="G24" s="52"/>
      <c r="H24" s="1"/>
      <c r="I24" s="52"/>
      <c r="J24" s="1"/>
      <c r="K24" s="52"/>
      <c r="L24" s="69"/>
      <c r="M24" s="52"/>
      <c r="N24" s="1"/>
      <c r="O24" s="52"/>
      <c r="P24" s="1"/>
      <c r="Q24" s="1"/>
      <c r="R24" s="52"/>
      <c r="S24" s="1"/>
      <c r="T24" s="52"/>
      <c r="U24" s="1"/>
      <c r="V24" s="70"/>
      <c r="W24" s="52"/>
      <c r="X24" s="1"/>
      <c r="Y24" s="52"/>
      <c r="Z24" s="1"/>
      <c r="AA24" s="1"/>
      <c r="AB24" s="1"/>
      <c r="AC24" s="1"/>
      <c r="AD24" s="1"/>
      <c r="AE24" s="52"/>
      <c r="AF24" s="1"/>
      <c r="AG24" s="52"/>
      <c r="AH24" s="1"/>
      <c r="AI24" s="1"/>
      <c r="AJ24" s="52"/>
      <c r="AK24" s="1"/>
      <c r="AL24" s="52"/>
      <c r="AM24" s="1"/>
      <c r="AN24" s="52"/>
      <c r="AO24" s="71"/>
      <c r="AP24" s="52"/>
      <c r="AQ24" s="1"/>
      <c r="AR24" s="71"/>
      <c r="AS24" s="71"/>
      <c r="AT24" s="52"/>
    </row>
    <row r="25" spans="1:46" ht="14.25" customHeight="1">
      <c r="A25" s="52"/>
      <c r="B25" s="52"/>
      <c r="C25" s="52"/>
      <c r="D25" s="1"/>
      <c r="E25" s="52"/>
      <c r="F25" s="1"/>
      <c r="G25" s="52"/>
      <c r="H25" s="1"/>
      <c r="I25" s="52"/>
      <c r="J25" s="1"/>
      <c r="K25" s="52"/>
      <c r="L25" s="69"/>
      <c r="M25" s="52"/>
      <c r="N25" s="1"/>
      <c r="O25" s="52"/>
      <c r="P25" s="1"/>
      <c r="Q25" s="1"/>
      <c r="R25" s="52"/>
      <c r="S25" s="1"/>
      <c r="T25" s="52"/>
      <c r="U25" s="1"/>
      <c r="V25" s="70"/>
      <c r="W25" s="52"/>
      <c r="X25" s="1"/>
      <c r="Y25" s="52"/>
      <c r="Z25" s="1"/>
      <c r="AA25" s="1"/>
      <c r="AB25" s="1"/>
      <c r="AC25" s="1"/>
      <c r="AD25" s="1"/>
      <c r="AE25" s="52"/>
      <c r="AF25" s="1"/>
      <c r="AG25" s="52"/>
      <c r="AH25" s="1"/>
      <c r="AI25" s="1"/>
      <c r="AJ25" s="52"/>
      <c r="AK25" s="1"/>
      <c r="AL25" s="52"/>
      <c r="AM25" s="1"/>
      <c r="AN25" s="52"/>
      <c r="AO25" s="71"/>
      <c r="AP25" s="52"/>
      <c r="AQ25" s="1"/>
      <c r="AR25" s="71"/>
      <c r="AS25" s="71"/>
      <c r="AT25" s="52"/>
    </row>
    <row r="26" spans="1:46" ht="14.25" customHeight="1">
      <c r="A26" s="52"/>
      <c r="B26" s="52"/>
      <c r="C26" s="52"/>
      <c r="D26" s="1"/>
      <c r="E26" s="52"/>
      <c r="F26" s="1"/>
      <c r="G26" s="52"/>
      <c r="H26" s="1"/>
      <c r="I26" s="52"/>
      <c r="J26" s="1"/>
      <c r="K26" s="52"/>
      <c r="L26" s="69"/>
      <c r="M26" s="52"/>
      <c r="N26" s="1"/>
      <c r="O26" s="52"/>
      <c r="P26" s="1"/>
      <c r="Q26" s="1"/>
      <c r="R26" s="52"/>
      <c r="S26" s="1"/>
      <c r="T26" s="52"/>
      <c r="U26" s="1"/>
      <c r="V26" s="70"/>
      <c r="W26" s="52"/>
      <c r="X26" s="1"/>
      <c r="Y26" s="52"/>
      <c r="Z26" s="1"/>
      <c r="AA26" s="1"/>
      <c r="AB26" s="1"/>
      <c r="AC26" s="1"/>
      <c r="AD26" s="1"/>
      <c r="AE26" s="52"/>
      <c r="AF26" s="1"/>
      <c r="AG26" s="52"/>
      <c r="AH26" s="1"/>
      <c r="AI26" s="1"/>
      <c r="AJ26" s="52"/>
      <c r="AK26" s="1"/>
      <c r="AL26" s="52"/>
      <c r="AM26" s="1"/>
      <c r="AN26" s="52"/>
      <c r="AO26" s="71"/>
      <c r="AP26" s="52"/>
      <c r="AQ26" s="1"/>
      <c r="AR26" s="71"/>
      <c r="AS26" s="71"/>
      <c r="AT26" s="52"/>
    </row>
    <row r="27" spans="1:46" ht="14.25" customHeight="1">
      <c r="A27" s="52"/>
      <c r="B27" s="52"/>
      <c r="C27" s="52"/>
      <c r="D27" s="1"/>
      <c r="E27" s="52"/>
      <c r="F27" s="1"/>
      <c r="G27" s="52"/>
      <c r="H27" s="1"/>
      <c r="I27" s="52"/>
      <c r="J27" s="1"/>
      <c r="K27" s="52"/>
      <c r="L27" s="69"/>
      <c r="M27" s="52"/>
      <c r="N27" s="1"/>
      <c r="O27" s="52"/>
      <c r="P27" s="1"/>
      <c r="Q27" s="1"/>
      <c r="R27" s="52"/>
      <c r="S27" s="1"/>
      <c r="T27" s="52"/>
      <c r="U27" s="1"/>
      <c r="V27" s="70"/>
      <c r="W27" s="52"/>
      <c r="X27" s="1"/>
      <c r="Y27" s="52"/>
      <c r="Z27" s="1"/>
      <c r="AA27" s="1"/>
      <c r="AB27" s="1"/>
      <c r="AC27" s="1"/>
      <c r="AD27" s="1"/>
      <c r="AE27" s="52"/>
      <c r="AF27" s="1"/>
      <c r="AG27" s="52"/>
      <c r="AH27" s="1"/>
      <c r="AI27" s="1"/>
      <c r="AJ27" s="52"/>
      <c r="AK27" s="1"/>
      <c r="AL27" s="52"/>
      <c r="AM27" s="1"/>
      <c r="AN27" s="52"/>
      <c r="AO27" s="71"/>
      <c r="AP27" s="52"/>
      <c r="AQ27" s="1"/>
      <c r="AR27" s="71"/>
      <c r="AS27" s="71"/>
      <c r="AT27" s="52"/>
    </row>
    <row r="28" spans="1:46" ht="14.25" customHeight="1">
      <c r="A28" s="52"/>
      <c r="B28" s="52"/>
      <c r="C28" s="52"/>
      <c r="D28" s="1"/>
      <c r="E28" s="52"/>
      <c r="F28" s="1"/>
      <c r="G28" s="52"/>
      <c r="H28" s="1"/>
      <c r="I28" s="52"/>
      <c r="J28" s="1"/>
      <c r="K28" s="52"/>
      <c r="L28" s="69"/>
      <c r="M28" s="52"/>
      <c r="N28" s="1"/>
      <c r="O28" s="52"/>
      <c r="P28" s="1"/>
      <c r="Q28" s="1"/>
      <c r="R28" s="52"/>
      <c r="S28" s="1"/>
      <c r="T28" s="52"/>
      <c r="U28" s="1"/>
      <c r="V28" s="70"/>
      <c r="W28" s="52"/>
      <c r="X28" s="1"/>
      <c r="Y28" s="52"/>
      <c r="Z28" s="1"/>
      <c r="AA28" s="1"/>
      <c r="AB28" s="1"/>
      <c r="AC28" s="1"/>
      <c r="AD28" s="1"/>
      <c r="AE28" s="52"/>
      <c r="AF28" s="1"/>
      <c r="AG28" s="52"/>
      <c r="AH28" s="1"/>
      <c r="AI28" s="1"/>
      <c r="AJ28" s="52"/>
      <c r="AK28" s="1"/>
      <c r="AL28" s="52"/>
      <c r="AM28" s="1"/>
      <c r="AN28" s="52"/>
      <c r="AO28" s="71"/>
      <c r="AP28" s="52"/>
      <c r="AQ28" s="1"/>
      <c r="AR28" s="71"/>
      <c r="AS28" s="71"/>
      <c r="AT28" s="52"/>
    </row>
    <row r="29" spans="1:46" ht="14.25" customHeight="1">
      <c r="A29" s="52"/>
      <c r="B29" s="52"/>
      <c r="C29" s="52"/>
      <c r="D29" s="1"/>
      <c r="E29" s="52"/>
      <c r="F29" s="1"/>
      <c r="G29" s="52"/>
      <c r="H29" s="1"/>
      <c r="I29" s="52"/>
      <c r="J29" s="1"/>
      <c r="K29" s="52"/>
      <c r="L29" s="69"/>
      <c r="M29" s="52"/>
      <c r="N29" s="1"/>
      <c r="O29" s="52"/>
      <c r="P29" s="1"/>
      <c r="Q29" s="1"/>
      <c r="R29" s="52"/>
      <c r="S29" s="1"/>
      <c r="T29" s="52"/>
      <c r="U29" s="1"/>
      <c r="V29" s="70"/>
      <c r="W29" s="52"/>
      <c r="X29" s="1"/>
      <c r="Y29" s="52"/>
      <c r="Z29" s="1"/>
      <c r="AA29" s="1"/>
      <c r="AB29" s="1"/>
      <c r="AC29" s="1"/>
      <c r="AD29" s="1"/>
      <c r="AE29" s="52"/>
      <c r="AF29" s="1"/>
      <c r="AG29" s="52"/>
      <c r="AH29" s="1"/>
      <c r="AI29" s="1"/>
      <c r="AJ29" s="52"/>
      <c r="AK29" s="1"/>
      <c r="AL29" s="52"/>
      <c r="AM29" s="1"/>
      <c r="AN29" s="52"/>
      <c r="AO29" s="71"/>
      <c r="AP29" s="52"/>
      <c r="AQ29" s="1"/>
      <c r="AR29" s="71"/>
      <c r="AS29" s="71"/>
      <c r="AT29" s="52"/>
    </row>
    <row r="30" spans="1:46" ht="14.25" customHeight="1">
      <c r="A30" s="52"/>
      <c r="B30" s="52"/>
      <c r="C30" s="52"/>
      <c r="D30" s="1"/>
      <c r="E30" s="52"/>
      <c r="F30" s="1"/>
      <c r="G30" s="52"/>
      <c r="H30" s="1"/>
      <c r="I30" s="52"/>
      <c r="J30" s="1"/>
      <c r="K30" s="52"/>
      <c r="L30" s="69"/>
      <c r="M30" s="52"/>
      <c r="N30" s="1"/>
      <c r="O30" s="52"/>
      <c r="P30" s="1"/>
      <c r="Q30" s="1"/>
      <c r="R30" s="52"/>
      <c r="S30" s="1"/>
      <c r="T30" s="52"/>
      <c r="U30" s="1"/>
      <c r="V30" s="70"/>
      <c r="W30" s="52"/>
      <c r="X30" s="1"/>
      <c r="Y30" s="52"/>
      <c r="Z30" s="1"/>
      <c r="AA30" s="1"/>
      <c r="AB30" s="1"/>
      <c r="AC30" s="1"/>
      <c r="AD30" s="1"/>
      <c r="AE30" s="52"/>
      <c r="AF30" s="1"/>
      <c r="AG30" s="52"/>
      <c r="AH30" s="1"/>
      <c r="AI30" s="1"/>
      <c r="AJ30" s="52"/>
      <c r="AK30" s="1"/>
      <c r="AL30" s="52"/>
      <c r="AM30" s="1"/>
      <c r="AN30" s="52"/>
      <c r="AO30" s="71"/>
      <c r="AP30" s="52"/>
      <c r="AQ30" s="1"/>
      <c r="AR30" s="71"/>
      <c r="AS30" s="71"/>
      <c r="AT30" s="52"/>
    </row>
    <row r="31" spans="1:46" ht="14.25" customHeight="1">
      <c r="A31" s="52"/>
      <c r="B31" s="52"/>
      <c r="C31" s="52"/>
      <c r="D31" s="1"/>
      <c r="E31" s="52"/>
      <c r="F31" s="1"/>
      <c r="G31" s="52"/>
      <c r="H31" s="1"/>
      <c r="I31" s="52"/>
      <c r="J31" s="1"/>
      <c r="K31" s="52"/>
      <c r="L31" s="69"/>
      <c r="M31" s="52"/>
      <c r="N31" s="1"/>
      <c r="O31" s="52"/>
      <c r="P31" s="1"/>
      <c r="Q31" s="1"/>
      <c r="R31" s="52"/>
      <c r="S31" s="1"/>
      <c r="T31" s="52"/>
      <c r="U31" s="1"/>
      <c r="V31" s="70"/>
      <c r="W31" s="52"/>
      <c r="X31" s="1"/>
      <c r="Y31" s="52"/>
      <c r="Z31" s="1"/>
      <c r="AA31" s="1"/>
      <c r="AB31" s="1"/>
      <c r="AC31" s="1"/>
      <c r="AD31" s="1"/>
      <c r="AE31" s="52"/>
      <c r="AF31" s="1"/>
      <c r="AG31" s="52"/>
      <c r="AH31" s="1"/>
      <c r="AI31" s="1"/>
      <c r="AJ31" s="52"/>
      <c r="AK31" s="1"/>
      <c r="AL31" s="52"/>
      <c r="AM31" s="1"/>
      <c r="AN31" s="52"/>
      <c r="AO31" s="71"/>
      <c r="AP31" s="52"/>
      <c r="AQ31" s="1"/>
      <c r="AR31" s="71"/>
      <c r="AS31" s="71"/>
      <c r="AT31" s="52"/>
    </row>
    <row r="32" spans="1:46" ht="14.25" customHeight="1">
      <c r="A32" s="52"/>
      <c r="B32" s="52"/>
      <c r="C32" s="52"/>
      <c r="D32" s="1"/>
      <c r="E32" s="52"/>
      <c r="F32" s="1"/>
      <c r="G32" s="52"/>
      <c r="H32" s="1"/>
      <c r="I32" s="52"/>
      <c r="J32" s="1"/>
      <c r="K32" s="52"/>
      <c r="L32" s="69"/>
      <c r="M32" s="52"/>
      <c r="N32" s="1"/>
      <c r="O32" s="52"/>
      <c r="P32" s="1"/>
      <c r="Q32" s="1"/>
      <c r="R32" s="52"/>
      <c r="S32" s="1"/>
      <c r="T32" s="52"/>
      <c r="U32" s="1"/>
      <c r="V32" s="70"/>
      <c r="W32" s="52"/>
      <c r="X32" s="1"/>
      <c r="Y32" s="52"/>
      <c r="Z32" s="1"/>
      <c r="AA32" s="1"/>
      <c r="AB32" s="1"/>
      <c r="AC32" s="1"/>
      <c r="AD32" s="1"/>
      <c r="AE32" s="52"/>
      <c r="AF32" s="1"/>
      <c r="AG32" s="52"/>
      <c r="AH32" s="1"/>
      <c r="AI32" s="1"/>
      <c r="AJ32" s="52"/>
      <c r="AK32" s="1"/>
      <c r="AL32" s="52"/>
      <c r="AM32" s="1"/>
      <c r="AN32" s="52"/>
      <c r="AO32" s="71"/>
      <c r="AP32" s="52"/>
      <c r="AQ32" s="1"/>
      <c r="AR32" s="71"/>
      <c r="AS32" s="71"/>
      <c r="AT32" s="52"/>
    </row>
    <row r="33" spans="1:46" ht="14.25" customHeight="1">
      <c r="A33" s="52"/>
      <c r="B33" s="52"/>
      <c r="C33" s="52"/>
      <c r="D33" s="1"/>
      <c r="E33" s="52"/>
      <c r="F33" s="1"/>
      <c r="G33" s="52"/>
      <c r="H33" s="1"/>
      <c r="I33" s="52"/>
      <c r="J33" s="1"/>
      <c r="K33" s="52"/>
      <c r="L33" s="69"/>
      <c r="M33" s="52"/>
      <c r="N33" s="1"/>
      <c r="O33" s="52"/>
      <c r="P33" s="1"/>
      <c r="Q33" s="1"/>
      <c r="R33" s="52"/>
      <c r="S33" s="1"/>
      <c r="T33" s="52"/>
      <c r="U33" s="1"/>
      <c r="V33" s="70"/>
      <c r="W33" s="52"/>
      <c r="X33" s="1"/>
      <c r="Y33" s="52"/>
      <c r="Z33" s="1"/>
      <c r="AA33" s="1"/>
      <c r="AB33" s="1"/>
      <c r="AC33" s="1"/>
      <c r="AD33" s="1"/>
      <c r="AE33" s="52"/>
      <c r="AF33" s="1"/>
      <c r="AG33" s="52"/>
      <c r="AH33" s="1"/>
      <c r="AI33" s="1"/>
      <c r="AJ33" s="52"/>
      <c r="AK33" s="1"/>
      <c r="AL33" s="52"/>
      <c r="AM33" s="1"/>
      <c r="AN33" s="52"/>
      <c r="AO33" s="71"/>
      <c r="AP33" s="52"/>
      <c r="AQ33" s="1"/>
      <c r="AR33" s="71"/>
      <c r="AS33" s="71"/>
      <c r="AT33" s="52"/>
    </row>
    <row r="34" spans="1:46" ht="14.25" customHeight="1">
      <c r="A34" s="52"/>
      <c r="B34" s="52"/>
      <c r="C34" s="52"/>
      <c r="D34" s="1"/>
      <c r="E34" s="52"/>
      <c r="F34" s="1"/>
      <c r="G34" s="52"/>
      <c r="H34" s="1"/>
      <c r="I34" s="52"/>
      <c r="J34" s="1"/>
      <c r="K34" s="52"/>
      <c r="L34" s="69"/>
      <c r="M34" s="52"/>
      <c r="N34" s="1"/>
      <c r="O34" s="52"/>
      <c r="P34" s="1"/>
      <c r="Q34" s="1"/>
      <c r="R34" s="52"/>
      <c r="S34" s="1"/>
      <c r="T34" s="52"/>
      <c r="U34" s="1"/>
      <c r="V34" s="70"/>
      <c r="W34" s="52"/>
      <c r="X34" s="1"/>
      <c r="Y34" s="52"/>
      <c r="Z34" s="1"/>
      <c r="AA34" s="1"/>
      <c r="AB34" s="1"/>
      <c r="AC34" s="1"/>
      <c r="AD34" s="1"/>
      <c r="AE34" s="52"/>
      <c r="AF34" s="1"/>
      <c r="AG34" s="52"/>
      <c r="AH34" s="1"/>
      <c r="AI34" s="1"/>
      <c r="AJ34" s="52"/>
      <c r="AK34" s="1"/>
      <c r="AL34" s="52"/>
      <c r="AM34" s="1"/>
      <c r="AN34" s="52"/>
      <c r="AO34" s="71"/>
      <c r="AP34" s="52"/>
      <c r="AQ34" s="1"/>
      <c r="AR34" s="71"/>
      <c r="AS34" s="71"/>
      <c r="AT34" s="52"/>
    </row>
    <row r="35" spans="1:46" ht="14.25" customHeight="1">
      <c r="A35" s="52"/>
      <c r="B35" s="52"/>
      <c r="C35" s="52"/>
      <c r="D35" s="1"/>
      <c r="E35" s="52"/>
      <c r="F35" s="1"/>
      <c r="G35" s="52"/>
      <c r="H35" s="1"/>
      <c r="I35" s="52"/>
      <c r="J35" s="1"/>
      <c r="K35" s="52"/>
      <c r="L35" s="69"/>
      <c r="M35" s="52"/>
      <c r="N35" s="1"/>
      <c r="O35" s="52"/>
      <c r="P35" s="1"/>
      <c r="Q35" s="1"/>
      <c r="R35" s="52"/>
      <c r="S35" s="1"/>
      <c r="T35" s="52"/>
      <c r="U35" s="1"/>
      <c r="V35" s="70"/>
      <c r="W35" s="52"/>
      <c r="X35" s="1"/>
      <c r="Y35" s="52"/>
      <c r="Z35" s="1"/>
      <c r="AA35" s="1"/>
      <c r="AB35" s="1"/>
      <c r="AC35" s="1"/>
      <c r="AD35" s="1"/>
      <c r="AE35" s="52"/>
      <c r="AF35" s="1"/>
      <c r="AG35" s="52"/>
      <c r="AH35" s="1"/>
      <c r="AI35" s="1"/>
      <c r="AJ35" s="52"/>
      <c r="AK35" s="1"/>
      <c r="AL35" s="52"/>
      <c r="AM35" s="1"/>
      <c r="AN35" s="52"/>
      <c r="AO35" s="71"/>
      <c r="AP35" s="52"/>
      <c r="AQ35" s="1"/>
      <c r="AR35" s="71"/>
      <c r="AS35" s="71"/>
      <c r="AT35" s="52"/>
    </row>
    <row r="36" spans="1:46" ht="14.25" customHeight="1">
      <c r="A36" s="52"/>
      <c r="B36" s="52"/>
      <c r="C36" s="52"/>
      <c r="D36" s="1"/>
      <c r="E36" s="52"/>
      <c r="F36" s="1"/>
      <c r="G36" s="52"/>
      <c r="H36" s="1"/>
      <c r="I36" s="52"/>
      <c r="J36" s="1"/>
      <c r="K36" s="52"/>
      <c r="L36" s="69"/>
      <c r="M36" s="52"/>
      <c r="N36" s="1"/>
      <c r="O36" s="52"/>
      <c r="P36" s="1"/>
      <c r="Q36" s="1"/>
      <c r="R36" s="52"/>
      <c r="S36" s="1"/>
      <c r="T36" s="52"/>
      <c r="U36" s="1"/>
      <c r="V36" s="70"/>
      <c r="W36" s="52"/>
      <c r="X36" s="1"/>
      <c r="Y36" s="52"/>
      <c r="Z36" s="1"/>
      <c r="AA36" s="1"/>
      <c r="AB36" s="1"/>
      <c r="AC36" s="1"/>
      <c r="AD36" s="1"/>
      <c r="AE36" s="52"/>
      <c r="AF36" s="1"/>
      <c r="AG36" s="52"/>
      <c r="AH36" s="1"/>
      <c r="AI36" s="1"/>
      <c r="AJ36" s="52"/>
      <c r="AK36" s="1"/>
      <c r="AL36" s="52"/>
      <c r="AM36" s="1"/>
      <c r="AN36" s="52"/>
      <c r="AO36" s="71"/>
      <c r="AP36" s="52"/>
      <c r="AQ36" s="1"/>
      <c r="AR36" s="71"/>
      <c r="AS36" s="71"/>
      <c r="AT36" s="52"/>
    </row>
    <row r="37" spans="1:46" ht="14.25" customHeight="1">
      <c r="A37" s="52"/>
      <c r="B37" s="52"/>
      <c r="C37" s="52"/>
      <c r="D37" s="1"/>
      <c r="E37" s="52"/>
      <c r="F37" s="1"/>
      <c r="G37" s="52"/>
      <c r="H37" s="1"/>
      <c r="I37" s="52"/>
      <c r="J37" s="1"/>
      <c r="K37" s="52"/>
      <c r="L37" s="69"/>
      <c r="M37" s="52"/>
      <c r="N37" s="1"/>
      <c r="O37" s="52"/>
      <c r="P37" s="1"/>
      <c r="Q37" s="1"/>
      <c r="R37" s="52"/>
      <c r="S37" s="1"/>
      <c r="T37" s="52"/>
      <c r="U37" s="1"/>
      <c r="V37" s="70"/>
      <c r="W37" s="52"/>
      <c r="X37" s="1"/>
      <c r="Y37" s="52"/>
      <c r="Z37" s="1"/>
      <c r="AA37" s="1"/>
      <c r="AB37" s="1"/>
      <c r="AC37" s="1"/>
      <c r="AD37" s="1"/>
      <c r="AE37" s="52"/>
      <c r="AF37" s="1"/>
      <c r="AG37" s="52"/>
      <c r="AH37" s="1"/>
      <c r="AI37" s="1"/>
      <c r="AJ37" s="52"/>
      <c r="AK37" s="1"/>
      <c r="AL37" s="52"/>
      <c r="AM37" s="1"/>
      <c r="AN37" s="52"/>
      <c r="AO37" s="71"/>
      <c r="AP37" s="52"/>
      <c r="AQ37" s="1"/>
      <c r="AR37" s="71"/>
      <c r="AS37" s="71"/>
      <c r="AT37" s="52"/>
    </row>
    <row r="38" spans="1:46" ht="14.25" customHeight="1">
      <c r="A38" s="52"/>
      <c r="B38" s="52"/>
      <c r="C38" s="52"/>
      <c r="D38" s="1"/>
      <c r="E38" s="52"/>
      <c r="F38" s="1"/>
      <c r="G38" s="52"/>
      <c r="H38" s="1"/>
      <c r="I38" s="52"/>
      <c r="J38" s="1"/>
      <c r="K38" s="52"/>
      <c r="L38" s="69"/>
      <c r="M38" s="52"/>
      <c r="N38" s="1"/>
      <c r="O38" s="52"/>
      <c r="P38" s="1"/>
      <c r="Q38" s="1"/>
      <c r="R38" s="52"/>
      <c r="S38" s="1"/>
      <c r="T38" s="52"/>
      <c r="U38" s="1"/>
      <c r="V38" s="70"/>
      <c r="W38" s="52"/>
      <c r="X38" s="1"/>
      <c r="Y38" s="52"/>
      <c r="Z38" s="1"/>
      <c r="AA38" s="1"/>
      <c r="AB38" s="1"/>
      <c r="AC38" s="1"/>
      <c r="AD38" s="1"/>
      <c r="AE38" s="52"/>
      <c r="AF38" s="1"/>
      <c r="AG38" s="52"/>
      <c r="AH38" s="1"/>
      <c r="AI38" s="1"/>
      <c r="AJ38" s="52"/>
      <c r="AK38" s="1"/>
      <c r="AL38" s="52"/>
      <c r="AM38" s="1"/>
      <c r="AN38" s="52"/>
      <c r="AO38" s="71"/>
      <c r="AP38" s="52"/>
      <c r="AQ38" s="1"/>
      <c r="AR38" s="71"/>
      <c r="AS38" s="71"/>
      <c r="AT38" s="52"/>
    </row>
    <row r="39" spans="1:46" ht="14.25" customHeight="1">
      <c r="A39" s="52"/>
      <c r="B39" s="52"/>
      <c r="C39" s="52"/>
      <c r="D39" s="1"/>
      <c r="E39" s="52"/>
      <c r="F39" s="1"/>
      <c r="G39" s="52"/>
      <c r="H39" s="1"/>
      <c r="I39" s="52"/>
      <c r="J39" s="1"/>
      <c r="K39" s="52"/>
      <c r="L39" s="69"/>
      <c r="M39" s="52"/>
      <c r="N39" s="1"/>
      <c r="O39" s="52"/>
      <c r="P39" s="1"/>
      <c r="Q39" s="1"/>
      <c r="R39" s="52"/>
      <c r="S39" s="1"/>
      <c r="T39" s="52"/>
      <c r="U39" s="1"/>
      <c r="V39" s="70"/>
      <c r="W39" s="52"/>
      <c r="X39" s="1"/>
      <c r="Y39" s="52"/>
      <c r="Z39" s="1"/>
      <c r="AA39" s="1"/>
      <c r="AB39" s="1"/>
      <c r="AC39" s="1"/>
      <c r="AD39" s="1"/>
      <c r="AE39" s="52"/>
      <c r="AF39" s="1"/>
      <c r="AG39" s="52"/>
      <c r="AH39" s="1"/>
      <c r="AI39" s="1"/>
      <c r="AJ39" s="52"/>
      <c r="AK39" s="1"/>
      <c r="AL39" s="52"/>
      <c r="AM39" s="1"/>
      <c r="AN39" s="52"/>
      <c r="AO39" s="71"/>
      <c r="AP39" s="52"/>
      <c r="AQ39" s="1"/>
      <c r="AR39" s="71"/>
      <c r="AS39" s="71"/>
      <c r="AT39" s="52"/>
    </row>
    <row r="40" spans="1:46" ht="14.25" customHeight="1">
      <c r="A40" s="52"/>
      <c r="B40" s="52"/>
      <c r="C40" s="52"/>
      <c r="D40" s="1"/>
      <c r="E40" s="52"/>
      <c r="F40" s="1"/>
      <c r="G40" s="52"/>
      <c r="H40" s="1"/>
      <c r="I40" s="52"/>
      <c r="J40" s="1"/>
      <c r="K40" s="52"/>
      <c r="L40" s="69"/>
      <c r="M40" s="52"/>
      <c r="N40" s="1"/>
      <c r="O40" s="52"/>
      <c r="P40" s="1"/>
      <c r="Q40" s="1"/>
      <c r="R40" s="52"/>
      <c r="S40" s="1"/>
      <c r="T40" s="52"/>
      <c r="U40" s="1"/>
      <c r="V40" s="70"/>
      <c r="W40" s="52"/>
      <c r="X40" s="1"/>
      <c r="Y40" s="52"/>
      <c r="Z40" s="1"/>
      <c r="AA40" s="1"/>
      <c r="AB40" s="1"/>
      <c r="AC40" s="1"/>
      <c r="AD40" s="1"/>
      <c r="AE40" s="52"/>
      <c r="AF40" s="1"/>
      <c r="AG40" s="52"/>
      <c r="AH40" s="1"/>
      <c r="AI40" s="1"/>
      <c r="AJ40" s="52"/>
      <c r="AK40" s="1"/>
      <c r="AL40" s="52"/>
      <c r="AM40" s="1"/>
      <c r="AN40" s="52"/>
      <c r="AO40" s="71"/>
      <c r="AP40" s="52"/>
      <c r="AQ40" s="1"/>
      <c r="AR40" s="71"/>
      <c r="AS40" s="71"/>
      <c r="AT40" s="52"/>
    </row>
    <row r="41" spans="1:46" ht="14.25" customHeight="1">
      <c r="A41" s="52"/>
      <c r="B41" s="52"/>
      <c r="C41" s="52"/>
      <c r="D41" s="1"/>
      <c r="E41" s="52"/>
      <c r="F41" s="1"/>
      <c r="G41" s="52"/>
      <c r="H41" s="1"/>
      <c r="I41" s="52"/>
      <c r="J41" s="1"/>
      <c r="K41" s="52"/>
      <c r="L41" s="69"/>
      <c r="M41" s="52"/>
      <c r="N41" s="1"/>
      <c r="O41" s="52"/>
      <c r="P41" s="1"/>
      <c r="Q41" s="1"/>
      <c r="R41" s="52"/>
      <c r="S41" s="1"/>
      <c r="T41" s="52"/>
      <c r="U41" s="1"/>
      <c r="V41" s="70"/>
      <c r="W41" s="52"/>
      <c r="X41" s="1"/>
      <c r="Y41" s="52"/>
      <c r="Z41" s="1"/>
      <c r="AA41" s="1"/>
      <c r="AB41" s="1"/>
      <c r="AC41" s="1"/>
      <c r="AD41" s="1"/>
      <c r="AE41" s="52"/>
      <c r="AF41" s="1"/>
      <c r="AG41" s="52"/>
      <c r="AH41" s="1"/>
      <c r="AI41" s="1"/>
      <c r="AJ41" s="52"/>
      <c r="AK41" s="1"/>
      <c r="AL41" s="52"/>
      <c r="AM41" s="1"/>
      <c r="AN41" s="52"/>
      <c r="AO41" s="71"/>
      <c r="AP41" s="52"/>
      <c r="AQ41" s="1"/>
      <c r="AR41" s="71"/>
      <c r="AS41" s="71"/>
      <c r="AT41" s="52"/>
    </row>
    <row r="42" spans="1:46" ht="14.25" customHeight="1">
      <c r="A42" s="52"/>
      <c r="B42" s="52"/>
      <c r="C42" s="52"/>
      <c r="D42" s="1"/>
      <c r="E42" s="52"/>
      <c r="F42" s="1"/>
      <c r="G42" s="52"/>
      <c r="H42" s="1"/>
      <c r="I42" s="52"/>
      <c r="J42" s="1"/>
      <c r="K42" s="52"/>
      <c r="L42" s="69"/>
      <c r="M42" s="52"/>
      <c r="N42" s="1"/>
      <c r="O42" s="52"/>
      <c r="P42" s="1"/>
      <c r="Q42" s="1"/>
      <c r="R42" s="52"/>
      <c r="S42" s="1"/>
      <c r="T42" s="52"/>
      <c r="U42" s="1"/>
      <c r="V42" s="70"/>
      <c r="W42" s="52"/>
      <c r="X42" s="1"/>
      <c r="Y42" s="52"/>
      <c r="Z42" s="1"/>
      <c r="AA42" s="1"/>
      <c r="AB42" s="1"/>
      <c r="AC42" s="1"/>
      <c r="AD42" s="1"/>
      <c r="AE42" s="52"/>
      <c r="AF42" s="1"/>
      <c r="AG42" s="52"/>
      <c r="AH42" s="1"/>
      <c r="AI42" s="1"/>
      <c r="AJ42" s="52"/>
      <c r="AK42" s="1"/>
      <c r="AL42" s="52"/>
      <c r="AM42" s="1"/>
      <c r="AN42" s="52"/>
      <c r="AO42" s="71"/>
      <c r="AP42" s="52"/>
      <c r="AQ42" s="1"/>
      <c r="AR42" s="71"/>
      <c r="AS42" s="71"/>
      <c r="AT42" s="52"/>
    </row>
    <row r="43" spans="1:46" ht="14.25" customHeight="1">
      <c r="A43" s="52"/>
      <c r="B43" s="52"/>
      <c r="C43" s="52"/>
      <c r="D43" s="1"/>
      <c r="E43" s="52"/>
      <c r="F43" s="1"/>
      <c r="G43" s="52"/>
      <c r="H43" s="1"/>
      <c r="I43" s="52"/>
      <c r="J43" s="1"/>
      <c r="K43" s="52"/>
      <c r="L43" s="69"/>
      <c r="M43" s="52"/>
      <c r="N43" s="1"/>
      <c r="O43" s="52"/>
      <c r="P43" s="1"/>
      <c r="Q43" s="1"/>
      <c r="R43" s="52"/>
      <c r="S43" s="1"/>
      <c r="T43" s="52"/>
      <c r="U43" s="1"/>
      <c r="V43" s="70"/>
      <c r="W43" s="52"/>
      <c r="X43" s="1"/>
      <c r="Y43" s="52"/>
      <c r="Z43" s="1"/>
      <c r="AA43" s="1"/>
      <c r="AB43" s="1"/>
      <c r="AC43" s="1"/>
      <c r="AD43" s="1"/>
      <c r="AE43" s="52"/>
      <c r="AF43" s="1"/>
      <c r="AG43" s="52"/>
      <c r="AH43" s="1"/>
      <c r="AI43" s="1"/>
      <c r="AJ43" s="52"/>
      <c r="AK43" s="1"/>
      <c r="AL43" s="52"/>
      <c r="AM43" s="1"/>
      <c r="AN43" s="52"/>
      <c r="AO43" s="71"/>
      <c r="AP43" s="52"/>
      <c r="AQ43" s="1"/>
      <c r="AR43" s="71"/>
      <c r="AS43" s="71"/>
      <c r="AT43" s="52"/>
    </row>
    <row r="44" spans="1:46" ht="14.25" customHeight="1">
      <c r="A44" s="52"/>
      <c r="B44" s="52"/>
      <c r="C44" s="52"/>
      <c r="D44" s="1"/>
      <c r="E44" s="52"/>
      <c r="F44" s="1"/>
      <c r="G44" s="52"/>
      <c r="H44" s="1"/>
      <c r="I44" s="52"/>
      <c r="J44" s="1"/>
      <c r="K44" s="52"/>
      <c r="L44" s="69"/>
      <c r="M44" s="52"/>
      <c r="N44" s="1"/>
      <c r="O44" s="52"/>
      <c r="P44" s="1"/>
      <c r="Q44" s="1"/>
      <c r="R44" s="52"/>
      <c r="S44" s="1"/>
      <c r="T44" s="52"/>
      <c r="U44" s="1"/>
      <c r="V44" s="70"/>
      <c r="W44" s="52"/>
      <c r="X44" s="1"/>
      <c r="Y44" s="52"/>
      <c r="Z44" s="1"/>
      <c r="AA44" s="1"/>
      <c r="AB44" s="1"/>
      <c r="AC44" s="1"/>
      <c r="AD44" s="1"/>
      <c r="AE44" s="52"/>
      <c r="AF44" s="1"/>
      <c r="AG44" s="52"/>
      <c r="AH44" s="1"/>
      <c r="AI44" s="1"/>
      <c r="AJ44" s="52"/>
      <c r="AK44" s="1"/>
      <c r="AL44" s="52"/>
      <c r="AM44" s="1"/>
      <c r="AN44" s="52"/>
      <c r="AO44" s="71"/>
      <c r="AP44" s="52"/>
      <c r="AQ44" s="1"/>
      <c r="AR44" s="71"/>
      <c r="AS44" s="71"/>
      <c r="AT44" s="52"/>
    </row>
    <row r="45" spans="1:46" ht="14.25" customHeight="1">
      <c r="A45" s="52"/>
      <c r="B45" s="52"/>
      <c r="C45" s="52"/>
      <c r="D45" s="1"/>
      <c r="E45" s="52"/>
      <c r="F45" s="1"/>
      <c r="G45" s="52"/>
      <c r="H45" s="1"/>
      <c r="I45" s="52"/>
      <c r="J45" s="1"/>
      <c r="K45" s="52"/>
      <c r="L45" s="69"/>
      <c r="M45" s="52"/>
      <c r="N45" s="1"/>
      <c r="O45" s="52"/>
      <c r="P45" s="1"/>
      <c r="Q45" s="1"/>
      <c r="R45" s="52"/>
      <c r="S45" s="1"/>
      <c r="T45" s="52"/>
      <c r="U45" s="1"/>
      <c r="V45" s="70"/>
      <c r="W45" s="52"/>
      <c r="X45" s="1"/>
      <c r="Y45" s="52"/>
      <c r="Z45" s="1"/>
      <c r="AA45" s="1"/>
      <c r="AB45" s="1"/>
      <c r="AC45" s="1"/>
      <c r="AD45" s="1"/>
      <c r="AE45" s="52"/>
      <c r="AF45" s="1"/>
      <c r="AG45" s="52"/>
      <c r="AH45" s="1"/>
      <c r="AI45" s="1"/>
      <c r="AJ45" s="52"/>
      <c r="AK45" s="1"/>
      <c r="AL45" s="52"/>
      <c r="AM45" s="1"/>
      <c r="AN45" s="52"/>
      <c r="AO45" s="71"/>
      <c r="AP45" s="52"/>
      <c r="AQ45" s="1"/>
      <c r="AR45" s="71"/>
      <c r="AS45" s="71"/>
      <c r="AT45" s="52"/>
    </row>
    <row r="46" spans="1:46" ht="14.25" customHeight="1">
      <c r="A46" s="52"/>
      <c r="B46" s="52"/>
      <c r="C46" s="52"/>
      <c r="D46" s="1"/>
      <c r="E46" s="52"/>
      <c r="F46" s="1"/>
      <c r="G46" s="52"/>
      <c r="H46" s="1"/>
      <c r="I46" s="52"/>
      <c r="J46" s="1"/>
      <c r="K46" s="52"/>
      <c r="L46" s="69"/>
      <c r="M46" s="52"/>
      <c r="N46" s="1"/>
      <c r="O46" s="52"/>
      <c r="P46" s="1"/>
      <c r="Q46" s="1"/>
      <c r="R46" s="52"/>
      <c r="S46" s="1"/>
      <c r="T46" s="52"/>
      <c r="U46" s="1"/>
      <c r="V46" s="70"/>
      <c r="W46" s="52"/>
      <c r="X46" s="1"/>
      <c r="Y46" s="52"/>
      <c r="Z46" s="1"/>
      <c r="AA46" s="1"/>
      <c r="AB46" s="1"/>
      <c r="AC46" s="1"/>
      <c r="AD46" s="1"/>
      <c r="AE46" s="52"/>
      <c r="AF46" s="1"/>
      <c r="AG46" s="52"/>
      <c r="AH46" s="1"/>
      <c r="AI46" s="1"/>
      <c r="AJ46" s="52"/>
      <c r="AK46" s="1"/>
      <c r="AL46" s="52"/>
      <c r="AM46" s="1"/>
      <c r="AN46" s="52"/>
      <c r="AO46" s="71"/>
      <c r="AP46" s="52"/>
      <c r="AQ46" s="1"/>
      <c r="AR46" s="71"/>
      <c r="AS46" s="71"/>
      <c r="AT46" s="52"/>
    </row>
    <row r="47" spans="1:46" ht="14.25" customHeight="1">
      <c r="A47" s="52"/>
      <c r="B47" s="52"/>
      <c r="C47" s="52"/>
      <c r="D47" s="1"/>
      <c r="E47" s="52"/>
      <c r="F47" s="1"/>
      <c r="G47" s="52"/>
      <c r="H47" s="1"/>
      <c r="I47" s="52"/>
      <c r="J47" s="1"/>
      <c r="K47" s="52"/>
      <c r="L47" s="69"/>
      <c r="M47" s="52"/>
      <c r="N47" s="1"/>
      <c r="O47" s="52"/>
      <c r="P47" s="1"/>
      <c r="Q47" s="1"/>
      <c r="R47" s="52"/>
      <c r="S47" s="1"/>
      <c r="T47" s="52"/>
      <c r="U47" s="1"/>
      <c r="V47" s="70"/>
      <c r="W47" s="52"/>
      <c r="X47" s="1"/>
      <c r="Y47" s="52"/>
      <c r="Z47" s="1"/>
      <c r="AA47" s="1"/>
      <c r="AB47" s="1"/>
      <c r="AC47" s="1"/>
      <c r="AD47" s="1"/>
      <c r="AE47" s="52"/>
      <c r="AF47" s="1"/>
      <c r="AG47" s="52"/>
      <c r="AH47" s="1"/>
      <c r="AI47" s="1"/>
      <c r="AJ47" s="52"/>
      <c r="AK47" s="1"/>
      <c r="AL47" s="52"/>
      <c r="AM47" s="1"/>
      <c r="AN47" s="52"/>
      <c r="AO47" s="71"/>
      <c r="AP47" s="52"/>
      <c r="AQ47" s="1"/>
      <c r="AR47" s="71"/>
      <c r="AS47" s="71"/>
      <c r="AT47" s="52"/>
    </row>
    <row r="48" spans="1:46" ht="14.25" customHeight="1">
      <c r="A48" s="52"/>
      <c r="B48" s="52"/>
      <c r="C48" s="52"/>
      <c r="D48" s="1"/>
      <c r="E48" s="52"/>
      <c r="F48" s="1"/>
      <c r="G48" s="52"/>
      <c r="H48" s="1"/>
      <c r="I48" s="52"/>
      <c r="J48" s="1"/>
      <c r="K48" s="52"/>
      <c r="L48" s="69"/>
      <c r="M48" s="52"/>
      <c r="N48" s="1"/>
      <c r="O48" s="52"/>
      <c r="P48" s="1"/>
      <c r="Q48" s="1"/>
      <c r="R48" s="52"/>
      <c r="S48" s="1"/>
      <c r="T48" s="52"/>
      <c r="U48" s="1"/>
      <c r="V48" s="70"/>
      <c r="W48" s="52"/>
      <c r="X48" s="1"/>
      <c r="Y48" s="52"/>
      <c r="Z48" s="1"/>
      <c r="AA48" s="1"/>
      <c r="AB48" s="1"/>
      <c r="AC48" s="1"/>
      <c r="AD48" s="1"/>
      <c r="AE48" s="52"/>
      <c r="AF48" s="1"/>
      <c r="AG48" s="52"/>
      <c r="AH48" s="1"/>
      <c r="AI48" s="1"/>
      <c r="AJ48" s="52"/>
      <c r="AK48" s="1"/>
      <c r="AL48" s="52"/>
      <c r="AM48" s="1"/>
      <c r="AN48" s="52"/>
      <c r="AO48" s="71"/>
      <c r="AP48" s="52"/>
      <c r="AQ48" s="1"/>
      <c r="AR48" s="71"/>
      <c r="AS48" s="71"/>
      <c r="AT48" s="52"/>
    </row>
    <row r="49" spans="1:46" ht="14.25" customHeight="1">
      <c r="A49" s="52"/>
      <c r="B49" s="52"/>
      <c r="C49" s="52"/>
      <c r="D49" s="1"/>
      <c r="E49" s="52"/>
      <c r="F49" s="1"/>
      <c r="G49" s="52"/>
      <c r="H49" s="1"/>
      <c r="I49" s="52"/>
      <c r="J49" s="1"/>
      <c r="K49" s="52"/>
      <c r="L49" s="69"/>
      <c r="M49" s="52"/>
      <c r="N49" s="1"/>
      <c r="O49" s="52"/>
      <c r="P49" s="1"/>
      <c r="Q49" s="1"/>
      <c r="R49" s="52"/>
      <c r="S49" s="1"/>
      <c r="T49" s="52"/>
      <c r="U49" s="1"/>
      <c r="V49" s="70"/>
      <c r="W49" s="52"/>
      <c r="X49" s="1"/>
      <c r="Y49" s="52"/>
      <c r="Z49" s="1"/>
      <c r="AA49" s="1"/>
      <c r="AB49" s="1"/>
      <c r="AC49" s="1"/>
      <c r="AD49" s="1"/>
      <c r="AE49" s="52"/>
      <c r="AF49" s="1"/>
      <c r="AG49" s="52"/>
      <c r="AH49" s="1"/>
      <c r="AI49" s="1"/>
      <c r="AJ49" s="52"/>
      <c r="AK49" s="1"/>
      <c r="AL49" s="52"/>
      <c r="AM49" s="1"/>
      <c r="AN49" s="52"/>
      <c r="AO49" s="71"/>
      <c r="AP49" s="52"/>
      <c r="AQ49" s="1"/>
      <c r="AR49" s="71"/>
      <c r="AS49" s="71"/>
      <c r="AT49" s="52"/>
    </row>
    <row r="50" spans="1:46" ht="14.25" customHeight="1">
      <c r="A50" s="52"/>
      <c r="B50" s="52"/>
      <c r="C50" s="52"/>
      <c r="D50" s="1"/>
      <c r="E50" s="52"/>
      <c r="F50" s="1"/>
      <c r="G50" s="52"/>
      <c r="H50" s="1"/>
      <c r="I50" s="52"/>
      <c r="J50" s="1"/>
      <c r="K50" s="52"/>
      <c r="L50" s="69"/>
      <c r="M50" s="52"/>
      <c r="N50" s="1"/>
      <c r="O50" s="52"/>
      <c r="P50" s="1"/>
      <c r="Q50" s="1"/>
      <c r="R50" s="52"/>
      <c r="S50" s="1"/>
      <c r="T50" s="52"/>
      <c r="U50" s="1"/>
      <c r="V50" s="70"/>
      <c r="W50" s="52"/>
      <c r="X50" s="1"/>
      <c r="Y50" s="52"/>
      <c r="Z50" s="1"/>
      <c r="AA50" s="1"/>
      <c r="AB50" s="1"/>
      <c r="AC50" s="1"/>
      <c r="AD50" s="1"/>
      <c r="AE50" s="52"/>
      <c r="AF50" s="1"/>
      <c r="AG50" s="52"/>
      <c r="AH50" s="1"/>
      <c r="AI50" s="1"/>
      <c r="AJ50" s="52"/>
      <c r="AK50" s="1"/>
      <c r="AL50" s="52"/>
      <c r="AM50" s="1"/>
      <c r="AN50" s="52"/>
      <c r="AO50" s="71"/>
      <c r="AP50" s="52"/>
      <c r="AQ50" s="1"/>
      <c r="AR50" s="71"/>
      <c r="AS50" s="71"/>
      <c r="AT50" s="52"/>
    </row>
    <row r="51" spans="1:46" ht="14.25" customHeight="1">
      <c r="A51" s="52"/>
      <c r="B51" s="52"/>
      <c r="C51" s="52"/>
      <c r="D51" s="1"/>
      <c r="E51" s="52"/>
      <c r="F51" s="1"/>
      <c r="G51" s="52"/>
      <c r="H51" s="1"/>
      <c r="I51" s="52"/>
      <c r="J51" s="1"/>
      <c r="K51" s="52"/>
      <c r="L51" s="69"/>
      <c r="M51" s="52"/>
      <c r="N51" s="1"/>
      <c r="O51" s="52"/>
      <c r="P51" s="1"/>
      <c r="Q51" s="1"/>
      <c r="R51" s="52"/>
      <c r="S51" s="1"/>
      <c r="T51" s="52"/>
      <c r="U51" s="1"/>
      <c r="V51" s="70"/>
      <c r="W51" s="52"/>
      <c r="X51" s="1"/>
      <c r="Y51" s="52"/>
      <c r="Z51" s="1"/>
      <c r="AA51" s="1"/>
      <c r="AB51" s="1"/>
      <c r="AC51" s="1"/>
      <c r="AD51" s="1"/>
      <c r="AE51" s="52"/>
      <c r="AF51" s="1"/>
      <c r="AG51" s="52"/>
      <c r="AH51" s="1"/>
      <c r="AI51" s="1"/>
      <c r="AJ51" s="52"/>
      <c r="AK51" s="1"/>
      <c r="AL51" s="52"/>
      <c r="AM51" s="1"/>
      <c r="AN51" s="52"/>
      <c r="AO51" s="71"/>
      <c r="AP51" s="52"/>
      <c r="AQ51" s="1"/>
      <c r="AR51" s="71"/>
      <c r="AS51" s="71"/>
      <c r="AT51" s="52"/>
    </row>
    <row r="52" spans="1:46" ht="14.25" customHeight="1">
      <c r="A52" s="52"/>
      <c r="B52" s="52"/>
      <c r="C52" s="52"/>
      <c r="D52" s="1"/>
      <c r="E52" s="52"/>
      <c r="F52" s="1"/>
      <c r="G52" s="52"/>
      <c r="H52" s="1"/>
      <c r="I52" s="52"/>
      <c r="J52" s="1"/>
      <c r="K52" s="52"/>
      <c r="L52" s="69"/>
      <c r="M52" s="52"/>
      <c r="N52" s="1"/>
      <c r="O52" s="52"/>
      <c r="P52" s="1"/>
      <c r="Q52" s="1"/>
      <c r="R52" s="52"/>
      <c r="S52" s="1"/>
      <c r="T52" s="52"/>
      <c r="U52" s="1"/>
      <c r="V52" s="70"/>
      <c r="W52" s="52"/>
      <c r="X52" s="1"/>
      <c r="Y52" s="52"/>
      <c r="Z52" s="1"/>
      <c r="AA52" s="1"/>
      <c r="AB52" s="1"/>
      <c r="AC52" s="1"/>
      <c r="AD52" s="1"/>
      <c r="AE52" s="52"/>
      <c r="AF52" s="1"/>
      <c r="AG52" s="52"/>
      <c r="AH52" s="1"/>
      <c r="AI52" s="1"/>
      <c r="AJ52" s="52"/>
      <c r="AK52" s="1"/>
      <c r="AL52" s="52"/>
      <c r="AM52" s="1"/>
      <c r="AN52" s="52"/>
      <c r="AO52" s="71"/>
      <c r="AP52" s="52"/>
      <c r="AQ52" s="1"/>
      <c r="AR52" s="71"/>
      <c r="AS52" s="71"/>
      <c r="AT52" s="52"/>
    </row>
    <row r="53" spans="1:46" ht="14.25" customHeight="1">
      <c r="A53" s="52"/>
      <c r="B53" s="52"/>
      <c r="C53" s="52"/>
      <c r="D53" s="1"/>
      <c r="E53" s="52"/>
      <c r="F53" s="1"/>
      <c r="G53" s="52"/>
      <c r="H53" s="1"/>
      <c r="I53" s="52"/>
      <c r="J53" s="1"/>
      <c r="K53" s="52"/>
      <c r="L53" s="69"/>
      <c r="M53" s="52"/>
      <c r="N53" s="1"/>
      <c r="O53" s="52"/>
      <c r="P53" s="1"/>
      <c r="Q53" s="1"/>
      <c r="R53" s="52"/>
      <c r="S53" s="1"/>
      <c r="T53" s="52"/>
      <c r="U53" s="1"/>
      <c r="V53" s="70"/>
      <c r="W53" s="52"/>
      <c r="X53" s="1"/>
      <c r="Y53" s="52"/>
      <c r="Z53" s="1"/>
      <c r="AA53" s="1"/>
      <c r="AB53" s="1"/>
      <c r="AC53" s="1"/>
      <c r="AD53" s="1"/>
      <c r="AE53" s="52"/>
      <c r="AF53" s="1"/>
      <c r="AG53" s="52"/>
      <c r="AH53" s="1"/>
      <c r="AI53" s="1"/>
      <c r="AJ53" s="52"/>
      <c r="AK53" s="1"/>
      <c r="AL53" s="52"/>
      <c r="AM53" s="1"/>
      <c r="AN53" s="52"/>
      <c r="AO53" s="71"/>
      <c r="AP53" s="52"/>
      <c r="AQ53" s="1"/>
      <c r="AR53" s="71"/>
      <c r="AS53" s="71"/>
      <c r="AT53" s="52"/>
    </row>
    <row r="54" spans="1:46" ht="14.25" customHeight="1">
      <c r="A54" s="52"/>
      <c r="B54" s="52"/>
      <c r="C54" s="52"/>
      <c r="D54" s="1"/>
      <c r="E54" s="52"/>
      <c r="F54" s="1"/>
      <c r="G54" s="52"/>
      <c r="H54" s="1"/>
      <c r="I54" s="52"/>
      <c r="J54" s="1"/>
      <c r="K54" s="52"/>
      <c r="L54" s="69"/>
      <c r="M54" s="52"/>
      <c r="N54" s="1"/>
      <c r="O54" s="52"/>
      <c r="P54" s="1"/>
      <c r="Q54" s="1"/>
      <c r="R54" s="52"/>
      <c r="S54" s="1"/>
      <c r="T54" s="52"/>
      <c r="U54" s="1"/>
      <c r="V54" s="70"/>
      <c r="W54" s="52"/>
      <c r="X54" s="1"/>
      <c r="Y54" s="52"/>
      <c r="Z54" s="1"/>
      <c r="AA54" s="1"/>
      <c r="AB54" s="1"/>
      <c r="AC54" s="1"/>
      <c r="AD54" s="1"/>
      <c r="AE54" s="52"/>
      <c r="AF54" s="1"/>
      <c r="AG54" s="52"/>
      <c r="AH54" s="1"/>
      <c r="AI54" s="1"/>
      <c r="AJ54" s="52"/>
      <c r="AK54" s="1"/>
      <c r="AL54" s="52"/>
      <c r="AM54" s="1"/>
      <c r="AN54" s="52"/>
      <c r="AO54" s="71"/>
      <c r="AP54" s="52"/>
      <c r="AQ54" s="1"/>
      <c r="AR54" s="71"/>
      <c r="AS54" s="71"/>
      <c r="AT54" s="52"/>
    </row>
    <row r="55" spans="1:46" ht="14.25" customHeight="1">
      <c r="A55" s="52"/>
      <c r="B55" s="52"/>
      <c r="C55" s="52"/>
      <c r="D55" s="1"/>
      <c r="E55" s="52"/>
      <c r="F55" s="1"/>
      <c r="G55" s="52"/>
      <c r="H55" s="1"/>
      <c r="I55" s="52"/>
      <c r="J55" s="1"/>
      <c r="K55" s="52"/>
      <c r="L55" s="69"/>
      <c r="M55" s="52"/>
      <c r="N55" s="1"/>
      <c r="O55" s="52"/>
      <c r="P55" s="1"/>
      <c r="Q55" s="1"/>
      <c r="R55" s="52"/>
      <c r="S55" s="1"/>
      <c r="T55" s="52"/>
      <c r="U55" s="1"/>
      <c r="V55" s="70"/>
      <c r="W55" s="52"/>
      <c r="X55" s="1"/>
      <c r="Y55" s="52"/>
      <c r="Z55" s="1"/>
      <c r="AA55" s="1"/>
      <c r="AB55" s="1"/>
      <c r="AC55" s="1"/>
      <c r="AD55" s="1"/>
      <c r="AE55" s="52"/>
      <c r="AF55" s="1"/>
      <c r="AG55" s="52"/>
      <c r="AH55" s="1"/>
      <c r="AI55" s="1"/>
      <c r="AJ55" s="52"/>
      <c r="AK55" s="1"/>
      <c r="AL55" s="52"/>
      <c r="AM55" s="1"/>
      <c r="AN55" s="52"/>
      <c r="AO55" s="71"/>
      <c r="AP55" s="52"/>
      <c r="AQ55" s="1"/>
      <c r="AR55" s="71"/>
      <c r="AS55" s="71"/>
      <c r="AT55" s="52"/>
    </row>
    <row r="56" spans="1:46" ht="14.25" customHeight="1">
      <c r="A56" s="52"/>
      <c r="B56" s="52"/>
      <c r="C56" s="52"/>
      <c r="D56" s="1"/>
      <c r="E56" s="52"/>
      <c r="F56" s="1"/>
      <c r="G56" s="52"/>
      <c r="H56" s="1"/>
      <c r="I56" s="52"/>
      <c r="J56" s="1"/>
      <c r="K56" s="52"/>
      <c r="L56" s="69"/>
      <c r="M56" s="52"/>
      <c r="N56" s="1"/>
      <c r="O56" s="52"/>
      <c r="P56" s="1"/>
      <c r="Q56" s="1"/>
      <c r="R56" s="52"/>
      <c r="S56" s="1"/>
      <c r="T56" s="52"/>
      <c r="U56" s="1"/>
      <c r="V56" s="70"/>
      <c r="W56" s="52"/>
      <c r="X56" s="1"/>
      <c r="Y56" s="52"/>
      <c r="Z56" s="1"/>
      <c r="AA56" s="1"/>
      <c r="AB56" s="1"/>
      <c r="AC56" s="1"/>
      <c r="AD56" s="1"/>
      <c r="AE56" s="52"/>
      <c r="AF56" s="1"/>
      <c r="AG56" s="52"/>
      <c r="AH56" s="1"/>
      <c r="AI56" s="1"/>
      <c r="AJ56" s="52"/>
      <c r="AK56" s="1"/>
      <c r="AL56" s="52"/>
      <c r="AM56" s="1"/>
      <c r="AN56" s="52"/>
      <c r="AO56" s="71"/>
      <c r="AP56" s="52"/>
      <c r="AQ56" s="1"/>
      <c r="AR56" s="71"/>
      <c r="AS56" s="71"/>
      <c r="AT56" s="52"/>
    </row>
    <row r="57" spans="1:46" ht="14.25" customHeight="1">
      <c r="A57" s="52"/>
      <c r="B57" s="52"/>
      <c r="C57" s="52"/>
      <c r="D57" s="1"/>
      <c r="E57" s="52"/>
      <c r="F57" s="1"/>
      <c r="G57" s="52"/>
      <c r="H57" s="1"/>
      <c r="I57" s="52"/>
      <c r="J57" s="1"/>
      <c r="K57" s="52"/>
      <c r="L57" s="69"/>
      <c r="M57" s="52"/>
      <c r="N57" s="1"/>
      <c r="O57" s="52"/>
      <c r="P57" s="1"/>
      <c r="Q57" s="1"/>
      <c r="R57" s="52"/>
      <c r="S57" s="1"/>
      <c r="T57" s="52"/>
      <c r="U57" s="1"/>
      <c r="V57" s="70"/>
      <c r="W57" s="52"/>
      <c r="X57" s="1"/>
      <c r="Y57" s="52"/>
      <c r="Z57" s="1"/>
      <c r="AA57" s="1"/>
      <c r="AB57" s="1"/>
      <c r="AC57" s="1"/>
      <c r="AD57" s="1"/>
      <c r="AE57" s="52"/>
      <c r="AF57" s="1"/>
      <c r="AG57" s="52"/>
      <c r="AH57" s="1"/>
      <c r="AI57" s="1"/>
      <c r="AJ57" s="52"/>
      <c r="AK57" s="1"/>
      <c r="AL57" s="52"/>
      <c r="AM57" s="1"/>
      <c r="AN57" s="52"/>
      <c r="AO57" s="71"/>
      <c r="AP57" s="52"/>
      <c r="AQ57" s="1"/>
      <c r="AR57" s="71"/>
      <c r="AS57" s="71"/>
      <c r="AT57" s="52"/>
    </row>
    <row r="58" spans="1:46" ht="14.25" customHeight="1">
      <c r="A58" s="52"/>
      <c r="B58" s="52"/>
      <c r="C58" s="52"/>
      <c r="D58" s="1"/>
      <c r="E58" s="52"/>
      <c r="F58" s="1"/>
      <c r="G58" s="52"/>
      <c r="H58" s="1"/>
      <c r="I58" s="52"/>
      <c r="J58" s="1"/>
      <c r="K58" s="52"/>
      <c r="L58" s="69"/>
      <c r="M58" s="52"/>
      <c r="N58" s="1"/>
      <c r="O58" s="52"/>
      <c r="P58" s="1"/>
      <c r="Q58" s="1"/>
      <c r="R58" s="52"/>
      <c r="S58" s="1"/>
      <c r="T58" s="52"/>
      <c r="U58" s="1"/>
      <c r="V58" s="70"/>
      <c r="W58" s="52"/>
      <c r="X58" s="1"/>
      <c r="Y58" s="52"/>
      <c r="Z58" s="1"/>
      <c r="AA58" s="1"/>
      <c r="AB58" s="1"/>
      <c r="AC58" s="1"/>
      <c r="AD58" s="1"/>
      <c r="AE58" s="52"/>
      <c r="AF58" s="1"/>
      <c r="AG58" s="52"/>
      <c r="AH58" s="1"/>
      <c r="AI58" s="1"/>
      <c r="AJ58" s="52"/>
      <c r="AK58" s="1"/>
      <c r="AL58" s="52"/>
      <c r="AM58" s="1"/>
      <c r="AN58" s="52"/>
      <c r="AO58" s="71"/>
      <c r="AP58" s="52"/>
      <c r="AQ58" s="1"/>
      <c r="AR58" s="71"/>
      <c r="AS58" s="71"/>
      <c r="AT58" s="52"/>
    </row>
    <row r="59" spans="1:46" ht="14.25" customHeight="1">
      <c r="A59" s="52"/>
      <c r="B59" s="52"/>
      <c r="C59" s="52"/>
      <c r="D59" s="1"/>
      <c r="E59" s="52"/>
      <c r="F59" s="1"/>
      <c r="G59" s="52"/>
      <c r="H59" s="1"/>
      <c r="I59" s="52"/>
      <c r="J59" s="1"/>
      <c r="K59" s="52"/>
      <c r="L59" s="69"/>
      <c r="M59" s="52"/>
      <c r="N59" s="1"/>
      <c r="O59" s="52"/>
      <c r="P59" s="1"/>
      <c r="Q59" s="1"/>
      <c r="R59" s="52"/>
      <c r="S59" s="1"/>
      <c r="T59" s="52"/>
      <c r="U59" s="1"/>
      <c r="V59" s="70"/>
      <c r="W59" s="52"/>
      <c r="X59" s="1"/>
      <c r="Y59" s="52"/>
      <c r="Z59" s="1"/>
      <c r="AA59" s="1"/>
      <c r="AB59" s="1"/>
      <c r="AC59" s="1"/>
      <c r="AD59" s="1"/>
      <c r="AE59" s="52"/>
      <c r="AF59" s="1"/>
      <c r="AG59" s="52"/>
      <c r="AH59" s="1"/>
      <c r="AI59" s="1"/>
      <c r="AJ59" s="52"/>
      <c r="AK59" s="1"/>
      <c r="AL59" s="52"/>
      <c r="AM59" s="1"/>
      <c r="AN59" s="52"/>
      <c r="AO59" s="71"/>
      <c r="AP59" s="52"/>
      <c r="AQ59" s="1"/>
      <c r="AR59" s="71"/>
      <c r="AS59" s="71"/>
      <c r="AT59" s="52"/>
    </row>
    <row r="60" spans="1:46" ht="14.25" customHeight="1">
      <c r="A60" s="52"/>
      <c r="B60" s="52"/>
      <c r="C60" s="52"/>
      <c r="D60" s="1"/>
      <c r="E60" s="52"/>
      <c r="F60" s="1"/>
      <c r="G60" s="52"/>
      <c r="H60" s="1"/>
      <c r="I60" s="52"/>
      <c r="J60" s="1"/>
      <c r="K60" s="52"/>
      <c r="L60" s="69"/>
      <c r="M60" s="52"/>
      <c r="N60" s="1"/>
      <c r="O60" s="52"/>
      <c r="P60" s="1"/>
      <c r="Q60" s="1"/>
      <c r="R60" s="52"/>
      <c r="S60" s="1"/>
      <c r="T60" s="52"/>
      <c r="U60" s="1"/>
      <c r="V60" s="70"/>
      <c r="W60" s="52"/>
      <c r="X60" s="1"/>
      <c r="Y60" s="52"/>
      <c r="Z60" s="1"/>
      <c r="AA60" s="1"/>
      <c r="AB60" s="1"/>
      <c r="AC60" s="1"/>
      <c r="AD60" s="1"/>
      <c r="AE60" s="52"/>
      <c r="AF60" s="1"/>
      <c r="AG60" s="52"/>
      <c r="AH60" s="1"/>
      <c r="AI60" s="1"/>
      <c r="AJ60" s="52"/>
      <c r="AK60" s="1"/>
      <c r="AL60" s="52"/>
      <c r="AM60" s="1"/>
      <c r="AN60" s="52"/>
      <c r="AO60" s="71"/>
      <c r="AP60" s="52"/>
      <c r="AQ60" s="1"/>
      <c r="AR60" s="71"/>
      <c r="AS60" s="71"/>
      <c r="AT60" s="52"/>
    </row>
    <row r="61" spans="1:46" ht="14.25" customHeight="1">
      <c r="A61" s="52"/>
      <c r="B61" s="52"/>
      <c r="C61" s="52"/>
      <c r="D61" s="1"/>
      <c r="E61" s="52"/>
      <c r="F61" s="1"/>
      <c r="G61" s="52"/>
      <c r="H61" s="1"/>
      <c r="I61" s="52"/>
      <c r="J61" s="1"/>
      <c r="K61" s="52"/>
      <c r="L61" s="69"/>
      <c r="M61" s="52"/>
      <c r="N61" s="1"/>
      <c r="O61" s="52"/>
      <c r="P61" s="1"/>
      <c r="Q61" s="1"/>
      <c r="R61" s="52"/>
      <c r="S61" s="1"/>
      <c r="T61" s="52"/>
      <c r="U61" s="1"/>
      <c r="V61" s="70"/>
      <c r="W61" s="52"/>
      <c r="X61" s="1"/>
      <c r="Y61" s="52"/>
      <c r="Z61" s="1"/>
      <c r="AA61" s="1"/>
      <c r="AB61" s="1"/>
      <c r="AC61" s="1"/>
      <c r="AD61" s="1"/>
      <c r="AE61" s="52"/>
      <c r="AF61" s="1"/>
      <c r="AG61" s="52"/>
      <c r="AH61" s="1"/>
      <c r="AI61" s="1"/>
      <c r="AJ61" s="52"/>
      <c r="AK61" s="1"/>
      <c r="AL61" s="52"/>
      <c r="AM61" s="1"/>
      <c r="AN61" s="52"/>
      <c r="AO61" s="71"/>
      <c r="AP61" s="52"/>
      <c r="AQ61" s="1"/>
      <c r="AR61" s="71"/>
      <c r="AS61" s="71"/>
      <c r="AT61" s="52"/>
    </row>
    <row r="62" spans="1:46" ht="14.25" customHeight="1">
      <c r="A62" s="52"/>
      <c r="B62" s="52"/>
      <c r="C62" s="52"/>
      <c r="D62" s="1"/>
      <c r="E62" s="52"/>
      <c r="F62" s="1"/>
      <c r="G62" s="52"/>
      <c r="H62" s="1"/>
      <c r="I62" s="52"/>
      <c r="J62" s="1"/>
      <c r="K62" s="52"/>
      <c r="L62" s="69"/>
      <c r="M62" s="52"/>
      <c r="N62" s="1"/>
      <c r="O62" s="52"/>
      <c r="P62" s="1"/>
      <c r="Q62" s="1"/>
      <c r="R62" s="52"/>
      <c r="S62" s="1"/>
      <c r="T62" s="52"/>
      <c r="U62" s="1"/>
      <c r="V62" s="70"/>
      <c r="W62" s="52"/>
      <c r="X62" s="1"/>
      <c r="Y62" s="52"/>
      <c r="Z62" s="1"/>
      <c r="AA62" s="1"/>
      <c r="AB62" s="1"/>
      <c r="AC62" s="1"/>
      <c r="AD62" s="1"/>
      <c r="AE62" s="52"/>
      <c r="AF62" s="1"/>
      <c r="AG62" s="52"/>
      <c r="AH62" s="1"/>
      <c r="AI62" s="1"/>
      <c r="AJ62" s="52"/>
      <c r="AK62" s="1"/>
      <c r="AL62" s="52"/>
      <c r="AM62" s="1"/>
      <c r="AN62" s="52"/>
      <c r="AO62" s="71"/>
      <c r="AP62" s="52"/>
      <c r="AQ62" s="1"/>
      <c r="AR62" s="71"/>
      <c r="AS62" s="71"/>
      <c r="AT62" s="52"/>
    </row>
    <row r="63" spans="1:46" ht="14.25" customHeight="1">
      <c r="A63" s="52"/>
      <c r="B63" s="52"/>
      <c r="C63" s="52"/>
      <c r="D63" s="1"/>
      <c r="E63" s="52"/>
      <c r="F63" s="1"/>
      <c r="G63" s="52"/>
      <c r="H63" s="1"/>
      <c r="I63" s="52"/>
      <c r="J63" s="1"/>
      <c r="K63" s="52"/>
      <c r="L63" s="69"/>
      <c r="M63" s="52"/>
      <c r="N63" s="1"/>
      <c r="O63" s="52"/>
      <c r="P63" s="1"/>
      <c r="Q63" s="1"/>
      <c r="R63" s="52"/>
      <c r="S63" s="1"/>
      <c r="T63" s="52"/>
      <c r="U63" s="1"/>
      <c r="V63" s="70"/>
      <c r="W63" s="52"/>
      <c r="X63" s="1"/>
      <c r="Y63" s="52"/>
      <c r="Z63" s="1"/>
      <c r="AA63" s="1"/>
      <c r="AB63" s="1"/>
      <c r="AC63" s="1"/>
      <c r="AD63" s="1"/>
      <c r="AE63" s="52"/>
      <c r="AF63" s="1"/>
      <c r="AG63" s="52"/>
      <c r="AH63" s="1"/>
      <c r="AI63" s="1"/>
      <c r="AJ63" s="52"/>
      <c r="AK63" s="1"/>
      <c r="AL63" s="52"/>
      <c r="AM63" s="1"/>
      <c r="AN63" s="52"/>
      <c r="AO63" s="71"/>
      <c r="AP63" s="52"/>
      <c r="AQ63" s="1"/>
      <c r="AR63" s="71"/>
      <c r="AS63" s="71"/>
      <c r="AT63" s="52"/>
    </row>
    <row r="64" spans="1:46" ht="14.25" customHeight="1">
      <c r="A64" s="52"/>
      <c r="B64" s="52"/>
      <c r="C64" s="52"/>
      <c r="D64" s="1"/>
      <c r="E64" s="52"/>
      <c r="F64" s="1"/>
      <c r="G64" s="52"/>
      <c r="H64" s="1"/>
      <c r="I64" s="52"/>
      <c r="J64" s="1"/>
      <c r="K64" s="52"/>
      <c r="L64" s="69"/>
      <c r="M64" s="52"/>
      <c r="N64" s="1"/>
      <c r="O64" s="52"/>
      <c r="P64" s="1"/>
      <c r="Q64" s="1"/>
      <c r="R64" s="52"/>
      <c r="S64" s="1"/>
      <c r="T64" s="52"/>
      <c r="U64" s="1"/>
      <c r="V64" s="70"/>
      <c r="W64" s="52"/>
      <c r="X64" s="1"/>
      <c r="Y64" s="52"/>
      <c r="Z64" s="1"/>
      <c r="AA64" s="1"/>
      <c r="AB64" s="1"/>
      <c r="AC64" s="1"/>
      <c r="AD64" s="1"/>
      <c r="AE64" s="52"/>
      <c r="AF64" s="1"/>
      <c r="AG64" s="52"/>
      <c r="AH64" s="1"/>
      <c r="AI64" s="1"/>
      <c r="AJ64" s="52"/>
      <c r="AK64" s="1"/>
      <c r="AL64" s="52"/>
      <c r="AM64" s="1"/>
      <c r="AN64" s="52"/>
      <c r="AO64" s="71"/>
      <c r="AP64" s="52"/>
      <c r="AQ64" s="1"/>
      <c r="AR64" s="71"/>
      <c r="AS64" s="71"/>
      <c r="AT64" s="52"/>
    </row>
    <row r="65" spans="1:46" ht="14.25" customHeight="1">
      <c r="A65" s="52"/>
      <c r="B65" s="52"/>
      <c r="C65" s="52"/>
      <c r="D65" s="1"/>
      <c r="E65" s="52"/>
      <c r="F65" s="1"/>
      <c r="G65" s="52"/>
      <c r="H65" s="1"/>
      <c r="I65" s="52"/>
      <c r="J65" s="1"/>
      <c r="K65" s="52"/>
      <c r="L65" s="69"/>
      <c r="M65" s="52"/>
      <c r="N65" s="1"/>
      <c r="O65" s="52"/>
      <c r="P65" s="1"/>
      <c r="Q65" s="1"/>
      <c r="R65" s="52"/>
      <c r="S65" s="1"/>
      <c r="T65" s="52"/>
      <c r="U65" s="1"/>
      <c r="V65" s="70"/>
      <c r="W65" s="52"/>
      <c r="X65" s="1"/>
      <c r="Y65" s="52"/>
      <c r="Z65" s="1"/>
      <c r="AA65" s="1"/>
      <c r="AB65" s="1"/>
      <c r="AC65" s="1"/>
      <c r="AD65" s="1"/>
      <c r="AE65" s="52"/>
      <c r="AF65" s="1"/>
      <c r="AG65" s="52"/>
      <c r="AH65" s="1"/>
      <c r="AI65" s="1"/>
      <c r="AJ65" s="52"/>
      <c r="AK65" s="1"/>
      <c r="AL65" s="52"/>
      <c r="AM65" s="1"/>
      <c r="AN65" s="52"/>
      <c r="AO65" s="71"/>
      <c r="AP65" s="52"/>
      <c r="AQ65" s="1"/>
      <c r="AR65" s="71"/>
      <c r="AS65" s="71"/>
      <c r="AT65" s="52"/>
    </row>
    <row r="66" spans="1:46" ht="14.25" customHeight="1">
      <c r="A66" s="52"/>
      <c r="B66" s="52"/>
      <c r="C66" s="52"/>
      <c r="D66" s="1"/>
      <c r="E66" s="52"/>
      <c r="F66" s="1"/>
      <c r="G66" s="52"/>
      <c r="H66" s="1"/>
      <c r="I66" s="52"/>
      <c r="J66" s="1"/>
      <c r="K66" s="52"/>
      <c r="L66" s="69"/>
      <c r="M66" s="52"/>
      <c r="N66" s="1"/>
      <c r="O66" s="52"/>
      <c r="P66" s="1"/>
      <c r="Q66" s="1"/>
      <c r="R66" s="52"/>
      <c r="S66" s="1"/>
      <c r="T66" s="52"/>
      <c r="U66" s="1"/>
      <c r="V66" s="70"/>
      <c r="W66" s="52"/>
      <c r="X66" s="1"/>
      <c r="Y66" s="52"/>
      <c r="Z66" s="1"/>
      <c r="AA66" s="1"/>
      <c r="AB66" s="1"/>
      <c r="AC66" s="1"/>
      <c r="AD66" s="1"/>
      <c r="AE66" s="52"/>
      <c r="AF66" s="1"/>
      <c r="AG66" s="52"/>
      <c r="AH66" s="1"/>
      <c r="AI66" s="1"/>
      <c r="AJ66" s="52"/>
      <c r="AK66" s="1"/>
      <c r="AL66" s="52"/>
      <c r="AM66" s="1"/>
      <c r="AN66" s="52"/>
      <c r="AO66" s="71"/>
      <c r="AP66" s="52"/>
      <c r="AQ66" s="1"/>
      <c r="AR66" s="71"/>
      <c r="AS66" s="71"/>
      <c r="AT66" s="52"/>
    </row>
    <row r="67" spans="1:46" ht="14.25" customHeight="1">
      <c r="A67" s="52"/>
      <c r="B67" s="52"/>
      <c r="C67" s="52"/>
      <c r="D67" s="1"/>
      <c r="E67" s="52"/>
      <c r="F67" s="1"/>
      <c r="G67" s="52"/>
      <c r="H67" s="1"/>
      <c r="I67" s="52"/>
      <c r="J67" s="1"/>
      <c r="K67" s="52"/>
      <c r="L67" s="69"/>
      <c r="M67" s="52"/>
      <c r="N67" s="1"/>
      <c r="O67" s="52"/>
      <c r="P67" s="1"/>
      <c r="Q67" s="1"/>
      <c r="R67" s="52"/>
      <c r="S67" s="1"/>
      <c r="T67" s="52"/>
      <c r="U67" s="1"/>
      <c r="V67" s="70"/>
      <c r="W67" s="52"/>
      <c r="X67" s="1"/>
      <c r="Y67" s="52"/>
      <c r="Z67" s="1"/>
      <c r="AA67" s="1"/>
      <c r="AB67" s="1"/>
      <c r="AC67" s="1"/>
      <c r="AD67" s="1"/>
      <c r="AE67" s="52"/>
      <c r="AF67" s="1"/>
      <c r="AG67" s="52"/>
      <c r="AH67" s="1"/>
      <c r="AI67" s="1"/>
      <c r="AJ67" s="52"/>
      <c r="AK67" s="1"/>
      <c r="AL67" s="52"/>
      <c r="AM67" s="1"/>
      <c r="AN67" s="52"/>
      <c r="AO67" s="71"/>
      <c r="AP67" s="52"/>
      <c r="AQ67" s="1"/>
      <c r="AR67" s="71"/>
      <c r="AS67" s="71"/>
      <c r="AT67" s="52"/>
    </row>
    <row r="68" spans="1:46" ht="14.25" customHeight="1">
      <c r="A68" s="52"/>
      <c r="B68" s="52"/>
      <c r="C68" s="52"/>
      <c r="D68" s="1"/>
      <c r="E68" s="52"/>
      <c r="F68" s="1"/>
      <c r="G68" s="52"/>
      <c r="H68" s="1"/>
      <c r="I68" s="52"/>
      <c r="J68" s="1"/>
      <c r="K68" s="52"/>
      <c r="L68" s="69"/>
      <c r="M68" s="52"/>
      <c r="N68" s="1"/>
      <c r="O68" s="52"/>
      <c r="P68" s="1"/>
      <c r="Q68" s="1"/>
      <c r="R68" s="52"/>
      <c r="S68" s="1"/>
      <c r="T68" s="52"/>
      <c r="U68" s="1"/>
      <c r="V68" s="70"/>
      <c r="W68" s="52"/>
      <c r="X68" s="1"/>
      <c r="Y68" s="52"/>
      <c r="Z68" s="1"/>
      <c r="AA68" s="1"/>
      <c r="AB68" s="1"/>
      <c r="AC68" s="1"/>
      <c r="AD68" s="1"/>
      <c r="AE68" s="52"/>
      <c r="AF68" s="1"/>
      <c r="AG68" s="52"/>
      <c r="AH68" s="1"/>
      <c r="AI68" s="1"/>
      <c r="AJ68" s="52"/>
      <c r="AK68" s="1"/>
      <c r="AL68" s="52"/>
      <c r="AM68" s="1"/>
      <c r="AN68" s="52"/>
      <c r="AO68" s="71"/>
      <c r="AP68" s="52"/>
      <c r="AQ68" s="1"/>
      <c r="AR68" s="71"/>
      <c r="AS68" s="71"/>
      <c r="AT68" s="52"/>
    </row>
    <row r="69" spans="1:46" ht="14.25" customHeight="1">
      <c r="A69" s="52"/>
      <c r="B69" s="52"/>
      <c r="C69" s="52"/>
      <c r="D69" s="1"/>
      <c r="E69" s="52"/>
      <c r="F69" s="1"/>
      <c r="G69" s="52"/>
      <c r="H69" s="1"/>
      <c r="I69" s="52"/>
      <c r="J69" s="1"/>
      <c r="K69" s="52"/>
      <c r="L69" s="69"/>
      <c r="M69" s="52"/>
      <c r="N69" s="1"/>
      <c r="O69" s="52"/>
      <c r="P69" s="1"/>
      <c r="Q69" s="1"/>
      <c r="R69" s="52"/>
      <c r="S69" s="1"/>
      <c r="T69" s="52"/>
      <c r="U69" s="1"/>
      <c r="V69" s="70"/>
      <c r="W69" s="52"/>
      <c r="X69" s="1"/>
      <c r="Y69" s="52"/>
      <c r="Z69" s="1"/>
      <c r="AA69" s="1"/>
      <c r="AB69" s="1"/>
      <c r="AC69" s="1"/>
      <c r="AD69" s="1"/>
      <c r="AE69" s="52"/>
      <c r="AF69" s="1"/>
      <c r="AG69" s="52"/>
      <c r="AH69" s="1"/>
      <c r="AI69" s="1"/>
      <c r="AJ69" s="52"/>
      <c r="AK69" s="1"/>
      <c r="AL69" s="52"/>
      <c r="AM69" s="1"/>
      <c r="AN69" s="52"/>
      <c r="AO69" s="71"/>
      <c r="AP69" s="52"/>
      <c r="AQ69" s="1"/>
      <c r="AR69" s="71"/>
      <c r="AS69" s="71"/>
      <c r="AT69" s="52"/>
    </row>
    <row r="70" spans="1:46" ht="14.25" customHeight="1">
      <c r="A70" s="52"/>
      <c r="B70" s="52"/>
      <c r="C70" s="52"/>
      <c r="D70" s="1"/>
      <c r="E70" s="52"/>
      <c r="F70" s="1"/>
      <c r="G70" s="52"/>
      <c r="H70" s="1"/>
      <c r="I70" s="52"/>
      <c r="J70" s="1"/>
      <c r="K70" s="52"/>
      <c r="L70" s="69"/>
      <c r="M70" s="52"/>
      <c r="N70" s="1"/>
      <c r="O70" s="52"/>
      <c r="P70" s="1"/>
      <c r="Q70" s="1"/>
      <c r="R70" s="52"/>
      <c r="S70" s="1"/>
      <c r="T70" s="52"/>
      <c r="U70" s="1"/>
      <c r="V70" s="70"/>
      <c r="W70" s="52"/>
      <c r="X70" s="1"/>
      <c r="Y70" s="52"/>
      <c r="Z70" s="1"/>
      <c r="AA70" s="1"/>
      <c r="AB70" s="1"/>
      <c r="AC70" s="1"/>
      <c r="AD70" s="1"/>
      <c r="AE70" s="52"/>
      <c r="AF70" s="1"/>
      <c r="AG70" s="52"/>
      <c r="AH70" s="1"/>
      <c r="AI70" s="1"/>
      <c r="AJ70" s="52"/>
      <c r="AK70" s="1"/>
      <c r="AL70" s="52"/>
      <c r="AM70" s="1"/>
      <c r="AN70" s="52"/>
      <c r="AO70" s="71"/>
      <c r="AP70" s="52"/>
      <c r="AQ70" s="1"/>
      <c r="AR70" s="71"/>
      <c r="AS70" s="71"/>
      <c r="AT70" s="52"/>
    </row>
    <row r="71" spans="1:46" ht="14.25" customHeight="1">
      <c r="A71" s="52"/>
      <c r="B71" s="52"/>
      <c r="C71" s="52"/>
      <c r="D71" s="1"/>
      <c r="E71" s="52"/>
      <c r="F71" s="1"/>
      <c r="G71" s="52"/>
      <c r="H71" s="1"/>
      <c r="I71" s="52"/>
      <c r="J71" s="1"/>
      <c r="K71" s="52"/>
      <c r="L71" s="69"/>
      <c r="M71" s="52"/>
      <c r="N71" s="1"/>
      <c r="O71" s="52"/>
      <c r="P71" s="1"/>
      <c r="Q71" s="1"/>
      <c r="R71" s="52"/>
      <c r="S71" s="1"/>
      <c r="T71" s="52"/>
      <c r="U71" s="1"/>
      <c r="V71" s="70"/>
      <c r="W71" s="52"/>
      <c r="X71" s="1"/>
      <c r="Y71" s="52"/>
      <c r="Z71" s="1"/>
      <c r="AA71" s="1"/>
      <c r="AB71" s="1"/>
      <c r="AC71" s="1"/>
      <c r="AD71" s="1"/>
      <c r="AE71" s="52"/>
      <c r="AF71" s="1"/>
      <c r="AG71" s="52"/>
      <c r="AH71" s="1"/>
      <c r="AI71" s="1"/>
      <c r="AJ71" s="52"/>
      <c r="AK71" s="1"/>
      <c r="AL71" s="52"/>
      <c r="AM71" s="1"/>
      <c r="AN71" s="52"/>
      <c r="AO71" s="71"/>
      <c r="AP71" s="52"/>
      <c r="AQ71" s="1"/>
      <c r="AR71" s="71"/>
      <c r="AS71" s="71"/>
      <c r="AT71" s="52"/>
    </row>
    <row r="72" spans="1:46" ht="14.25" customHeight="1">
      <c r="A72" s="52"/>
      <c r="B72" s="52"/>
      <c r="C72" s="52"/>
      <c r="D72" s="1"/>
      <c r="E72" s="52"/>
      <c r="F72" s="1"/>
      <c r="G72" s="52"/>
      <c r="H72" s="1"/>
      <c r="I72" s="52"/>
      <c r="J72" s="1"/>
      <c r="K72" s="52"/>
      <c r="L72" s="69"/>
      <c r="M72" s="52"/>
      <c r="N72" s="1"/>
      <c r="O72" s="52"/>
      <c r="P72" s="1"/>
      <c r="Q72" s="1"/>
      <c r="R72" s="52"/>
      <c r="S72" s="1"/>
      <c r="T72" s="52"/>
      <c r="U72" s="1"/>
      <c r="V72" s="70"/>
      <c r="W72" s="52"/>
      <c r="X72" s="1"/>
      <c r="Y72" s="52"/>
      <c r="Z72" s="1"/>
      <c r="AA72" s="1"/>
      <c r="AB72" s="1"/>
      <c r="AC72" s="1"/>
      <c r="AD72" s="1"/>
      <c r="AE72" s="52"/>
      <c r="AF72" s="1"/>
      <c r="AG72" s="52"/>
      <c r="AH72" s="1"/>
      <c r="AI72" s="1"/>
      <c r="AJ72" s="52"/>
      <c r="AK72" s="1"/>
      <c r="AL72" s="52"/>
      <c r="AM72" s="1"/>
      <c r="AN72" s="52"/>
      <c r="AO72" s="71"/>
      <c r="AP72" s="52"/>
      <c r="AQ72" s="1"/>
      <c r="AR72" s="71"/>
      <c r="AS72" s="71"/>
      <c r="AT72" s="52"/>
    </row>
    <row r="73" spans="1:46" ht="14.25" customHeight="1">
      <c r="A73" s="52"/>
      <c r="B73" s="52"/>
      <c r="C73" s="52"/>
      <c r="D73" s="1"/>
      <c r="E73" s="52"/>
      <c r="F73" s="1"/>
      <c r="G73" s="52"/>
      <c r="H73" s="1"/>
      <c r="I73" s="52"/>
      <c r="J73" s="1"/>
      <c r="K73" s="52"/>
      <c r="L73" s="69"/>
      <c r="M73" s="52"/>
      <c r="N73" s="1"/>
      <c r="O73" s="52"/>
      <c r="P73" s="1"/>
      <c r="Q73" s="1"/>
      <c r="R73" s="52"/>
      <c r="S73" s="1"/>
      <c r="T73" s="52"/>
      <c r="U73" s="1"/>
      <c r="V73" s="70"/>
      <c r="W73" s="52"/>
      <c r="X73" s="1"/>
      <c r="Y73" s="52"/>
      <c r="Z73" s="1"/>
      <c r="AA73" s="1"/>
      <c r="AB73" s="1"/>
      <c r="AC73" s="1"/>
      <c r="AD73" s="1"/>
      <c r="AE73" s="52"/>
      <c r="AF73" s="1"/>
      <c r="AG73" s="52"/>
      <c r="AH73" s="1"/>
      <c r="AI73" s="1"/>
      <c r="AJ73" s="52"/>
      <c r="AK73" s="1"/>
      <c r="AL73" s="52"/>
      <c r="AM73" s="1"/>
      <c r="AN73" s="52"/>
      <c r="AO73" s="71"/>
      <c r="AP73" s="52"/>
      <c r="AQ73" s="1"/>
      <c r="AR73" s="71"/>
      <c r="AS73" s="71"/>
      <c r="AT73" s="52"/>
    </row>
    <row r="74" spans="1:46" ht="14.25" customHeight="1">
      <c r="A74" s="52"/>
      <c r="B74" s="52"/>
      <c r="C74" s="52"/>
      <c r="D74" s="1"/>
      <c r="E74" s="52"/>
      <c r="F74" s="1"/>
      <c r="G74" s="52"/>
      <c r="H74" s="1"/>
      <c r="I74" s="52"/>
      <c r="J74" s="1"/>
      <c r="K74" s="52"/>
      <c r="L74" s="69"/>
      <c r="M74" s="52"/>
      <c r="N74" s="1"/>
      <c r="O74" s="52"/>
      <c r="P74" s="1"/>
      <c r="Q74" s="1"/>
      <c r="R74" s="52"/>
      <c r="S74" s="1"/>
      <c r="T74" s="52"/>
      <c r="U74" s="1"/>
      <c r="V74" s="70"/>
      <c r="W74" s="52"/>
      <c r="X74" s="1"/>
      <c r="Y74" s="52"/>
      <c r="Z74" s="1"/>
      <c r="AA74" s="1"/>
      <c r="AB74" s="1"/>
      <c r="AC74" s="1"/>
      <c r="AD74" s="1"/>
      <c r="AE74" s="52"/>
      <c r="AF74" s="1"/>
      <c r="AG74" s="52"/>
      <c r="AH74" s="1"/>
      <c r="AI74" s="1"/>
      <c r="AJ74" s="52"/>
      <c r="AK74" s="1"/>
      <c r="AL74" s="52"/>
      <c r="AM74" s="1"/>
      <c r="AN74" s="52"/>
      <c r="AO74" s="71"/>
      <c r="AP74" s="52"/>
      <c r="AQ74" s="1"/>
      <c r="AR74" s="71"/>
      <c r="AS74" s="71"/>
      <c r="AT74" s="52"/>
    </row>
    <row r="75" spans="1:46" ht="14.25" customHeight="1">
      <c r="A75" s="52"/>
      <c r="B75" s="52"/>
      <c r="C75" s="52"/>
      <c r="D75" s="1"/>
      <c r="E75" s="52"/>
      <c r="F75" s="1"/>
      <c r="G75" s="52"/>
      <c r="H75" s="1"/>
      <c r="I75" s="52"/>
      <c r="J75" s="1"/>
      <c r="K75" s="52"/>
      <c r="L75" s="69"/>
      <c r="M75" s="52"/>
      <c r="N75" s="1"/>
      <c r="O75" s="52"/>
      <c r="P75" s="1"/>
      <c r="Q75" s="1"/>
      <c r="R75" s="52"/>
      <c r="S75" s="1"/>
      <c r="T75" s="52"/>
      <c r="U75" s="1"/>
      <c r="V75" s="70"/>
      <c r="W75" s="52"/>
      <c r="X75" s="1"/>
      <c r="Y75" s="52"/>
      <c r="Z75" s="1"/>
      <c r="AA75" s="1"/>
      <c r="AB75" s="1"/>
      <c r="AC75" s="1"/>
      <c r="AD75" s="1"/>
      <c r="AE75" s="52"/>
      <c r="AF75" s="1"/>
      <c r="AG75" s="52"/>
      <c r="AH75" s="1"/>
      <c r="AI75" s="1"/>
      <c r="AJ75" s="52"/>
      <c r="AK75" s="1"/>
      <c r="AL75" s="52"/>
      <c r="AM75" s="1"/>
      <c r="AN75" s="52"/>
      <c r="AO75" s="71"/>
      <c r="AP75" s="52"/>
      <c r="AQ75" s="1"/>
      <c r="AR75" s="71"/>
      <c r="AS75" s="71"/>
      <c r="AT75" s="52"/>
    </row>
    <row r="76" spans="1:46" ht="14.25" customHeight="1">
      <c r="A76" s="52"/>
      <c r="B76" s="52"/>
      <c r="C76" s="52"/>
      <c r="D76" s="1"/>
      <c r="E76" s="52"/>
      <c r="F76" s="1"/>
      <c r="G76" s="52"/>
      <c r="H76" s="1"/>
      <c r="I76" s="52"/>
      <c r="J76" s="1"/>
      <c r="K76" s="52"/>
      <c r="L76" s="69"/>
      <c r="M76" s="52"/>
      <c r="N76" s="1"/>
      <c r="O76" s="52"/>
      <c r="P76" s="1"/>
      <c r="Q76" s="1"/>
      <c r="R76" s="52"/>
      <c r="S76" s="1"/>
      <c r="T76" s="52"/>
      <c r="U76" s="1"/>
      <c r="V76" s="70"/>
      <c r="W76" s="52"/>
      <c r="X76" s="1"/>
      <c r="Y76" s="52"/>
      <c r="Z76" s="1"/>
      <c r="AA76" s="1"/>
      <c r="AB76" s="1"/>
      <c r="AC76" s="1"/>
      <c r="AD76" s="1"/>
      <c r="AE76" s="52"/>
      <c r="AF76" s="1"/>
      <c r="AG76" s="52"/>
      <c r="AH76" s="1"/>
      <c r="AI76" s="1"/>
      <c r="AJ76" s="52"/>
      <c r="AK76" s="1"/>
      <c r="AL76" s="52"/>
      <c r="AM76" s="1"/>
      <c r="AN76" s="52"/>
      <c r="AO76" s="71"/>
      <c r="AP76" s="52"/>
      <c r="AQ76" s="1"/>
      <c r="AR76" s="71"/>
      <c r="AS76" s="71"/>
      <c r="AT76" s="52"/>
    </row>
    <row r="77" spans="1:46" ht="14.25" customHeight="1">
      <c r="A77" s="52"/>
      <c r="B77" s="52"/>
      <c r="C77" s="52"/>
      <c r="D77" s="1"/>
      <c r="E77" s="52"/>
      <c r="F77" s="1"/>
      <c r="G77" s="52"/>
      <c r="H77" s="1"/>
      <c r="I77" s="52"/>
      <c r="J77" s="1"/>
      <c r="K77" s="52"/>
      <c r="L77" s="69"/>
      <c r="M77" s="52"/>
      <c r="N77" s="1"/>
      <c r="O77" s="52"/>
      <c r="P77" s="1"/>
      <c r="Q77" s="1"/>
      <c r="R77" s="52"/>
      <c r="S77" s="1"/>
      <c r="T77" s="52"/>
      <c r="U77" s="1"/>
      <c r="V77" s="70"/>
      <c r="W77" s="52"/>
      <c r="X77" s="1"/>
      <c r="Y77" s="52"/>
      <c r="Z77" s="1"/>
      <c r="AA77" s="1"/>
      <c r="AB77" s="1"/>
      <c r="AC77" s="1"/>
      <c r="AD77" s="1"/>
      <c r="AE77" s="52"/>
      <c r="AF77" s="1"/>
      <c r="AG77" s="52"/>
      <c r="AH77" s="1"/>
      <c r="AI77" s="1"/>
      <c r="AJ77" s="52"/>
      <c r="AK77" s="1"/>
      <c r="AL77" s="52"/>
      <c r="AM77" s="1"/>
      <c r="AN77" s="52"/>
      <c r="AO77" s="71"/>
      <c r="AP77" s="52"/>
      <c r="AQ77" s="1"/>
      <c r="AR77" s="71"/>
      <c r="AS77" s="71"/>
      <c r="AT77" s="52"/>
    </row>
    <row r="78" spans="1:46" ht="14.25" customHeight="1">
      <c r="A78" s="52"/>
      <c r="B78" s="52"/>
      <c r="C78" s="52"/>
      <c r="D78" s="1"/>
      <c r="E78" s="52"/>
      <c r="F78" s="1"/>
      <c r="G78" s="52"/>
      <c r="H78" s="1"/>
      <c r="I78" s="52"/>
      <c r="J78" s="1"/>
      <c r="K78" s="52"/>
      <c r="L78" s="69"/>
      <c r="M78" s="52"/>
      <c r="N78" s="1"/>
      <c r="O78" s="52"/>
      <c r="P78" s="1"/>
      <c r="Q78" s="1"/>
      <c r="R78" s="52"/>
      <c r="S78" s="1"/>
      <c r="T78" s="52"/>
      <c r="U78" s="1"/>
      <c r="V78" s="70"/>
      <c r="W78" s="52"/>
      <c r="X78" s="1"/>
      <c r="Y78" s="52"/>
      <c r="Z78" s="1"/>
      <c r="AA78" s="1"/>
      <c r="AB78" s="1"/>
      <c r="AC78" s="1"/>
      <c r="AD78" s="1"/>
      <c r="AE78" s="52"/>
      <c r="AF78" s="1"/>
      <c r="AG78" s="52"/>
      <c r="AH78" s="1"/>
      <c r="AI78" s="1"/>
      <c r="AJ78" s="52"/>
      <c r="AK78" s="1"/>
      <c r="AL78" s="52"/>
      <c r="AM78" s="1"/>
      <c r="AN78" s="52"/>
      <c r="AO78" s="71"/>
      <c r="AP78" s="52"/>
      <c r="AQ78" s="1"/>
      <c r="AR78" s="71"/>
      <c r="AS78" s="71"/>
      <c r="AT78" s="52"/>
    </row>
    <row r="79" spans="1:46" ht="14.25" customHeight="1">
      <c r="A79" s="52"/>
      <c r="B79" s="52"/>
      <c r="C79" s="52"/>
      <c r="D79" s="1"/>
      <c r="E79" s="52"/>
      <c r="F79" s="1"/>
      <c r="G79" s="52"/>
      <c r="H79" s="1"/>
      <c r="I79" s="52"/>
      <c r="J79" s="1"/>
      <c r="K79" s="52"/>
      <c r="L79" s="69"/>
      <c r="M79" s="52"/>
      <c r="N79" s="1"/>
      <c r="O79" s="52"/>
      <c r="P79" s="1"/>
      <c r="Q79" s="1"/>
      <c r="R79" s="52"/>
      <c r="S79" s="1"/>
      <c r="T79" s="52"/>
      <c r="U79" s="1"/>
      <c r="V79" s="70"/>
      <c r="W79" s="52"/>
      <c r="X79" s="1"/>
      <c r="Y79" s="52"/>
      <c r="Z79" s="1"/>
      <c r="AA79" s="1"/>
      <c r="AB79" s="1"/>
      <c r="AC79" s="1"/>
      <c r="AD79" s="1"/>
      <c r="AE79" s="52"/>
      <c r="AF79" s="1"/>
      <c r="AG79" s="52"/>
      <c r="AH79" s="1"/>
      <c r="AI79" s="1"/>
      <c r="AJ79" s="52"/>
      <c r="AK79" s="1"/>
      <c r="AL79" s="52"/>
      <c r="AM79" s="1"/>
      <c r="AN79" s="52"/>
      <c r="AO79" s="71"/>
      <c r="AP79" s="52"/>
      <c r="AQ79" s="1"/>
      <c r="AR79" s="71"/>
      <c r="AS79" s="71"/>
      <c r="AT79" s="52"/>
    </row>
    <row r="80" spans="1:46" ht="14.25" customHeight="1">
      <c r="A80" s="52"/>
      <c r="B80" s="52"/>
      <c r="C80" s="52"/>
      <c r="D80" s="1"/>
      <c r="E80" s="52"/>
      <c r="F80" s="1"/>
      <c r="G80" s="52"/>
      <c r="H80" s="1"/>
      <c r="I80" s="52"/>
      <c r="J80" s="1"/>
      <c r="K80" s="52"/>
      <c r="L80" s="69"/>
      <c r="M80" s="52"/>
      <c r="N80" s="1"/>
      <c r="O80" s="52"/>
      <c r="P80" s="1"/>
      <c r="Q80" s="1"/>
      <c r="R80" s="52"/>
      <c r="S80" s="1"/>
      <c r="T80" s="52"/>
      <c r="U80" s="1"/>
      <c r="V80" s="70"/>
      <c r="W80" s="52"/>
      <c r="X80" s="1"/>
      <c r="Y80" s="52"/>
      <c r="Z80" s="1"/>
      <c r="AA80" s="1"/>
      <c r="AB80" s="1"/>
      <c r="AC80" s="1"/>
      <c r="AD80" s="1"/>
      <c r="AE80" s="52"/>
      <c r="AF80" s="1"/>
      <c r="AG80" s="52"/>
      <c r="AH80" s="1"/>
      <c r="AI80" s="1"/>
      <c r="AJ80" s="52"/>
      <c r="AK80" s="1"/>
      <c r="AL80" s="52"/>
      <c r="AM80" s="1"/>
      <c r="AN80" s="52"/>
      <c r="AO80" s="71"/>
      <c r="AP80" s="52"/>
      <c r="AQ80" s="1"/>
      <c r="AR80" s="71"/>
      <c r="AS80" s="71"/>
      <c r="AT80" s="52"/>
    </row>
    <row r="81" spans="1:46" ht="14.25" customHeight="1">
      <c r="A81" s="52"/>
      <c r="B81" s="52"/>
      <c r="C81" s="52"/>
      <c r="D81" s="1"/>
      <c r="E81" s="52"/>
      <c r="F81" s="1"/>
      <c r="G81" s="52"/>
      <c r="H81" s="1"/>
      <c r="I81" s="52"/>
      <c r="J81" s="1"/>
      <c r="K81" s="52"/>
      <c r="L81" s="69"/>
      <c r="M81" s="52"/>
      <c r="N81" s="1"/>
      <c r="O81" s="52"/>
      <c r="P81" s="1"/>
      <c r="Q81" s="1"/>
      <c r="R81" s="52"/>
      <c r="S81" s="1"/>
      <c r="T81" s="52"/>
      <c r="U81" s="1"/>
      <c r="V81" s="70"/>
      <c r="W81" s="52"/>
      <c r="X81" s="1"/>
      <c r="Y81" s="52"/>
      <c r="Z81" s="1"/>
      <c r="AA81" s="1"/>
      <c r="AB81" s="1"/>
      <c r="AC81" s="1"/>
      <c r="AD81" s="1"/>
      <c r="AE81" s="52"/>
      <c r="AF81" s="1"/>
      <c r="AG81" s="52"/>
      <c r="AH81" s="1"/>
      <c r="AI81" s="1"/>
      <c r="AJ81" s="52"/>
      <c r="AK81" s="1"/>
      <c r="AL81" s="52"/>
      <c r="AM81" s="1"/>
      <c r="AN81" s="52"/>
      <c r="AO81" s="71"/>
      <c r="AP81" s="52"/>
      <c r="AQ81" s="1"/>
      <c r="AR81" s="71"/>
      <c r="AS81" s="71"/>
      <c r="AT81" s="52"/>
    </row>
    <row r="82" spans="1:46" ht="14.25" customHeight="1">
      <c r="A82" s="52"/>
      <c r="B82" s="52"/>
      <c r="C82" s="52"/>
      <c r="D82" s="1"/>
      <c r="E82" s="52"/>
      <c r="F82" s="1"/>
      <c r="G82" s="52"/>
      <c r="H82" s="1"/>
      <c r="I82" s="52"/>
      <c r="J82" s="1"/>
      <c r="K82" s="52"/>
      <c r="L82" s="69"/>
      <c r="M82" s="52"/>
      <c r="N82" s="1"/>
      <c r="O82" s="52"/>
      <c r="P82" s="1"/>
      <c r="Q82" s="1"/>
      <c r="R82" s="52"/>
      <c r="S82" s="1"/>
      <c r="T82" s="52"/>
      <c r="U82" s="1"/>
      <c r="V82" s="70"/>
      <c r="W82" s="52"/>
      <c r="X82" s="1"/>
      <c r="Y82" s="52"/>
      <c r="Z82" s="1"/>
      <c r="AA82" s="1"/>
      <c r="AB82" s="1"/>
      <c r="AC82" s="1"/>
      <c r="AD82" s="1"/>
      <c r="AE82" s="52"/>
      <c r="AF82" s="1"/>
      <c r="AG82" s="52"/>
      <c r="AH82" s="1"/>
      <c r="AI82" s="1"/>
      <c r="AJ82" s="52"/>
      <c r="AK82" s="1"/>
      <c r="AL82" s="52"/>
      <c r="AM82" s="1"/>
      <c r="AN82" s="52"/>
      <c r="AO82" s="71"/>
      <c r="AP82" s="52"/>
      <c r="AQ82" s="1"/>
      <c r="AR82" s="71"/>
      <c r="AS82" s="71"/>
      <c r="AT82" s="52"/>
    </row>
    <row r="83" spans="1:46" ht="14.25" customHeight="1">
      <c r="A83" s="52"/>
      <c r="B83" s="52"/>
      <c r="C83" s="52"/>
      <c r="D83" s="1"/>
      <c r="E83" s="52"/>
      <c r="F83" s="1"/>
      <c r="G83" s="52"/>
      <c r="H83" s="1"/>
      <c r="I83" s="52"/>
      <c r="J83" s="1"/>
      <c r="K83" s="52"/>
      <c r="L83" s="69"/>
      <c r="M83" s="52"/>
      <c r="N83" s="1"/>
      <c r="O83" s="52"/>
      <c r="P83" s="1"/>
      <c r="Q83" s="1"/>
      <c r="R83" s="52"/>
      <c r="S83" s="1"/>
      <c r="T83" s="52"/>
      <c r="U83" s="1"/>
      <c r="V83" s="70"/>
      <c r="W83" s="52"/>
      <c r="X83" s="1"/>
      <c r="Y83" s="52"/>
      <c r="Z83" s="1"/>
      <c r="AA83" s="1"/>
      <c r="AB83" s="1"/>
      <c r="AC83" s="1"/>
      <c r="AD83" s="1"/>
      <c r="AE83" s="52"/>
      <c r="AF83" s="1"/>
      <c r="AG83" s="52"/>
      <c r="AH83" s="1"/>
      <c r="AI83" s="1"/>
      <c r="AJ83" s="52"/>
      <c r="AK83" s="1"/>
      <c r="AL83" s="52"/>
      <c r="AM83" s="1"/>
      <c r="AN83" s="52"/>
      <c r="AO83" s="71"/>
      <c r="AP83" s="52"/>
      <c r="AQ83" s="1"/>
      <c r="AR83" s="71"/>
      <c r="AS83" s="71"/>
      <c r="AT83" s="52"/>
    </row>
    <row r="84" spans="1:46" ht="14.25" customHeight="1">
      <c r="A84" s="52"/>
      <c r="B84" s="52"/>
      <c r="C84" s="52"/>
      <c r="D84" s="1"/>
      <c r="E84" s="52"/>
      <c r="F84" s="1"/>
      <c r="G84" s="52"/>
      <c r="H84" s="1"/>
      <c r="I84" s="52"/>
      <c r="J84" s="1"/>
      <c r="K84" s="52"/>
      <c r="L84" s="69"/>
      <c r="M84" s="52"/>
      <c r="N84" s="1"/>
      <c r="O84" s="52"/>
      <c r="P84" s="1"/>
      <c r="Q84" s="1"/>
      <c r="R84" s="52"/>
      <c r="S84" s="1"/>
      <c r="T84" s="52"/>
      <c r="U84" s="1"/>
      <c r="V84" s="70"/>
      <c r="W84" s="52"/>
      <c r="X84" s="1"/>
      <c r="Y84" s="52"/>
      <c r="Z84" s="1"/>
      <c r="AA84" s="1"/>
      <c r="AB84" s="1"/>
      <c r="AC84" s="1"/>
      <c r="AD84" s="1"/>
      <c r="AE84" s="52"/>
      <c r="AF84" s="1"/>
      <c r="AG84" s="52"/>
      <c r="AH84" s="1"/>
      <c r="AI84" s="1"/>
      <c r="AJ84" s="52"/>
      <c r="AK84" s="1"/>
      <c r="AL84" s="52"/>
      <c r="AM84" s="1"/>
      <c r="AN84" s="52"/>
      <c r="AO84" s="71"/>
      <c r="AP84" s="52"/>
      <c r="AQ84" s="1"/>
      <c r="AR84" s="71"/>
      <c r="AS84" s="71"/>
      <c r="AT84" s="52"/>
    </row>
    <row r="85" spans="1:46" ht="14.25" customHeight="1">
      <c r="A85" s="52"/>
      <c r="B85" s="52"/>
      <c r="C85" s="52"/>
      <c r="D85" s="1"/>
      <c r="E85" s="52"/>
      <c r="F85" s="1"/>
      <c r="G85" s="52"/>
      <c r="H85" s="1"/>
      <c r="I85" s="52"/>
      <c r="J85" s="1"/>
      <c r="K85" s="52"/>
      <c r="L85" s="69"/>
      <c r="M85" s="52"/>
      <c r="N85" s="1"/>
      <c r="O85" s="52"/>
      <c r="P85" s="1"/>
      <c r="Q85" s="1"/>
      <c r="R85" s="52"/>
      <c r="S85" s="1"/>
      <c r="T85" s="52"/>
      <c r="U85" s="1"/>
      <c r="V85" s="70"/>
      <c r="W85" s="52"/>
      <c r="X85" s="1"/>
      <c r="Y85" s="52"/>
      <c r="Z85" s="1"/>
      <c r="AA85" s="1"/>
      <c r="AB85" s="1"/>
      <c r="AC85" s="1"/>
      <c r="AD85" s="1"/>
      <c r="AE85" s="52"/>
      <c r="AF85" s="1"/>
      <c r="AG85" s="52"/>
      <c r="AH85" s="1"/>
      <c r="AI85" s="1"/>
      <c r="AJ85" s="52"/>
      <c r="AK85" s="1"/>
      <c r="AL85" s="52"/>
      <c r="AM85" s="1"/>
      <c r="AN85" s="52"/>
      <c r="AO85" s="71"/>
      <c r="AP85" s="52"/>
      <c r="AQ85" s="1"/>
      <c r="AR85" s="71"/>
      <c r="AS85" s="71"/>
      <c r="AT85" s="52"/>
    </row>
    <row r="86" spans="1:46" ht="14.25" customHeight="1">
      <c r="A86" s="52"/>
      <c r="B86" s="52"/>
      <c r="C86" s="52"/>
      <c r="D86" s="1"/>
      <c r="E86" s="52"/>
      <c r="F86" s="1"/>
      <c r="G86" s="52"/>
      <c r="H86" s="1"/>
      <c r="I86" s="52"/>
      <c r="J86" s="1"/>
      <c r="K86" s="52"/>
      <c r="L86" s="69"/>
      <c r="M86" s="52"/>
      <c r="N86" s="1"/>
      <c r="O86" s="52"/>
      <c r="P86" s="1"/>
      <c r="Q86" s="1"/>
      <c r="R86" s="52"/>
      <c r="S86" s="1"/>
      <c r="T86" s="52"/>
      <c r="U86" s="1"/>
      <c r="V86" s="70"/>
      <c r="W86" s="52"/>
      <c r="X86" s="1"/>
      <c r="Y86" s="52"/>
      <c r="Z86" s="1"/>
      <c r="AA86" s="1"/>
      <c r="AB86" s="1"/>
      <c r="AC86" s="1"/>
      <c r="AD86" s="1"/>
      <c r="AE86" s="52"/>
      <c r="AF86" s="1"/>
      <c r="AG86" s="52"/>
      <c r="AH86" s="1"/>
      <c r="AI86" s="1"/>
      <c r="AJ86" s="52"/>
      <c r="AK86" s="1"/>
      <c r="AL86" s="52"/>
      <c r="AM86" s="1"/>
      <c r="AN86" s="52"/>
      <c r="AO86" s="71"/>
      <c r="AP86" s="52"/>
      <c r="AQ86" s="1"/>
      <c r="AR86" s="71"/>
      <c r="AS86" s="71"/>
      <c r="AT86" s="52"/>
    </row>
    <row r="87" spans="1:46" ht="14.25" customHeight="1">
      <c r="A87" s="52"/>
      <c r="B87" s="52"/>
      <c r="C87" s="52"/>
      <c r="D87" s="1"/>
      <c r="E87" s="52"/>
      <c r="F87" s="1"/>
      <c r="G87" s="52"/>
      <c r="H87" s="1"/>
      <c r="I87" s="52"/>
      <c r="J87" s="1"/>
      <c r="K87" s="52"/>
      <c r="L87" s="69"/>
      <c r="M87" s="52"/>
      <c r="N87" s="1"/>
      <c r="O87" s="52"/>
      <c r="P87" s="1"/>
      <c r="Q87" s="1"/>
      <c r="R87" s="52"/>
      <c r="S87" s="1"/>
      <c r="T87" s="52"/>
      <c r="U87" s="1"/>
      <c r="V87" s="70"/>
      <c r="W87" s="52"/>
      <c r="X87" s="1"/>
      <c r="Y87" s="52"/>
      <c r="Z87" s="1"/>
      <c r="AA87" s="1"/>
      <c r="AB87" s="1"/>
      <c r="AC87" s="1"/>
      <c r="AD87" s="1"/>
      <c r="AE87" s="52"/>
      <c r="AF87" s="1"/>
      <c r="AG87" s="52"/>
      <c r="AH87" s="1"/>
      <c r="AI87" s="1"/>
      <c r="AJ87" s="52"/>
      <c r="AK87" s="1"/>
      <c r="AL87" s="52"/>
      <c r="AM87" s="1"/>
      <c r="AN87" s="52"/>
      <c r="AO87" s="71"/>
      <c r="AP87" s="52"/>
      <c r="AQ87" s="1"/>
      <c r="AR87" s="71"/>
      <c r="AS87" s="71"/>
      <c r="AT87" s="52"/>
    </row>
    <row r="88" spans="1:46" ht="14.25" customHeight="1">
      <c r="A88" s="52"/>
      <c r="B88" s="52"/>
      <c r="C88" s="52"/>
      <c r="D88" s="1"/>
      <c r="E88" s="52"/>
      <c r="F88" s="1"/>
      <c r="G88" s="52"/>
      <c r="H88" s="1"/>
      <c r="I88" s="52"/>
      <c r="J88" s="1"/>
      <c r="K88" s="52"/>
      <c r="L88" s="69"/>
      <c r="M88" s="52"/>
      <c r="N88" s="1"/>
      <c r="O88" s="52"/>
      <c r="P88" s="1"/>
      <c r="Q88" s="1"/>
      <c r="R88" s="52"/>
      <c r="S88" s="1"/>
      <c r="T88" s="52"/>
      <c r="U88" s="1"/>
      <c r="V88" s="70"/>
      <c r="W88" s="52"/>
      <c r="X88" s="1"/>
      <c r="Y88" s="52"/>
      <c r="Z88" s="1"/>
      <c r="AA88" s="1"/>
      <c r="AB88" s="1"/>
      <c r="AC88" s="1"/>
      <c r="AD88" s="1"/>
      <c r="AE88" s="52"/>
      <c r="AF88" s="1"/>
      <c r="AG88" s="52"/>
      <c r="AH88" s="1"/>
      <c r="AI88" s="1"/>
      <c r="AJ88" s="52"/>
      <c r="AK88" s="1"/>
      <c r="AL88" s="52"/>
      <c r="AM88" s="1"/>
      <c r="AN88" s="52"/>
      <c r="AO88" s="71"/>
      <c r="AP88" s="52"/>
      <c r="AQ88" s="1"/>
      <c r="AR88" s="71"/>
      <c r="AS88" s="71"/>
      <c r="AT88" s="52"/>
    </row>
    <row r="89" spans="1:46" ht="14.25" customHeight="1">
      <c r="A89" s="52"/>
      <c r="B89" s="52"/>
      <c r="C89" s="52"/>
      <c r="D89" s="1"/>
      <c r="E89" s="52"/>
      <c r="F89" s="1"/>
      <c r="G89" s="52"/>
      <c r="H89" s="1"/>
      <c r="I89" s="52"/>
      <c r="J89" s="1"/>
      <c r="K89" s="52"/>
      <c r="L89" s="69"/>
      <c r="M89" s="52"/>
      <c r="N89" s="1"/>
      <c r="O89" s="52"/>
      <c r="P89" s="1"/>
      <c r="Q89" s="1"/>
      <c r="R89" s="52"/>
      <c r="S89" s="1"/>
      <c r="T89" s="52"/>
      <c r="U89" s="1"/>
      <c r="V89" s="70"/>
      <c r="W89" s="52"/>
      <c r="X89" s="1"/>
      <c r="Y89" s="52"/>
      <c r="Z89" s="1"/>
      <c r="AA89" s="1"/>
      <c r="AB89" s="1"/>
      <c r="AC89" s="1"/>
      <c r="AD89" s="1"/>
      <c r="AE89" s="52"/>
      <c r="AF89" s="1"/>
      <c r="AG89" s="52"/>
      <c r="AH89" s="1"/>
      <c r="AI89" s="1"/>
      <c r="AJ89" s="52"/>
      <c r="AK89" s="1"/>
      <c r="AL89" s="52"/>
      <c r="AM89" s="1"/>
      <c r="AN89" s="52"/>
      <c r="AO89" s="71"/>
      <c r="AP89" s="52"/>
      <c r="AQ89" s="1"/>
      <c r="AR89" s="71"/>
      <c r="AS89" s="71"/>
      <c r="AT89" s="52"/>
    </row>
    <row r="90" spans="1:46" ht="14.25" customHeight="1">
      <c r="A90" s="52"/>
      <c r="B90" s="52"/>
      <c r="C90" s="52"/>
      <c r="D90" s="1"/>
      <c r="E90" s="52"/>
      <c r="F90" s="1"/>
      <c r="G90" s="52"/>
      <c r="H90" s="1"/>
      <c r="I90" s="52"/>
      <c r="J90" s="1"/>
      <c r="K90" s="52"/>
      <c r="L90" s="69"/>
      <c r="M90" s="52"/>
      <c r="N90" s="1"/>
      <c r="O90" s="52"/>
      <c r="P90" s="1"/>
      <c r="Q90" s="1"/>
      <c r="R90" s="52"/>
      <c r="S90" s="1"/>
      <c r="T90" s="52"/>
      <c r="U90" s="1"/>
      <c r="V90" s="70"/>
      <c r="W90" s="52"/>
      <c r="X90" s="1"/>
      <c r="Y90" s="52"/>
      <c r="Z90" s="1"/>
      <c r="AA90" s="1"/>
      <c r="AB90" s="1"/>
      <c r="AC90" s="1"/>
      <c r="AD90" s="1"/>
      <c r="AE90" s="52"/>
      <c r="AF90" s="1"/>
      <c r="AG90" s="52"/>
      <c r="AH90" s="1"/>
      <c r="AI90" s="1"/>
      <c r="AJ90" s="52"/>
      <c r="AK90" s="1"/>
      <c r="AL90" s="52"/>
      <c r="AM90" s="1"/>
      <c r="AN90" s="52"/>
      <c r="AO90" s="71"/>
      <c r="AP90" s="52"/>
      <c r="AQ90" s="1"/>
      <c r="AR90" s="71"/>
      <c r="AS90" s="71"/>
      <c r="AT90" s="52"/>
    </row>
    <row r="91" spans="1:46" ht="14.25" customHeight="1">
      <c r="A91" s="52"/>
      <c r="B91" s="52"/>
      <c r="C91" s="52"/>
      <c r="D91" s="1"/>
      <c r="E91" s="52"/>
      <c r="F91" s="1"/>
      <c r="G91" s="52"/>
      <c r="H91" s="1"/>
      <c r="I91" s="52"/>
      <c r="J91" s="1"/>
      <c r="K91" s="52"/>
      <c r="L91" s="69"/>
      <c r="M91" s="52"/>
      <c r="N91" s="1"/>
      <c r="O91" s="52"/>
      <c r="P91" s="1"/>
      <c r="Q91" s="1"/>
      <c r="R91" s="52"/>
      <c r="S91" s="1"/>
      <c r="T91" s="52"/>
      <c r="U91" s="1"/>
      <c r="V91" s="70"/>
      <c r="W91" s="52"/>
      <c r="X91" s="1"/>
      <c r="Y91" s="52"/>
      <c r="Z91" s="1"/>
      <c r="AA91" s="1"/>
      <c r="AB91" s="1"/>
      <c r="AC91" s="1"/>
      <c r="AD91" s="1"/>
      <c r="AE91" s="52"/>
      <c r="AF91" s="1"/>
      <c r="AG91" s="52"/>
      <c r="AH91" s="1"/>
      <c r="AI91" s="1"/>
      <c r="AJ91" s="52"/>
      <c r="AK91" s="1"/>
      <c r="AL91" s="52"/>
      <c r="AM91" s="1"/>
      <c r="AN91" s="52"/>
      <c r="AO91" s="71"/>
      <c r="AP91" s="52"/>
      <c r="AQ91" s="1"/>
      <c r="AR91" s="71"/>
      <c r="AS91" s="71"/>
      <c r="AT91" s="52"/>
    </row>
    <row r="92" spans="1:46" ht="14.25" customHeight="1">
      <c r="A92" s="52"/>
      <c r="B92" s="52"/>
      <c r="C92" s="52"/>
      <c r="D92" s="1"/>
      <c r="E92" s="52"/>
      <c r="F92" s="1"/>
      <c r="G92" s="52"/>
      <c r="H92" s="1"/>
      <c r="I92" s="52"/>
      <c r="J92" s="1"/>
      <c r="K92" s="52"/>
      <c r="L92" s="69"/>
      <c r="M92" s="52"/>
      <c r="N92" s="1"/>
      <c r="O92" s="52"/>
      <c r="P92" s="1"/>
      <c r="Q92" s="1"/>
      <c r="R92" s="52"/>
      <c r="S92" s="1"/>
      <c r="T92" s="52"/>
      <c r="U92" s="1"/>
      <c r="V92" s="70"/>
      <c r="W92" s="52"/>
      <c r="X92" s="1"/>
      <c r="Y92" s="52"/>
      <c r="Z92" s="1"/>
      <c r="AA92" s="1"/>
      <c r="AB92" s="1"/>
      <c r="AC92" s="1"/>
      <c r="AD92" s="1"/>
      <c r="AE92" s="52"/>
      <c r="AF92" s="1"/>
      <c r="AG92" s="52"/>
      <c r="AH92" s="1"/>
      <c r="AI92" s="1"/>
      <c r="AJ92" s="52"/>
      <c r="AK92" s="1"/>
      <c r="AL92" s="52"/>
      <c r="AM92" s="1"/>
      <c r="AN92" s="52"/>
      <c r="AO92" s="71"/>
      <c r="AP92" s="52"/>
      <c r="AQ92" s="1"/>
      <c r="AR92" s="71"/>
      <c r="AS92" s="71"/>
      <c r="AT92" s="52"/>
    </row>
    <row r="93" spans="1:46" ht="14.25" customHeight="1">
      <c r="A93" s="52"/>
      <c r="B93" s="52"/>
      <c r="C93" s="52"/>
      <c r="D93" s="1"/>
      <c r="E93" s="52"/>
      <c r="F93" s="1"/>
      <c r="G93" s="52"/>
      <c r="H93" s="1"/>
      <c r="I93" s="52"/>
      <c r="J93" s="1"/>
      <c r="K93" s="52"/>
      <c r="L93" s="69"/>
      <c r="M93" s="52"/>
      <c r="N93" s="1"/>
      <c r="O93" s="52"/>
      <c r="P93" s="1"/>
      <c r="Q93" s="1"/>
      <c r="R93" s="52"/>
      <c r="S93" s="1"/>
      <c r="T93" s="52"/>
      <c r="U93" s="1"/>
      <c r="V93" s="70"/>
      <c r="W93" s="52"/>
      <c r="X93" s="1"/>
      <c r="Y93" s="52"/>
      <c r="Z93" s="1"/>
      <c r="AA93" s="1"/>
      <c r="AB93" s="1"/>
      <c r="AC93" s="1"/>
      <c r="AD93" s="1"/>
      <c r="AE93" s="52"/>
      <c r="AF93" s="1"/>
      <c r="AG93" s="52"/>
      <c r="AH93" s="1"/>
      <c r="AI93" s="1"/>
      <c r="AJ93" s="52"/>
      <c r="AK93" s="1"/>
      <c r="AL93" s="52"/>
      <c r="AM93" s="1"/>
      <c r="AN93" s="52"/>
      <c r="AO93" s="71"/>
      <c r="AP93" s="52"/>
      <c r="AQ93" s="1"/>
      <c r="AR93" s="71"/>
      <c r="AS93" s="71"/>
      <c r="AT93" s="52"/>
    </row>
    <row r="94" spans="1:46" ht="14.25" customHeight="1">
      <c r="A94" s="52"/>
      <c r="B94" s="52"/>
      <c r="C94" s="52"/>
      <c r="D94" s="1"/>
      <c r="E94" s="52"/>
      <c r="F94" s="1"/>
      <c r="G94" s="52"/>
      <c r="H94" s="1"/>
      <c r="I94" s="52"/>
      <c r="J94" s="1"/>
      <c r="K94" s="52"/>
      <c r="L94" s="69"/>
      <c r="M94" s="52"/>
      <c r="N94" s="1"/>
      <c r="O94" s="52"/>
      <c r="P94" s="1"/>
      <c r="Q94" s="1"/>
      <c r="R94" s="52"/>
      <c r="S94" s="1"/>
      <c r="T94" s="52"/>
      <c r="U94" s="1"/>
      <c r="V94" s="70"/>
      <c r="W94" s="52"/>
      <c r="X94" s="1"/>
      <c r="Y94" s="52"/>
      <c r="Z94" s="1"/>
      <c r="AA94" s="1"/>
      <c r="AB94" s="1"/>
      <c r="AC94" s="1"/>
      <c r="AD94" s="1"/>
      <c r="AE94" s="52"/>
      <c r="AF94" s="1"/>
      <c r="AG94" s="52"/>
      <c r="AH94" s="1"/>
      <c r="AI94" s="1"/>
      <c r="AJ94" s="52"/>
      <c r="AK94" s="1"/>
      <c r="AL94" s="52"/>
      <c r="AM94" s="1"/>
      <c r="AN94" s="52"/>
      <c r="AO94" s="71"/>
      <c r="AP94" s="52"/>
      <c r="AQ94" s="1"/>
      <c r="AR94" s="71"/>
      <c r="AS94" s="71"/>
      <c r="AT94" s="52"/>
    </row>
    <row r="95" spans="1:46" ht="14.25" customHeight="1">
      <c r="A95" s="52"/>
      <c r="B95" s="52"/>
      <c r="C95" s="52"/>
      <c r="D95" s="1"/>
      <c r="E95" s="52"/>
      <c r="F95" s="1"/>
      <c r="G95" s="52"/>
      <c r="H95" s="1"/>
      <c r="I95" s="52"/>
      <c r="J95" s="1"/>
      <c r="K95" s="52"/>
      <c r="L95" s="69"/>
      <c r="M95" s="52"/>
      <c r="N95" s="1"/>
      <c r="O95" s="52"/>
      <c r="P95" s="1"/>
      <c r="Q95" s="1"/>
      <c r="R95" s="52"/>
      <c r="S95" s="1"/>
      <c r="T95" s="52"/>
      <c r="U95" s="1"/>
      <c r="V95" s="70"/>
      <c r="W95" s="52"/>
      <c r="X95" s="1"/>
      <c r="Y95" s="52"/>
      <c r="Z95" s="1"/>
      <c r="AA95" s="1"/>
      <c r="AB95" s="1"/>
      <c r="AC95" s="1"/>
      <c r="AD95" s="1"/>
      <c r="AE95" s="52"/>
      <c r="AF95" s="1"/>
      <c r="AG95" s="52"/>
      <c r="AH95" s="1"/>
      <c r="AI95" s="1"/>
      <c r="AJ95" s="52"/>
      <c r="AK95" s="1"/>
      <c r="AL95" s="52"/>
      <c r="AM95" s="1"/>
      <c r="AN95" s="52"/>
      <c r="AO95" s="71"/>
      <c r="AP95" s="52"/>
      <c r="AQ95" s="1"/>
      <c r="AR95" s="71"/>
      <c r="AS95" s="71"/>
      <c r="AT95" s="52"/>
    </row>
    <row r="96" spans="1:46" ht="14.25" customHeight="1">
      <c r="A96" s="52"/>
      <c r="B96" s="52"/>
      <c r="C96" s="52"/>
      <c r="D96" s="1"/>
      <c r="E96" s="52"/>
      <c r="F96" s="1"/>
      <c r="G96" s="52"/>
      <c r="H96" s="1"/>
      <c r="I96" s="52"/>
      <c r="J96" s="1"/>
      <c r="K96" s="52"/>
      <c r="L96" s="69"/>
      <c r="M96" s="52"/>
      <c r="N96" s="1"/>
      <c r="O96" s="52"/>
      <c r="P96" s="1"/>
      <c r="Q96" s="1"/>
      <c r="R96" s="52"/>
      <c r="S96" s="1"/>
      <c r="T96" s="52"/>
      <c r="U96" s="1"/>
      <c r="V96" s="70"/>
      <c r="W96" s="52"/>
      <c r="X96" s="1"/>
      <c r="Y96" s="52"/>
      <c r="Z96" s="1"/>
      <c r="AA96" s="1"/>
      <c r="AB96" s="1"/>
      <c r="AC96" s="1"/>
      <c r="AD96" s="1"/>
      <c r="AE96" s="52"/>
      <c r="AF96" s="1"/>
      <c r="AG96" s="52"/>
      <c r="AH96" s="1"/>
      <c r="AI96" s="1"/>
      <c r="AJ96" s="52"/>
      <c r="AK96" s="1"/>
      <c r="AL96" s="52"/>
      <c r="AM96" s="1"/>
      <c r="AN96" s="52"/>
      <c r="AO96" s="71"/>
      <c r="AP96" s="52"/>
      <c r="AQ96" s="1"/>
      <c r="AR96" s="71"/>
      <c r="AS96" s="71"/>
      <c r="AT96" s="52"/>
    </row>
    <row r="97" spans="1:46" ht="14.25" customHeight="1">
      <c r="A97" s="52"/>
      <c r="B97" s="52"/>
      <c r="C97" s="52"/>
      <c r="D97" s="1"/>
      <c r="E97" s="52"/>
      <c r="F97" s="1"/>
      <c r="G97" s="52"/>
      <c r="H97" s="1"/>
      <c r="I97" s="52"/>
      <c r="J97" s="1"/>
      <c r="K97" s="52"/>
      <c r="L97" s="69"/>
      <c r="M97" s="52"/>
      <c r="N97" s="1"/>
      <c r="O97" s="52"/>
      <c r="P97" s="1"/>
      <c r="Q97" s="1"/>
      <c r="R97" s="52"/>
      <c r="S97" s="1"/>
      <c r="T97" s="52"/>
      <c r="U97" s="1"/>
      <c r="V97" s="70"/>
      <c r="W97" s="52"/>
      <c r="X97" s="1"/>
      <c r="Y97" s="52"/>
      <c r="Z97" s="1"/>
      <c r="AA97" s="1"/>
      <c r="AB97" s="1"/>
      <c r="AC97" s="1"/>
      <c r="AD97" s="1"/>
      <c r="AE97" s="52"/>
      <c r="AF97" s="1"/>
      <c r="AG97" s="52"/>
      <c r="AH97" s="1"/>
      <c r="AI97" s="1"/>
      <c r="AJ97" s="52"/>
      <c r="AK97" s="1"/>
      <c r="AL97" s="52"/>
      <c r="AM97" s="1"/>
      <c r="AN97" s="52"/>
      <c r="AO97" s="71"/>
      <c r="AP97" s="52"/>
      <c r="AQ97" s="1"/>
      <c r="AR97" s="71"/>
      <c r="AS97" s="71"/>
      <c r="AT97" s="52"/>
    </row>
    <row r="98" spans="1:46" ht="14.25" customHeight="1">
      <c r="A98" s="52"/>
      <c r="B98" s="52"/>
      <c r="C98" s="52"/>
      <c r="D98" s="1"/>
      <c r="E98" s="52"/>
      <c r="F98" s="1"/>
      <c r="G98" s="52"/>
      <c r="H98" s="1"/>
      <c r="I98" s="52"/>
      <c r="J98" s="1"/>
      <c r="K98" s="52"/>
      <c r="L98" s="69"/>
      <c r="M98" s="52"/>
      <c r="N98" s="1"/>
      <c r="O98" s="52"/>
      <c r="P98" s="1"/>
      <c r="Q98" s="1"/>
      <c r="R98" s="52"/>
      <c r="S98" s="1"/>
      <c r="T98" s="52"/>
      <c r="U98" s="1"/>
      <c r="V98" s="70"/>
      <c r="W98" s="52"/>
      <c r="X98" s="1"/>
      <c r="Y98" s="52"/>
      <c r="Z98" s="1"/>
      <c r="AA98" s="1"/>
      <c r="AB98" s="1"/>
      <c r="AC98" s="1"/>
      <c r="AD98" s="1"/>
      <c r="AE98" s="52"/>
      <c r="AF98" s="1"/>
      <c r="AG98" s="52"/>
      <c r="AH98" s="1"/>
      <c r="AI98" s="1"/>
      <c r="AJ98" s="52"/>
      <c r="AK98" s="1"/>
      <c r="AL98" s="52"/>
      <c r="AM98" s="1"/>
      <c r="AN98" s="52"/>
      <c r="AO98" s="71"/>
      <c r="AP98" s="52"/>
      <c r="AQ98" s="1"/>
      <c r="AR98" s="71"/>
      <c r="AS98" s="71"/>
      <c r="AT98" s="52"/>
    </row>
    <row r="99" spans="1:46" ht="14.25" customHeight="1">
      <c r="A99" s="52"/>
      <c r="B99" s="52"/>
      <c r="C99" s="52"/>
      <c r="D99" s="1"/>
      <c r="E99" s="52"/>
      <c r="F99" s="1"/>
      <c r="G99" s="52"/>
      <c r="H99" s="1"/>
      <c r="I99" s="52"/>
      <c r="J99" s="1"/>
      <c r="K99" s="52"/>
      <c r="L99" s="69"/>
      <c r="M99" s="52"/>
      <c r="N99" s="1"/>
      <c r="O99" s="52"/>
      <c r="P99" s="1"/>
      <c r="Q99" s="1"/>
      <c r="R99" s="52"/>
      <c r="S99" s="1"/>
      <c r="T99" s="52"/>
      <c r="U99" s="1"/>
      <c r="V99" s="70"/>
      <c r="W99" s="52"/>
      <c r="X99" s="1"/>
      <c r="Y99" s="52"/>
      <c r="Z99" s="1"/>
      <c r="AA99" s="1"/>
      <c r="AB99" s="1"/>
      <c r="AC99" s="1"/>
      <c r="AD99" s="1"/>
      <c r="AE99" s="52"/>
      <c r="AF99" s="1"/>
      <c r="AG99" s="52"/>
      <c r="AH99" s="1"/>
      <c r="AI99" s="1"/>
      <c r="AJ99" s="52"/>
      <c r="AK99" s="1"/>
      <c r="AL99" s="52"/>
      <c r="AM99" s="1"/>
      <c r="AN99" s="52"/>
      <c r="AO99" s="71"/>
      <c r="AP99" s="52"/>
      <c r="AQ99" s="1"/>
      <c r="AR99" s="71"/>
      <c r="AS99" s="71"/>
      <c r="AT99" s="52"/>
    </row>
    <row r="100" spans="1:46" ht="14.25" customHeight="1">
      <c r="A100" s="52"/>
      <c r="B100" s="52"/>
      <c r="C100" s="52"/>
      <c r="D100" s="1"/>
      <c r="E100" s="52"/>
      <c r="F100" s="1"/>
      <c r="G100" s="52"/>
      <c r="H100" s="1"/>
      <c r="I100" s="52"/>
      <c r="J100" s="1"/>
      <c r="K100" s="52"/>
      <c r="L100" s="69"/>
      <c r="M100" s="52"/>
      <c r="N100" s="1"/>
      <c r="O100" s="52"/>
      <c r="P100" s="1"/>
      <c r="Q100" s="1"/>
      <c r="R100" s="52"/>
      <c r="S100" s="1"/>
      <c r="T100" s="52"/>
      <c r="U100" s="1"/>
      <c r="V100" s="70"/>
      <c r="W100" s="52"/>
      <c r="X100" s="1"/>
      <c r="Y100" s="52"/>
      <c r="Z100" s="1"/>
      <c r="AA100" s="1"/>
      <c r="AB100" s="1"/>
      <c r="AC100" s="1"/>
      <c r="AD100" s="1"/>
      <c r="AE100" s="52"/>
      <c r="AF100" s="1"/>
      <c r="AG100" s="52"/>
      <c r="AH100" s="1"/>
      <c r="AI100" s="1"/>
      <c r="AJ100" s="52"/>
      <c r="AK100" s="1"/>
      <c r="AL100" s="52"/>
      <c r="AM100" s="1"/>
      <c r="AN100" s="52"/>
      <c r="AO100" s="71"/>
      <c r="AP100" s="52"/>
      <c r="AQ100" s="1"/>
      <c r="AR100" s="71"/>
      <c r="AS100" s="71"/>
      <c r="AT100" s="52"/>
    </row>
    <row r="101" spans="1:46" ht="14.25" customHeight="1">
      <c r="A101" s="52"/>
      <c r="B101" s="52"/>
      <c r="C101" s="52"/>
      <c r="D101" s="1"/>
      <c r="E101" s="52"/>
      <c r="F101" s="1"/>
      <c r="G101" s="52"/>
      <c r="H101" s="1"/>
      <c r="I101" s="52"/>
      <c r="J101" s="1"/>
      <c r="K101" s="52"/>
      <c r="L101" s="69"/>
      <c r="M101" s="52"/>
      <c r="N101" s="1"/>
      <c r="O101" s="52"/>
      <c r="P101" s="1"/>
      <c r="Q101" s="1"/>
      <c r="R101" s="52"/>
      <c r="S101" s="1"/>
      <c r="T101" s="52"/>
      <c r="U101" s="1"/>
      <c r="V101" s="70"/>
      <c r="W101" s="52"/>
      <c r="X101" s="1"/>
      <c r="Y101" s="52"/>
      <c r="Z101" s="1"/>
      <c r="AA101" s="1"/>
      <c r="AB101" s="1"/>
      <c r="AC101" s="1"/>
      <c r="AD101" s="1"/>
      <c r="AE101" s="52"/>
      <c r="AF101" s="1"/>
      <c r="AG101" s="52"/>
      <c r="AH101" s="1"/>
      <c r="AI101" s="1"/>
      <c r="AJ101" s="52"/>
      <c r="AK101" s="1"/>
      <c r="AL101" s="52"/>
      <c r="AM101" s="1"/>
      <c r="AN101" s="52"/>
      <c r="AO101" s="71"/>
      <c r="AP101" s="52"/>
      <c r="AQ101" s="1"/>
      <c r="AR101" s="71"/>
      <c r="AS101" s="71"/>
      <c r="AT101" s="52"/>
    </row>
    <row r="102" spans="1:46" ht="14.25" customHeight="1">
      <c r="A102" s="52"/>
      <c r="B102" s="52"/>
      <c r="C102" s="52"/>
      <c r="D102" s="1"/>
      <c r="E102" s="52"/>
      <c r="F102" s="1"/>
      <c r="G102" s="52"/>
      <c r="H102" s="1"/>
      <c r="I102" s="52"/>
      <c r="J102" s="1"/>
      <c r="K102" s="52"/>
      <c r="L102" s="69"/>
      <c r="M102" s="52"/>
      <c r="N102" s="1"/>
      <c r="O102" s="52"/>
      <c r="P102" s="1"/>
      <c r="Q102" s="1"/>
      <c r="R102" s="52"/>
      <c r="S102" s="1"/>
      <c r="T102" s="52"/>
      <c r="U102" s="1"/>
      <c r="V102" s="70"/>
      <c r="W102" s="52"/>
      <c r="X102" s="1"/>
      <c r="Y102" s="52"/>
      <c r="Z102" s="1"/>
      <c r="AA102" s="1"/>
      <c r="AB102" s="1"/>
      <c r="AC102" s="1"/>
      <c r="AD102" s="1"/>
      <c r="AE102" s="52"/>
      <c r="AF102" s="1"/>
      <c r="AG102" s="52"/>
      <c r="AH102" s="1"/>
      <c r="AI102" s="1"/>
      <c r="AJ102" s="52"/>
      <c r="AK102" s="1"/>
      <c r="AL102" s="52"/>
      <c r="AM102" s="1"/>
      <c r="AN102" s="52"/>
      <c r="AO102" s="71"/>
      <c r="AP102" s="52"/>
      <c r="AQ102" s="1"/>
      <c r="AR102" s="71"/>
      <c r="AS102" s="71"/>
      <c r="AT102" s="52"/>
    </row>
    <row r="103" spans="1:46" ht="14.25" customHeight="1">
      <c r="A103" s="52"/>
      <c r="B103" s="52"/>
      <c r="C103" s="52"/>
      <c r="D103" s="1"/>
      <c r="E103" s="52"/>
      <c r="F103" s="1"/>
      <c r="G103" s="52"/>
      <c r="H103" s="1"/>
      <c r="I103" s="52"/>
      <c r="J103" s="1"/>
      <c r="K103" s="52"/>
      <c r="L103" s="69"/>
      <c r="M103" s="52"/>
      <c r="N103" s="1"/>
      <c r="O103" s="52"/>
      <c r="P103" s="1"/>
      <c r="Q103" s="1"/>
      <c r="R103" s="52"/>
      <c r="S103" s="1"/>
      <c r="T103" s="52"/>
      <c r="U103" s="1"/>
      <c r="V103" s="70"/>
      <c r="W103" s="52"/>
      <c r="X103" s="1"/>
      <c r="Y103" s="52"/>
      <c r="Z103" s="1"/>
      <c r="AA103" s="1"/>
      <c r="AB103" s="1"/>
      <c r="AC103" s="1"/>
      <c r="AD103" s="1"/>
      <c r="AE103" s="52"/>
      <c r="AF103" s="1"/>
      <c r="AG103" s="52"/>
      <c r="AH103" s="1"/>
      <c r="AI103" s="1"/>
      <c r="AJ103" s="52"/>
      <c r="AK103" s="1"/>
      <c r="AL103" s="52"/>
      <c r="AM103" s="1"/>
      <c r="AN103" s="52"/>
      <c r="AO103" s="71"/>
      <c r="AP103" s="52"/>
      <c r="AQ103" s="1"/>
      <c r="AR103" s="71"/>
      <c r="AS103" s="71"/>
      <c r="AT103" s="52"/>
    </row>
    <row r="104" spans="1:46" ht="14.25" customHeight="1">
      <c r="A104" s="52"/>
      <c r="B104" s="52"/>
      <c r="C104" s="52"/>
      <c r="D104" s="1"/>
      <c r="E104" s="52"/>
      <c r="F104" s="1"/>
      <c r="G104" s="52"/>
      <c r="H104" s="1"/>
      <c r="I104" s="52"/>
      <c r="J104" s="1"/>
      <c r="K104" s="52"/>
      <c r="L104" s="69"/>
      <c r="M104" s="52"/>
      <c r="N104" s="1"/>
      <c r="O104" s="52"/>
      <c r="P104" s="1"/>
      <c r="Q104" s="1"/>
      <c r="R104" s="52"/>
      <c r="S104" s="1"/>
      <c r="T104" s="52"/>
      <c r="U104" s="1"/>
      <c r="V104" s="70"/>
      <c r="W104" s="52"/>
      <c r="X104" s="1"/>
      <c r="Y104" s="52"/>
      <c r="Z104" s="1"/>
      <c r="AA104" s="1"/>
      <c r="AB104" s="1"/>
      <c r="AC104" s="1"/>
      <c r="AD104" s="1"/>
      <c r="AE104" s="52"/>
      <c r="AF104" s="1"/>
      <c r="AG104" s="52"/>
      <c r="AH104" s="1"/>
      <c r="AI104" s="1"/>
      <c r="AJ104" s="52"/>
      <c r="AK104" s="1"/>
      <c r="AL104" s="52"/>
      <c r="AM104" s="1"/>
      <c r="AN104" s="52"/>
      <c r="AO104" s="71"/>
      <c r="AP104" s="52"/>
      <c r="AQ104" s="1"/>
      <c r="AR104" s="71"/>
      <c r="AS104" s="71"/>
      <c r="AT104" s="52"/>
    </row>
    <row r="105" spans="1:46" ht="14.25" customHeight="1">
      <c r="A105" s="52"/>
      <c r="B105" s="52"/>
      <c r="C105" s="52"/>
      <c r="D105" s="1"/>
      <c r="E105" s="52"/>
      <c r="F105" s="1"/>
      <c r="G105" s="52"/>
      <c r="H105" s="1"/>
      <c r="I105" s="52"/>
      <c r="J105" s="1"/>
      <c r="K105" s="52"/>
      <c r="L105" s="69"/>
      <c r="M105" s="52"/>
      <c r="N105" s="1"/>
      <c r="O105" s="52"/>
      <c r="P105" s="1"/>
      <c r="Q105" s="1"/>
      <c r="R105" s="52"/>
      <c r="S105" s="1"/>
      <c r="T105" s="52"/>
      <c r="U105" s="1"/>
      <c r="V105" s="70"/>
      <c r="W105" s="52"/>
      <c r="X105" s="1"/>
      <c r="Y105" s="52"/>
      <c r="Z105" s="1"/>
      <c r="AA105" s="1"/>
      <c r="AB105" s="1"/>
      <c r="AC105" s="1"/>
      <c r="AD105" s="1"/>
      <c r="AE105" s="52"/>
      <c r="AF105" s="1"/>
      <c r="AG105" s="52"/>
      <c r="AH105" s="1"/>
      <c r="AI105" s="1"/>
      <c r="AJ105" s="52"/>
      <c r="AK105" s="1"/>
      <c r="AL105" s="52"/>
      <c r="AM105" s="1"/>
      <c r="AN105" s="52"/>
      <c r="AO105" s="71"/>
      <c r="AP105" s="52"/>
      <c r="AQ105" s="1"/>
      <c r="AR105" s="71"/>
      <c r="AS105" s="71"/>
      <c r="AT105" s="52"/>
    </row>
    <row r="106" spans="1:46" ht="14.25" customHeight="1">
      <c r="A106" s="52"/>
      <c r="B106" s="52"/>
      <c r="C106" s="52"/>
      <c r="D106" s="1"/>
      <c r="E106" s="52"/>
      <c r="F106" s="1"/>
      <c r="G106" s="52"/>
      <c r="H106" s="1"/>
      <c r="I106" s="52"/>
      <c r="J106" s="1"/>
      <c r="K106" s="52"/>
      <c r="L106" s="69"/>
      <c r="M106" s="52"/>
      <c r="N106" s="1"/>
      <c r="O106" s="52"/>
      <c r="P106" s="1"/>
      <c r="Q106" s="1"/>
      <c r="R106" s="52"/>
      <c r="S106" s="1"/>
      <c r="T106" s="52"/>
      <c r="U106" s="1"/>
      <c r="V106" s="70"/>
      <c r="W106" s="52"/>
      <c r="X106" s="1"/>
      <c r="Y106" s="52"/>
      <c r="Z106" s="1"/>
      <c r="AA106" s="1"/>
      <c r="AB106" s="1"/>
      <c r="AC106" s="1"/>
      <c r="AD106" s="1"/>
      <c r="AE106" s="52"/>
      <c r="AF106" s="1"/>
      <c r="AG106" s="52"/>
      <c r="AH106" s="1"/>
      <c r="AI106" s="1"/>
      <c r="AJ106" s="52"/>
      <c r="AK106" s="1"/>
      <c r="AL106" s="52"/>
      <c r="AM106" s="1"/>
      <c r="AN106" s="52"/>
      <c r="AO106" s="71"/>
      <c r="AP106" s="52"/>
      <c r="AQ106" s="1"/>
      <c r="AR106" s="71"/>
      <c r="AS106" s="71"/>
      <c r="AT106" s="52"/>
    </row>
    <row r="107" spans="1:46" ht="14.25" customHeight="1">
      <c r="A107" s="52"/>
      <c r="B107" s="52"/>
      <c r="C107" s="52"/>
      <c r="D107" s="1"/>
      <c r="E107" s="52"/>
      <c r="F107" s="1"/>
      <c r="G107" s="52"/>
      <c r="H107" s="1"/>
      <c r="I107" s="52"/>
      <c r="J107" s="1"/>
      <c r="K107" s="52"/>
      <c r="L107" s="69"/>
      <c r="M107" s="52"/>
      <c r="N107" s="1"/>
      <c r="O107" s="52"/>
      <c r="P107" s="1"/>
      <c r="Q107" s="1"/>
      <c r="R107" s="52"/>
      <c r="S107" s="1"/>
      <c r="T107" s="52"/>
      <c r="U107" s="1"/>
      <c r="V107" s="70"/>
      <c r="W107" s="52"/>
      <c r="X107" s="1"/>
      <c r="Y107" s="52"/>
      <c r="Z107" s="1"/>
      <c r="AA107" s="1"/>
      <c r="AB107" s="1"/>
      <c r="AC107" s="1"/>
      <c r="AD107" s="1"/>
      <c r="AE107" s="52"/>
      <c r="AF107" s="1"/>
      <c r="AG107" s="52"/>
      <c r="AH107" s="1"/>
      <c r="AI107" s="1"/>
      <c r="AJ107" s="52"/>
      <c r="AK107" s="1"/>
      <c r="AL107" s="52"/>
      <c r="AM107" s="1"/>
      <c r="AN107" s="52"/>
      <c r="AO107" s="71"/>
      <c r="AP107" s="52"/>
      <c r="AQ107" s="1"/>
      <c r="AR107" s="71"/>
      <c r="AS107" s="71"/>
      <c r="AT107" s="52"/>
    </row>
    <row r="108" spans="1:46" ht="14.25" customHeight="1">
      <c r="A108" s="52"/>
      <c r="B108" s="52"/>
      <c r="C108" s="52"/>
      <c r="D108" s="1"/>
      <c r="E108" s="52"/>
      <c r="F108" s="1"/>
      <c r="G108" s="52"/>
      <c r="H108" s="1"/>
      <c r="I108" s="52"/>
      <c r="J108" s="1"/>
      <c r="K108" s="52"/>
      <c r="L108" s="69"/>
      <c r="M108" s="52"/>
      <c r="N108" s="1"/>
      <c r="O108" s="52"/>
      <c r="P108" s="1"/>
      <c r="Q108" s="1"/>
      <c r="R108" s="52"/>
      <c r="S108" s="1"/>
      <c r="T108" s="52"/>
      <c r="U108" s="1"/>
      <c r="V108" s="70"/>
      <c r="W108" s="52"/>
      <c r="X108" s="1"/>
      <c r="Y108" s="52"/>
      <c r="Z108" s="1"/>
      <c r="AA108" s="1"/>
      <c r="AB108" s="1"/>
      <c r="AC108" s="1"/>
      <c r="AD108" s="1"/>
      <c r="AE108" s="52"/>
      <c r="AF108" s="1"/>
      <c r="AG108" s="52"/>
      <c r="AH108" s="1"/>
      <c r="AI108" s="1"/>
      <c r="AJ108" s="52"/>
      <c r="AK108" s="1"/>
      <c r="AL108" s="52"/>
      <c r="AM108" s="1"/>
      <c r="AN108" s="52"/>
      <c r="AO108" s="71"/>
      <c r="AP108" s="52"/>
      <c r="AQ108" s="1"/>
      <c r="AR108" s="71"/>
      <c r="AS108" s="71"/>
      <c r="AT108" s="52"/>
    </row>
    <row r="109" spans="1:46" ht="14.25" customHeight="1">
      <c r="A109" s="52"/>
      <c r="B109" s="52"/>
      <c r="C109" s="52"/>
      <c r="D109" s="1"/>
      <c r="E109" s="52"/>
      <c r="F109" s="1"/>
      <c r="G109" s="52"/>
      <c r="H109" s="1"/>
      <c r="I109" s="52"/>
      <c r="J109" s="1"/>
      <c r="K109" s="52"/>
      <c r="L109" s="69"/>
      <c r="M109" s="52"/>
      <c r="N109" s="1"/>
      <c r="O109" s="52"/>
      <c r="P109" s="1"/>
      <c r="Q109" s="1"/>
      <c r="R109" s="52"/>
      <c r="S109" s="1"/>
      <c r="T109" s="52"/>
      <c r="U109" s="1"/>
      <c r="V109" s="70"/>
      <c r="W109" s="52"/>
      <c r="X109" s="1"/>
      <c r="Y109" s="52"/>
      <c r="Z109" s="1"/>
      <c r="AA109" s="1"/>
      <c r="AB109" s="1"/>
      <c r="AC109" s="1"/>
      <c r="AD109" s="1"/>
      <c r="AE109" s="52"/>
      <c r="AF109" s="1"/>
      <c r="AG109" s="52"/>
      <c r="AH109" s="1"/>
      <c r="AI109" s="1"/>
      <c r="AJ109" s="52"/>
      <c r="AK109" s="1"/>
      <c r="AL109" s="52"/>
      <c r="AM109" s="1"/>
      <c r="AN109" s="52"/>
      <c r="AO109" s="71"/>
      <c r="AP109" s="52"/>
      <c r="AQ109" s="1"/>
      <c r="AR109" s="71"/>
      <c r="AS109" s="71"/>
      <c r="AT109" s="52"/>
    </row>
    <row r="110" spans="1:46" ht="14.25" customHeight="1">
      <c r="A110" s="52"/>
      <c r="B110" s="52"/>
      <c r="C110" s="52"/>
      <c r="D110" s="1"/>
      <c r="E110" s="52"/>
      <c r="F110" s="1"/>
      <c r="G110" s="52"/>
      <c r="H110" s="1"/>
      <c r="I110" s="52"/>
      <c r="J110" s="1"/>
      <c r="K110" s="52"/>
      <c r="L110" s="69"/>
      <c r="M110" s="52"/>
      <c r="N110" s="1"/>
      <c r="O110" s="52"/>
      <c r="P110" s="1"/>
      <c r="Q110" s="1"/>
      <c r="R110" s="52"/>
      <c r="S110" s="1"/>
      <c r="T110" s="52"/>
      <c r="U110" s="1"/>
      <c r="V110" s="70"/>
      <c r="W110" s="52"/>
      <c r="X110" s="1"/>
      <c r="Y110" s="52"/>
      <c r="Z110" s="1"/>
      <c r="AA110" s="1"/>
      <c r="AB110" s="1"/>
      <c r="AC110" s="1"/>
      <c r="AD110" s="1"/>
      <c r="AE110" s="52"/>
      <c r="AF110" s="1"/>
      <c r="AG110" s="52"/>
      <c r="AH110" s="1"/>
      <c r="AI110" s="1"/>
      <c r="AJ110" s="52"/>
      <c r="AK110" s="1"/>
      <c r="AL110" s="52"/>
      <c r="AM110" s="1"/>
      <c r="AN110" s="52"/>
      <c r="AO110" s="71"/>
      <c r="AP110" s="52"/>
      <c r="AQ110" s="1"/>
      <c r="AR110" s="71"/>
      <c r="AS110" s="71"/>
      <c r="AT110" s="52"/>
    </row>
    <row r="111" spans="1:46" ht="14.25" customHeight="1">
      <c r="A111" s="52"/>
      <c r="B111" s="52"/>
      <c r="C111" s="52"/>
      <c r="D111" s="1"/>
      <c r="E111" s="52"/>
      <c r="F111" s="1"/>
      <c r="G111" s="52"/>
      <c r="H111" s="1"/>
      <c r="I111" s="52"/>
      <c r="J111" s="1"/>
      <c r="K111" s="52"/>
      <c r="L111" s="69"/>
      <c r="M111" s="52"/>
      <c r="N111" s="1"/>
      <c r="O111" s="52"/>
      <c r="P111" s="1"/>
      <c r="Q111" s="1"/>
      <c r="R111" s="52"/>
      <c r="S111" s="1"/>
      <c r="T111" s="52"/>
      <c r="U111" s="1"/>
      <c r="V111" s="70"/>
      <c r="W111" s="52"/>
      <c r="X111" s="1"/>
      <c r="Y111" s="52"/>
      <c r="Z111" s="1"/>
      <c r="AA111" s="1"/>
      <c r="AB111" s="1"/>
      <c r="AC111" s="1"/>
      <c r="AD111" s="1"/>
      <c r="AE111" s="52"/>
      <c r="AF111" s="1"/>
      <c r="AG111" s="52"/>
      <c r="AH111" s="1"/>
      <c r="AI111" s="1"/>
      <c r="AJ111" s="52"/>
      <c r="AK111" s="1"/>
      <c r="AL111" s="52"/>
      <c r="AM111" s="1"/>
      <c r="AN111" s="52"/>
      <c r="AO111" s="71"/>
      <c r="AP111" s="52"/>
      <c r="AQ111" s="1"/>
      <c r="AR111" s="71"/>
      <c r="AS111" s="71"/>
      <c r="AT111" s="52"/>
    </row>
    <row r="112" spans="1:46" ht="14.25" customHeight="1">
      <c r="A112" s="52"/>
      <c r="B112" s="52"/>
      <c r="C112" s="52"/>
      <c r="D112" s="1"/>
      <c r="E112" s="52"/>
      <c r="F112" s="1"/>
      <c r="G112" s="52"/>
      <c r="H112" s="1"/>
      <c r="I112" s="52"/>
      <c r="J112" s="1"/>
      <c r="K112" s="52"/>
      <c r="L112" s="69"/>
      <c r="M112" s="52"/>
      <c r="N112" s="1"/>
      <c r="O112" s="52"/>
      <c r="P112" s="1"/>
      <c r="Q112" s="1"/>
      <c r="R112" s="52"/>
      <c r="S112" s="1"/>
      <c r="T112" s="52"/>
      <c r="U112" s="1"/>
      <c r="V112" s="70"/>
      <c r="W112" s="52"/>
      <c r="X112" s="1"/>
      <c r="Y112" s="52"/>
      <c r="Z112" s="1"/>
      <c r="AA112" s="1"/>
      <c r="AB112" s="1"/>
      <c r="AC112" s="1"/>
      <c r="AD112" s="1"/>
      <c r="AE112" s="52"/>
      <c r="AF112" s="1"/>
      <c r="AG112" s="52"/>
      <c r="AH112" s="1"/>
      <c r="AI112" s="1"/>
      <c r="AJ112" s="52"/>
      <c r="AK112" s="1"/>
      <c r="AL112" s="52"/>
      <c r="AM112" s="1"/>
      <c r="AN112" s="52"/>
      <c r="AO112" s="71"/>
      <c r="AP112" s="52"/>
      <c r="AQ112" s="1"/>
      <c r="AR112" s="71"/>
      <c r="AS112" s="71"/>
      <c r="AT112" s="52"/>
    </row>
    <row r="113" spans="1:46" ht="14.25" customHeight="1">
      <c r="A113" s="52"/>
      <c r="B113" s="52"/>
      <c r="C113" s="52"/>
      <c r="D113" s="1"/>
      <c r="E113" s="52"/>
      <c r="F113" s="1"/>
      <c r="G113" s="52"/>
      <c r="H113" s="1"/>
      <c r="I113" s="52"/>
      <c r="J113" s="1"/>
      <c r="K113" s="52"/>
      <c r="L113" s="69"/>
      <c r="M113" s="52"/>
      <c r="N113" s="1"/>
      <c r="O113" s="52"/>
      <c r="P113" s="1"/>
      <c r="Q113" s="1"/>
      <c r="R113" s="52"/>
      <c r="S113" s="1"/>
      <c r="T113" s="52"/>
      <c r="U113" s="1"/>
      <c r="V113" s="70"/>
      <c r="W113" s="52"/>
      <c r="X113" s="1"/>
      <c r="Y113" s="52"/>
      <c r="Z113" s="1"/>
      <c r="AA113" s="1"/>
      <c r="AB113" s="1"/>
      <c r="AC113" s="1"/>
      <c r="AD113" s="1"/>
      <c r="AE113" s="52"/>
      <c r="AF113" s="1"/>
      <c r="AG113" s="52"/>
      <c r="AH113" s="1"/>
      <c r="AI113" s="1"/>
      <c r="AJ113" s="52"/>
      <c r="AK113" s="1"/>
      <c r="AL113" s="52"/>
      <c r="AM113" s="1"/>
      <c r="AN113" s="52"/>
      <c r="AO113" s="71"/>
      <c r="AP113" s="52"/>
      <c r="AQ113" s="1"/>
      <c r="AR113" s="71"/>
      <c r="AS113" s="71"/>
      <c r="AT113" s="52"/>
    </row>
    <row r="114" spans="1:46" ht="14.25" customHeight="1">
      <c r="A114" s="52"/>
      <c r="B114" s="52"/>
      <c r="C114" s="52"/>
      <c r="D114" s="1"/>
      <c r="E114" s="52"/>
      <c r="F114" s="1"/>
      <c r="G114" s="52"/>
      <c r="H114" s="1"/>
      <c r="I114" s="52"/>
      <c r="J114" s="1"/>
      <c r="K114" s="52"/>
      <c r="L114" s="69"/>
      <c r="M114" s="52"/>
      <c r="N114" s="1"/>
      <c r="O114" s="52"/>
      <c r="P114" s="1"/>
      <c r="Q114" s="1"/>
      <c r="R114" s="52"/>
      <c r="S114" s="1"/>
      <c r="T114" s="52"/>
      <c r="U114" s="1"/>
      <c r="V114" s="70"/>
      <c r="W114" s="52"/>
      <c r="X114" s="1"/>
      <c r="Y114" s="52"/>
      <c r="Z114" s="1"/>
      <c r="AA114" s="1"/>
      <c r="AB114" s="1"/>
      <c r="AC114" s="1"/>
      <c r="AD114" s="1"/>
      <c r="AE114" s="52"/>
      <c r="AF114" s="1"/>
      <c r="AG114" s="52"/>
      <c r="AH114" s="1"/>
      <c r="AI114" s="1"/>
      <c r="AJ114" s="52"/>
      <c r="AK114" s="1"/>
      <c r="AL114" s="52"/>
      <c r="AM114" s="1"/>
      <c r="AN114" s="52"/>
      <c r="AO114" s="71"/>
      <c r="AP114" s="52"/>
      <c r="AQ114" s="1"/>
      <c r="AR114" s="71"/>
      <c r="AS114" s="71"/>
      <c r="AT114" s="52"/>
    </row>
    <row r="115" spans="1:46" ht="14.25" customHeight="1">
      <c r="A115" s="52"/>
      <c r="B115" s="52"/>
      <c r="C115" s="52"/>
      <c r="D115" s="1"/>
      <c r="E115" s="52"/>
      <c r="F115" s="1"/>
      <c r="G115" s="52"/>
      <c r="H115" s="1"/>
      <c r="I115" s="52"/>
      <c r="J115" s="1"/>
      <c r="K115" s="52"/>
      <c r="L115" s="69"/>
      <c r="M115" s="52"/>
      <c r="N115" s="1"/>
      <c r="O115" s="52"/>
      <c r="P115" s="1"/>
      <c r="Q115" s="1"/>
      <c r="R115" s="52"/>
      <c r="S115" s="1"/>
      <c r="T115" s="52"/>
      <c r="U115" s="1"/>
      <c r="V115" s="70"/>
      <c r="W115" s="52"/>
      <c r="X115" s="1"/>
      <c r="Y115" s="52"/>
      <c r="Z115" s="1"/>
      <c r="AA115" s="1"/>
      <c r="AB115" s="1"/>
      <c r="AC115" s="1"/>
      <c r="AD115" s="1"/>
      <c r="AE115" s="52"/>
      <c r="AF115" s="1"/>
      <c r="AG115" s="52"/>
      <c r="AH115" s="1"/>
      <c r="AI115" s="1"/>
      <c r="AJ115" s="52"/>
      <c r="AK115" s="1"/>
      <c r="AL115" s="52"/>
      <c r="AM115" s="1"/>
      <c r="AN115" s="52"/>
      <c r="AO115" s="71"/>
      <c r="AP115" s="52"/>
      <c r="AQ115" s="1"/>
      <c r="AR115" s="71"/>
      <c r="AS115" s="71"/>
      <c r="AT115" s="52"/>
    </row>
    <row r="116" spans="1:46" ht="14.25" customHeight="1">
      <c r="A116" s="52"/>
      <c r="B116" s="52"/>
      <c r="C116" s="52"/>
      <c r="D116" s="1"/>
      <c r="E116" s="52"/>
      <c r="F116" s="1"/>
      <c r="G116" s="52"/>
      <c r="H116" s="1"/>
      <c r="I116" s="52"/>
      <c r="J116" s="1"/>
      <c r="K116" s="52"/>
      <c r="L116" s="69"/>
      <c r="M116" s="52"/>
      <c r="N116" s="1"/>
      <c r="O116" s="52"/>
      <c r="P116" s="1"/>
      <c r="Q116" s="1"/>
      <c r="R116" s="52"/>
      <c r="S116" s="1"/>
      <c r="T116" s="52"/>
      <c r="U116" s="1"/>
      <c r="V116" s="70"/>
      <c r="W116" s="52"/>
      <c r="X116" s="1"/>
      <c r="Y116" s="52"/>
      <c r="Z116" s="1"/>
      <c r="AA116" s="1"/>
      <c r="AB116" s="1"/>
      <c r="AC116" s="1"/>
      <c r="AD116" s="1"/>
      <c r="AE116" s="52"/>
      <c r="AF116" s="1"/>
      <c r="AG116" s="52"/>
      <c r="AH116" s="1"/>
      <c r="AI116" s="1"/>
      <c r="AJ116" s="52"/>
      <c r="AK116" s="1"/>
      <c r="AL116" s="52"/>
      <c r="AM116" s="1"/>
      <c r="AN116" s="52"/>
      <c r="AO116" s="71"/>
      <c r="AP116" s="52"/>
      <c r="AQ116" s="1"/>
      <c r="AR116" s="71"/>
      <c r="AS116" s="71"/>
      <c r="AT116" s="52"/>
    </row>
    <row r="117" spans="1:46" ht="14.25" customHeight="1">
      <c r="A117" s="52"/>
      <c r="B117" s="52"/>
      <c r="C117" s="52"/>
      <c r="D117" s="1"/>
      <c r="E117" s="52"/>
      <c r="F117" s="1"/>
      <c r="G117" s="52"/>
      <c r="H117" s="1"/>
      <c r="I117" s="52"/>
      <c r="J117" s="1"/>
      <c r="K117" s="52"/>
      <c r="L117" s="69"/>
      <c r="M117" s="52"/>
      <c r="N117" s="1"/>
      <c r="O117" s="52"/>
      <c r="P117" s="1"/>
      <c r="Q117" s="1"/>
      <c r="R117" s="52"/>
      <c r="S117" s="1"/>
      <c r="T117" s="52"/>
      <c r="U117" s="1"/>
      <c r="V117" s="70"/>
      <c r="W117" s="52"/>
      <c r="X117" s="1"/>
      <c r="Y117" s="52"/>
      <c r="Z117" s="1"/>
      <c r="AA117" s="1"/>
      <c r="AB117" s="1"/>
      <c r="AC117" s="1"/>
      <c r="AD117" s="1"/>
      <c r="AE117" s="52"/>
      <c r="AF117" s="1"/>
      <c r="AG117" s="52"/>
      <c r="AH117" s="1"/>
      <c r="AI117" s="1"/>
      <c r="AJ117" s="52"/>
      <c r="AK117" s="1"/>
      <c r="AL117" s="52"/>
      <c r="AM117" s="1"/>
      <c r="AN117" s="52"/>
      <c r="AO117" s="71"/>
      <c r="AP117" s="52"/>
      <c r="AQ117" s="1"/>
      <c r="AR117" s="71"/>
      <c r="AS117" s="71"/>
      <c r="AT117" s="52"/>
    </row>
    <row r="118" spans="1:46" ht="14.25" customHeight="1">
      <c r="A118" s="52"/>
      <c r="B118" s="52"/>
      <c r="C118" s="52"/>
      <c r="D118" s="1"/>
      <c r="E118" s="52"/>
      <c r="F118" s="1"/>
      <c r="G118" s="52"/>
      <c r="H118" s="1"/>
      <c r="I118" s="52"/>
      <c r="J118" s="1"/>
      <c r="K118" s="52"/>
      <c r="L118" s="69"/>
      <c r="M118" s="52"/>
      <c r="N118" s="1"/>
      <c r="O118" s="52"/>
      <c r="P118" s="1"/>
      <c r="Q118" s="1"/>
      <c r="R118" s="52"/>
      <c r="S118" s="1"/>
      <c r="T118" s="52"/>
      <c r="U118" s="1"/>
      <c r="V118" s="70"/>
      <c r="W118" s="52"/>
      <c r="X118" s="1"/>
      <c r="Y118" s="52"/>
      <c r="Z118" s="1"/>
      <c r="AA118" s="1"/>
      <c r="AB118" s="1"/>
      <c r="AC118" s="1"/>
      <c r="AD118" s="1"/>
      <c r="AE118" s="52"/>
      <c r="AF118" s="1"/>
      <c r="AG118" s="52"/>
      <c r="AH118" s="1"/>
      <c r="AI118" s="1"/>
      <c r="AJ118" s="52"/>
      <c r="AK118" s="1"/>
      <c r="AL118" s="52"/>
      <c r="AM118" s="1"/>
      <c r="AN118" s="52"/>
      <c r="AO118" s="71"/>
      <c r="AP118" s="52"/>
      <c r="AQ118" s="1"/>
      <c r="AR118" s="71"/>
      <c r="AS118" s="71"/>
      <c r="AT118" s="52"/>
    </row>
    <row r="119" spans="1:46" ht="14.25" customHeight="1">
      <c r="A119" s="52"/>
      <c r="B119" s="52"/>
      <c r="C119" s="52"/>
      <c r="D119" s="1"/>
      <c r="E119" s="52"/>
      <c r="F119" s="1"/>
      <c r="G119" s="52"/>
      <c r="H119" s="1"/>
      <c r="I119" s="52"/>
      <c r="J119" s="1"/>
      <c r="K119" s="52"/>
      <c r="L119" s="69"/>
      <c r="M119" s="52"/>
      <c r="N119" s="1"/>
      <c r="O119" s="52"/>
      <c r="P119" s="1"/>
      <c r="Q119" s="1"/>
      <c r="R119" s="52"/>
      <c r="S119" s="1"/>
      <c r="T119" s="52"/>
      <c r="U119" s="1"/>
      <c r="V119" s="70"/>
      <c r="W119" s="52"/>
      <c r="X119" s="1"/>
      <c r="Y119" s="52"/>
      <c r="Z119" s="1"/>
      <c r="AA119" s="1"/>
      <c r="AB119" s="1"/>
      <c r="AC119" s="1"/>
      <c r="AD119" s="1"/>
      <c r="AE119" s="52"/>
      <c r="AF119" s="1"/>
      <c r="AG119" s="52"/>
      <c r="AH119" s="1"/>
      <c r="AI119" s="1"/>
      <c r="AJ119" s="52"/>
      <c r="AK119" s="1"/>
      <c r="AL119" s="52"/>
      <c r="AM119" s="1"/>
      <c r="AN119" s="52"/>
      <c r="AO119" s="71"/>
      <c r="AP119" s="52"/>
      <c r="AQ119" s="1"/>
      <c r="AR119" s="71"/>
      <c r="AS119" s="71"/>
      <c r="AT119" s="52"/>
    </row>
    <row r="120" spans="1:46" ht="14.25" customHeight="1">
      <c r="A120" s="52"/>
      <c r="B120" s="52"/>
      <c r="C120" s="52"/>
      <c r="D120" s="1"/>
      <c r="E120" s="52"/>
      <c r="F120" s="1"/>
      <c r="G120" s="52"/>
      <c r="H120" s="1"/>
      <c r="I120" s="52"/>
      <c r="J120" s="1"/>
      <c r="K120" s="52"/>
      <c r="L120" s="69"/>
      <c r="M120" s="52"/>
      <c r="N120" s="1"/>
      <c r="O120" s="52"/>
      <c r="P120" s="1"/>
      <c r="Q120" s="1"/>
      <c r="R120" s="52"/>
      <c r="S120" s="1"/>
      <c r="T120" s="52"/>
      <c r="U120" s="1"/>
      <c r="V120" s="70"/>
      <c r="W120" s="52"/>
      <c r="X120" s="1"/>
      <c r="Y120" s="52"/>
      <c r="Z120" s="1"/>
      <c r="AA120" s="1"/>
      <c r="AB120" s="1"/>
      <c r="AC120" s="1"/>
      <c r="AD120" s="1"/>
      <c r="AE120" s="52"/>
      <c r="AF120" s="1"/>
      <c r="AG120" s="52"/>
      <c r="AH120" s="1"/>
      <c r="AI120" s="1"/>
      <c r="AJ120" s="52"/>
      <c r="AK120" s="1"/>
      <c r="AL120" s="52"/>
      <c r="AM120" s="1"/>
      <c r="AN120" s="52"/>
      <c r="AO120" s="71"/>
      <c r="AP120" s="52"/>
      <c r="AQ120" s="1"/>
      <c r="AR120" s="71"/>
      <c r="AS120" s="71"/>
      <c r="AT120" s="52"/>
    </row>
    <row r="121" spans="1:46" ht="14.25" customHeight="1">
      <c r="A121" s="52"/>
      <c r="B121" s="52"/>
      <c r="C121" s="52"/>
      <c r="D121" s="1"/>
      <c r="E121" s="52"/>
      <c r="F121" s="1"/>
      <c r="G121" s="52"/>
      <c r="H121" s="1"/>
      <c r="I121" s="52"/>
      <c r="J121" s="1"/>
      <c r="K121" s="52"/>
      <c r="L121" s="69"/>
      <c r="M121" s="52"/>
      <c r="N121" s="1"/>
      <c r="O121" s="52"/>
      <c r="P121" s="1"/>
      <c r="Q121" s="1"/>
      <c r="R121" s="52"/>
      <c r="S121" s="1"/>
      <c r="T121" s="52"/>
      <c r="U121" s="1"/>
      <c r="V121" s="70"/>
      <c r="W121" s="52"/>
      <c r="X121" s="1"/>
      <c r="Y121" s="52"/>
      <c r="Z121" s="1"/>
      <c r="AA121" s="1"/>
      <c r="AB121" s="1"/>
      <c r="AC121" s="1"/>
      <c r="AD121" s="1"/>
      <c r="AE121" s="52"/>
      <c r="AF121" s="1"/>
      <c r="AG121" s="52"/>
      <c r="AH121" s="1"/>
      <c r="AI121" s="1"/>
      <c r="AJ121" s="52"/>
      <c r="AK121" s="1"/>
      <c r="AL121" s="52"/>
      <c r="AM121" s="1"/>
      <c r="AN121" s="52"/>
      <c r="AO121" s="71"/>
      <c r="AP121" s="52"/>
      <c r="AQ121" s="1"/>
      <c r="AR121" s="71"/>
      <c r="AS121" s="71"/>
      <c r="AT121" s="52"/>
    </row>
    <row r="122" spans="1:46" ht="14.25" customHeight="1">
      <c r="A122" s="52"/>
      <c r="B122" s="52"/>
      <c r="C122" s="52"/>
      <c r="D122" s="1"/>
      <c r="E122" s="52"/>
      <c r="F122" s="1"/>
      <c r="G122" s="52"/>
      <c r="H122" s="1"/>
      <c r="I122" s="52"/>
      <c r="J122" s="1"/>
      <c r="K122" s="52"/>
      <c r="L122" s="69"/>
      <c r="M122" s="52"/>
      <c r="N122" s="1"/>
      <c r="O122" s="52"/>
      <c r="P122" s="1"/>
      <c r="Q122" s="1"/>
      <c r="R122" s="52"/>
      <c r="S122" s="1"/>
      <c r="T122" s="52"/>
      <c r="U122" s="1"/>
      <c r="V122" s="70"/>
      <c r="W122" s="52"/>
      <c r="X122" s="1"/>
      <c r="Y122" s="52"/>
      <c r="Z122" s="1"/>
      <c r="AA122" s="1"/>
      <c r="AB122" s="1"/>
      <c r="AC122" s="1"/>
      <c r="AD122" s="1"/>
      <c r="AE122" s="52"/>
      <c r="AF122" s="1"/>
      <c r="AG122" s="52"/>
      <c r="AH122" s="1"/>
      <c r="AI122" s="1"/>
      <c r="AJ122" s="52"/>
      <c r="AK122" s="1"/>
      <c r="AL122" s="52"/>
      <c r="AM122" s="1"/>
      <c r="AN122" s="52"/>
      <c r="AO122" s="71"/>
      <c r="AP122" s="52"/>
      <c r="AQ122" s="1"/>
      <c r="AR122" s="71"/>
      <c r="AS122" s="71"/>
      <c r="AT122" s="52"/>
    </row>
    <row r="123" spans="1:46" ht="14.25" customHeight="1">
      <c r="A123" s="52"/>
      <c r="B123" s="52"/>
      <c r="C123" s="52"/>
      <c r="D123" s="1"/>
      <c r="E123" s="52"/>
      <c r="F123" s="1"/>
      <c r="G123" s="52"/>
      <c r="H123" s="1"/>
      <c r="I123" s="52"/>
      <c r="J123" s="1"/>
      <c r="K123" s="52"/>
      <c r="L123" s="69"/>
      <c r="M123" s="52"/>
      <c r="N123" s="1"/>
      <c r="O123" s="52"/>
      <c r="P123" s="1"/>
      <c r="Q123" s="1"/>
      <c r="R123" s="52"/>
      <c r="S123" s="1"/>
      <c r="T123" s="52"/>
      <c r="U123" s="1"/>
      <c r="V123" s="70"/>
      <c r="W123" s="52"/>
      <c r="X123" s="1"/>
      <c r="Y123" s="52"/>
      <c r="Z123" s="1"/>
      <c r="AA123" s="1"/>
      <c r="AB123" s="1"/>
      <c r="AC123" s="1"/>
      <c r="AD123" s="1"/>
      <c r="AE123" s="52"/>
      <c r="AF123" s="1"/>
      <c r="AG123" s="52"/>
      <c r="AH123" s="1"/>
      <c r="AI123" s="1"/>
      <c r="AJ123" s="52"/>
      <c r="AK123" s="1"/>
      <c r="AL123" s="52"/>
      <c r="AM123" s="1"/>
      <c r="AN123" s="52"/>
      <c r="AO123" s="71"/>
      <c r="AP123" s="52"/>
      <c r="AQ123" s="1"/>
      <c r="AR123" s="71"/>
      <c r="AS123" s="71"/>
      <c r="AT123" s="52"/>
    </row>
    <row r="124" spans="1:46" ht="14.25" customHeight="1">
      <c r="A124" s="52"/>
      <c r="B124" s="52"/>
      <c r="C124" s="52"/>
      <c r="D124" s="1"/>
      <c r="E124" s="52"/>
      <c r="F124" s="1"/>
      <c r="G124" s="52"/>
      <c r="H124" s="1"/>
      <c r="I124" s="52"/>
      <c r="J124" s="1"/>
      <c r="K124" s="52"/>
      <c r="L124" s="69"/>
      <c r="M124" s="52"/>
      <c r="N124" s="1"/>
      <c r="O124" s="52"/>
      <c r="P124" s="1"/>
      <c r="Q124" s="1"/>
      <c r="R124" s="52"/>
      <c r="S124" s="1"/>
      <c r="T124" s="52"/>
      <c r="U124" s="1"/>
      <c r="V124" s="70"/>
      <c r="W124" s="52"/>
      <c r="X124" s="1"/>
      <c r="Y124" s="52"/>
      <c r="Z124" s="1"/>
      <c r="AA124" s="1"/>
      <c r="AB124" s="1"/>
      <c r="AC124" s="1"/>
      <c r="AD124" s="1"/>
      <c r="AE124" s="52"/>
      <c r="AF124" s="1"/>
      <c r="AG124" s="52"/>
      <c r="AH124" s="1"/>
      <c r="AI124" s="1"/>
      <c r="AJ124" s="52"/>
      <c r="AK124" s="1"/>
      <c r="AL124" s="52"/>
      <c r="AM124" s="1"/>
      <c r="AN124" s="52"/>
      <c r="AO124" s="71"/>
      <c r="AP124" s="52"/>
      <c r="AQ124" s="1"/>
      <c r="AR124" s="71"/>
      <c r="AS124" s="71"/>
      <c r="AT124" s="52"/>
    </row>
    <row r="125" spans="1:46" ht="14.25" customHeight="1">
      <c r="A125" s="52"/>
      <c r="B125" s="52"/>
      <c r="C125" s="52"/>
      <c r="D125" s="1"/>
      <c r="E125" s="52"/>
      <c r="F125" s="1"/>
      <c r="G125" s="52"/>
      <c r="H125" s="1"/>
      <c r="I125" s="52"/>
      <c r="J125" s="1"/>
      <c r="K125" s="52"/>
      <c r="L125" s="69"/>
      <c r="M125" s="52"/>
      <c r="N125" s="1"/>
      <c r="O125" s="52"/>
      <c r="P125" s="1"/>
      <c r="Q125" s="1"/>
      <c r="R125" s="52"/>
      <c r="S125" s="1"/>
      <c r="T125" s="52"/>
      <c r="U125" s="1"/>
      <c r="V125" s="70"/>
      <c r="W125" s="52"/>
      <c r="X125" s="1"/>
      <c r="Y125" s="52"/>
      <c r="Z125" s="1"/>
      <c r="AA125" s="1"/>
      <c r="AB125" s="1"/>
      <c r="AC125" s="1"/>
      <c r="AD125" s="1"/>
      <c r="AE125" s="52"/>
      <c r="AF125" s="1"/>
      <c r="AG125" s="52"/>
      <c r="AH125" s="1"/>
      <c r="AI125" s="1"/>
      <c r="AJ125" s="52"/>
      <c r="AK125" s="1"/>
      <c r="AL125" s="52"/>
      <c r="AM125" s="1"/>
      <c r="AN125" s="52"/>
      <c r="AO125" s="71"/>
      <c r="AP125" s="52"/>
      <c r="AQ125" s="1"/>
      <c r="AR125" s="71"/>
      <c r="AS125" s="71"/>
      <c r="AT125" s="52"/>
    </row>
    <row r="126" spans="1:46" ht="14.25" customHeight="1">
      <c r="A126" s="52"/>
      <c r="B126" s="52"/>
      <c r="C126" s="52"/>
      <c r="D126" s="1"/>
      <c r="E126" s="52"/>
      <c r="F126" s="1"/>
      <c r="G126" s="52"/>
      <c r="H126" s="1"/>
      <c r="I126" s="52"/>
      <c r="J126" s="1"/>
      <c r="K126" s="52"/>
      <c r="L126" s="69"/>
      <c r="M126" s="52"/>
      <c r="N126" s="1"/>
      <c r="O126" s="52"/>
      <c r="P126" s="1"/>
      <c r="Q126" s="1"/>
      <c r="R126" s="52"/>
      <c r="S126" s="1"/>
      <c r="T126" s="52"/>
      <c r="U126" s="1"/>
      <c r="V126" s="70"/>
      <c r="W126" s="52"/>
      <c r="X126" s="1"/>
      <c r="Y126" s="52"/>
      <c r="Z126" s="1"/>
      <c r="AA126" s="1"/>
      <c r="AB126" s="1"/>
      <c r="AC126" s="1"/>
      <c r="AD126" s="1"/>
      <c r="AE126" s="52"/>
      <c r="AF126" s="1"/>
      <c r="AG126" s="52"/>
      <c r="AH126" s="1"/>
      <c r="AI126" s="1"/>
      <c r="AJ126" s="52"/>
      <c r="AK126" s="1"/>
      <c r="AL126" s="52"/>
      <c r="AM126" s="1"/>
      <c r="AN126" s="52"/>
      <c r="AO126" s="71"/>
      <c r="AP126" s="52"/>
      <c r="AQ126" s="1"/>
      <c r="AR126" s="71"/>
      <c r="AS126" s="71"/>
      <c r="AT126" s="52"/>
    </row>
    <row r="127" spans="1:46" ht="14.25" customHeight="1">
      <c r="A127" s="52"/>
      <c r="B127" s="52"/>
      <c r="C127" s="52"/>
      <c r="D127" s="1"/>
      <c r="E127" s="52"/>
      <c r="F127" s="1"/>
      <c r="G127" s="52"/>
      <c r="H127" s="1"/>
      <c r="I127" s="52"/>
      <c r="J127" s="1"/>
      <c r="K127" s="52"/>
      <c r="L127" s="69"/>
      <c r="M127" s="52"/>
      <c r="N127" s="1"/>
      <c r="O127" s="52"/>
      <c r="P127" s="1"/>
      <c r="Q127" s="1"/>
      <c r="R127" s="52"/>
      <c r="S127" s="1"/>
      <c r="T127" s="52"/>
      <c r="U127" s="1"/>
      <c r="V127" s="70"/>
      <c r="W127" s="52"/>
      <c r="X127" s="1"/>
      <c r="Y127" s="52"/>
      <c r="Z127" s="1"/>
      <c r="AA127" s="1"/>
      <c r="AB127" s="1"/>
      <c r="AC127" s="1"/>
      <c r="AD127" s="1"/>
      <c r="AE127" s="52"/>
      <c r="AF127" s="1"/>
      <c r="AG127" s="52"/>
      <c r="AH127" s="1"/>
      <c r="AI127" s="1"/>
      <c r="AJ127" s="52"/>
      <c r="AK127" s="1"/>
      <c r="AL127" s="52"/>
      <c r="AM127" s="1"/>
      <c r="AN127" s="52"/>
      <c r="AO127" s="71"/>
      <c r="AP127" s="52"/>
      <c r="AQ127" s="1"/>
      <c r="AR127" s="71"/>
      <c r="AS127" s="71"/>
      <c r="AT127" s="52"/>
    </row>
    <row r="128" spans="1:46" ht="14.25" customHeight="1">
      <c r="A128" s="52"/>
      <c r="B128" s="52"/>
      <c r="C128" s="52"/>
      <c r="D128" s="1"/>
      <c r="E128" s="52"/>
      <c r="F128" s="1"/>
      <c r="G128" s="52"/>
      <c r="H128" s="1"/>
      <c r="I128" s="52"/>
      <c r="J128" s="1"/>
      <c r="K128" s="52"/>
      <c r="L128" s="69"/>
      <c r="M128" s="52"/>
      <c r="N128" s="1"/>
      <c r="O128" s="52"/>
      <c r="P128" s="1"/>
      <c r="Q128" s="1"/>
      <c r="R128" s="52"/>
      <c r="S128" s="1"/>
      <c r="T128" s="52"/>
      <c r="U128" s="1"/>
      <c r="V128" s="70"/>
      <c r="W128" s="52"/>
      <c r="X128" s="1"/>
      <c r="Y128" s="52"/>
      <c r="Z128" s="1"/>
      <c r="AA128" s="1"/>
      <c r="AB128" s="1"/>
      <c r="AC128" s="1"/>
      <c r="AD128" s="1"/>
      <c r="AE128" s="52"/>
      <c r="AF128" s="1"/>
      <c r="AG128" s="52"/>
      <c r="AH128" s="1"/>
      <c r="AI128" s="1"/>
      <c r="AJ128" s="52"/>
      <c r="AK128" s="1"/>
      <c r="AL128" s="52"/>
      <c r="AM128" s="1"/>
      <c r="AN128" s="52"/>
      <c r="AO128" s="71"/>
      <c r="AP128" s="52"/>
      <c r="AQ128" s="1"/>
      <c r="AR128" s="71"/>
      <c r="AS128" s="71"/>
      <c r="AT128" s="52"/>
    </row>
    <row r="129" spans="1:46" ht="14.25" customHeight="1">
      <c r="A129" s="52"/>
      <c r="B129" s="52"/>
      <c r="C129" s="52"/>
      <c r="D129" s="1"/>
      <c r="E129" s="52"/>
      <c r="F129" s="1"/>
      <c r="G129" s="52"/>
      <c r="H129" s="1"/>
      <c r="I129" s="52"/>
      <c r="J129" s="1"/>
      <c r="K129" s="52"/>
      <c r="L129" s="69"/>
      <c r="M129" s="52"/>
      <c r="N129" s="1"/>
      <c r="O129" s="52"/>
      <c r="P129" s="1"/>
      <c r="Q129" s="1"/>
      <c r="R129" s="52"/>
      <c r="S129" s="1"/>
      <c r="T129" s="52"/>
      <c r="U129" s="1"/>
      <c r="V129" s="70"/>
      <c r="W129" s="52"/>
      <c r="X129" s="1"/>
      <c r="Y129" s="52"/>
      <c r="Z129" s="1"/>
      <c r="AA129" s="1"/>
      <c r="AB129" s="1"/>
      <c r="AC129" s="1"/>
      <c r="AD129" s="1"/>
      <c r="AE129" s="52"/>
      <c r="AF129" s="1"/>
      <c r="AG129" s="52"/>
      <c r="AH129" s="1"/>
      <c r="AI129" s="1"/>
      <c r="AJ129" s="52"/>
      <c r="AK129" s="1"/>
      <c r="AL129" s="52"/>
      <c r="AM129" s="1"/>
      <c r="AN129" s="52"/>
      <c r="AO129" s="71"/>
      <c r="AP129" s="52"/>
      <c r="AQ129" s="1"/>
      <c r="AR129" s="71"/>
      <c r="AS129" s="71"/>
      <c r="AT129" s="52"/>
    </row>
    <row r="130" spans="1:46" ht="14.25" customHeight="1">
      <c r="A130" s="52"/>
      <c r="B130" s="52"/>
      <c r="C130" s="52"/>
      <c r="D130" s="1"/>
      <c r="E130" s="52"/>
      <c r="F130" s="1"/>
      <c r="G130" s="52"/>
      <c r="H130" s="1"/>
      <c r="I130" s="52"/>
      <c r="J130" s="1"/>
      <c r="K130" s="52"/>
      <c r="L130" s="69"/>
      <c r="M130" s="52"/>
      <c r="N130" s="1"/>
      <c r="O130" s="52"/>
      <c r="P130" s="1"/>
      <c r="Q130" s="1"/>
      <c r="R130" s="52"/>
      <c r="S130" s="1"/>
      <c r="T130" s="52"/>
      <c r="U130" s="1"/>
      <c r="V130" s="70"/>
      <c r="W130" s="52"/>
      <c r="X130" s="1"/>
      <c r="Y130" s="52"/>
      <c r="Z130" s="1"/>
      <c r="AA130" s="1"/>
      <c r="AB130" s="1"/>
      <c r="AC130" s="1"/>
      <c r="AD130" s="1"/>
      <c r="AE130" s="52"/>
      <c r="AF130" s="1"/>
      <c r="AG130" s="52"/>
      <c r="AH130" s="1"/>
      <c r="AI130" s="1"/>
      <c r="AJ130" s="52"/>
      <c r="AK130" s="1"/>
      <c r="AL130" s="52"/>
      <c r="AM130" s="1"/>
      <c r="AN130" s="52"/>
      <c r="AO130" s="71"/>
      <c r="AP130" s="52"/>
      <c r="AQ130" s="1"/>
      <c r="AR130" s="71"/>
      <c r="AS130" s="71"/>
      <c r="AT130" s="52"/>
    </row>
    <row r="131" spans="1:46" ht="14.25" customHeight="1">
      <c r="A131" s="52"/>
      <c r="B131" s="52"/>
      <c r="C131" s="52"/>
      <c r="D131" s="1"/>
      <c r="E131" s="52"/>
      <c r="F131" s="1"/>
      <c r="G131" s="52"/>
      <c r="H131" s="1"/>
      <c r="I131" s="52"/>
      <c r="J131" s="1"/>
      <c r="K131" s="52"/>
      <c r="L131" s="69"/>
      <c r="M131" s="52"/>
      <c r="N131" s="1"/>
      <c r="O131" s="52"/>
      <c r="P131" s="1"/>
      <c r="Q131" s="1"/>
      <c r="R131" s="52"/>
      <c r="S131" s="1"/>
      <c r="T131" s="52"/>
      <c r="U131" s="1"/>
      <c r="V131" s="70"/>
      <c r="W131" s="52"/>
      <c r="X131" s="1"/>
      <c r="Y131" s="52"/>
      <c r="Z131" s="1"/>
      <c r="AA131" s="1"/>
      <c r="AB131" s="1"/>
      <c r="AC131" s="1"/>
      <c r="AD131" s="1"/>
      <c r="AE131" s="52"/>
      <c r="AF131" s="1"/>
      <c r="AG131" s="52"/>
      <c r="AH131" s="1"/>
      <c r="AI131" s="1"/>
      <c r="AJ131" s="52"/>
      <c r="AK131" s="1"/>
      <c r="AL131" s="52"/>
      <c r="AM131" s="1"/>
      <c r="AN131" s="52"/>
      <c r="AO131" s="71"/>
      <c r="AP131" s="52"/>
      <c r="AQ131" s="1"/>
      <c r="AR131" s="71"/>
      <c r="AS131" s="71"/>
      <c r="AT131" s="52"/>
    </row>
    <row r="132" spans="1:46" ht="14.25" customHeight="1">
      <c r="A132" s="52"/>
      <c r="B132" s="52"/>
      <c r="C132" s="52"/>
      <c r="D132" s="1"/>
      <c r="E132" s="52"/>
      <c r="F132" s="1"/>
      <c r="G132" s="52"/>
      <c r="H132" s="1"/>
      <c r="I132" s="52"/>
      <c r="J132" s="1"/>
      <c r="K132" s="52"/>
      <c r="L132" s="69"/>
      <c r="M132" s="52"/>
      <c r="N132" s="1"/>
      <c r="O132" s="52"/>
      <c r="P132" s="1"/>
      <c r="Q132" s="1"/>
      <c r="R132" s="52"/>
      <c r="S132" s="1"/>
      <c r="T132" s="52"/>
      <c r="U132" s="1"/>
      <c r="V132" s="70"/>
      <c r="W132" s="52"/>
      <c r="X132" s="1"/>
      <c r="Y132" s="52"/>
      <c r="Z132" s="1"/>
      <c r="AA132" s="1"/>
      <c r="AB132" s="1"/>
      <c r="AC132" s="1"/>
      <c r="AD132" s="1"/>
      <c r="AE132" s="52"/>
      <c r="AF132" s="1"/>
      <c r="AG132" s="52"/>
      <c r="AH132" s="1"/>
      <c r="AI132" s="1"/>
      <c r="AJ132" s="52"/>
      <c r="AK132" s="1"/>
      <c r="AL132" s="52"/>
      <c r="AM132" s="1"/>
      <c r="AN132" s="52"/>
      <c r="AO132" s="71"/>
      <c r="AP132" s="52"/>
      <c r="AQ132" s="1"/>
      <c r="AR132" s="71"/>
      <c r="AS132" s="71"/>
      <c r="AT132" s="52"/>
    </row>
    <row r="133" spans="1:46" ht="14.25" customHeight="1">
      <c r="A133" s="52"/>
      <c r="B133" s="52"/>
      <c r="C133" s="52"/>
      <c r="D133" s="1"/>
      <c r="E133" s="52"/>
      <c r="F133" s="1"/>
      <c r="G133" s="52"/>
      <c r="H133" s="1"/>
      <c r="I133" s="52"/>
      <c r="J133" s="1"/>
      <c r="K133" s="52"/>
      <c r="L133" s="69"/>
      <c r="M133" s="52"/>
      <c r="N133" s="1"/>
      <c r="O133" s="52"/>
      <c r="P133" s="1"/>
      <c r="Q133" s="1"/>
      <c r="R133" s="52"/>
      <c r="S133" s="1"/>
      <c r="T133" s="52"/>
      <c r="U133" s="1"/>
      <c r="V133" s="70"/>
      <c r="W133" s="52"/>
      <c r="X133" s="1"/>
      <c r="Y133" s="52"/>
      <c r="Z133" s="1"/>
      <c r="AA133" s="1"/>
      <c r="AB133" s="1"/>
      <c r="AC133" s="1"/>
      <c r="AD133" s="1"/>
      <c r="AE133" s="52"/>
      <c r="AF133" s="1"/>
      <c r="AG133" s="52"/>
      <c r="AH133" s="1"/>
      <c r="AI133" s="1"/>
      <c r="AJ133" s="52"/>
      <c r="AK133" s="1"/>
      <c r="AL133" s="52"/>
      <c r="AM133" s="1"/>
      <c r="AN133" s="52"/>
      <c r="AO133" s="71"/>
      <c r="AP133" s="52"/>
      <c r="AQ133" s="1"/>
      <c r="AR133" s="71"/>
      <c r="AS133" s="71"/>
      <c r="AT133" s="52"/>
    </row>
    <row r="134" spans="1:46" ht="14.25" customHeight="1">
      <c r="A134" s="52"/>
      <c r="B134" s="52"/>
      <c r="C134" s="52"/>
      <c r="D134" s="1"/>
      <c r="E134" s="52"/>
      <c r="F134" s="1"/>
      <c r="G134" s="52"/>
      <c r="H134" s="1"/>
      <c r="I134" s="52"/>
      <c r="J134" s="1"/>
      <c r="K134" s="52"/>
      <c r="L134" s="69"/>
      <c r="M134" s="52"/>
      <c r="N134" s="1"/>
      <c r="O134" s="52"/>
      <c r="P134" s="1"/>
      <c r="Q134" s="1"/>
      <c r="R134" s="52"/>
      <c r="S134" s="1"/>
      <c r="T134" s="52"/>
      <c r="U134" s="1"/>
      <c r="V134" s="70"/>
      <c r="W134" s="52"/>
      <c r="X134" s="1"/>
      <c r="Y134" s="52"/>
      <c r="Z134" s="1"/>
      <c r="AA134" s="1"/>
      <c r="AB134" s="1"/>
      <c r="AC134" s="1"/>
      <c r="AD134" s="1"/>
      <c r="AE134" s="52"/>
      <c r="AF134" s="1"/>
      <c r="AG134" s="52"/>
      <c r="AH134" s="1"/>
      <c r="AI134" s="1"/>
      <c r="AJ134" s="52"/>
      <c r="AK134" s="1"/>
      <c r="AL134" s="52"/>
      <c r="AM134" s="1"/>
      <c r="AN134" s="52"/>
      <c r="AO134" s="71"/>
      <c r="AP134" s="52"/>
      <c r="AQ134" s="1"/>
      <c r="AR134" s="71"/>
      <c r="AS134" s="71"/>
      <c r="AT134" s="52"/>
    </row>
    <row r="135" spans="1:46" ht="14.25" customHeight="1">
      <c r="A135" s="52"/>
      <c r="B135" s="52"/>
      <c r="C135" s="52"/>
      <c r="D135" s="1"/>
      <c r="E135" s="52"/>
      <c r="F135" s="1"/>
      <c r="G135" s="52"/>
      <c r="H135" s="1"/>
      <c r="I135" s="52"/>
      <c r="J135" s="1"/>
      <c r="K135" s="52"/>
      <c r="L135" s="69"/>
      <c r="M135" s="52"/>
      <c r="N135" s="1"/>
      <c r="O135" s="52"/>
      <c r="P135" s="1"/>
      <c r="Q135" s="1"/>
      <c r="R135" s="52"/>
      <c r="S135" s="1"/>
      <c r="T135" s="52"/>
      <c r="U135" s="1"/>
      <c r="V135" s="70"/>
      <c r="W135" s="52"/>
      <c r="X135" s="1"/>
      <c r="Y135" s="52"/>
      <c r="Z135" s="1"/>
      <c r="AA135" s="1"/>
      <c r="AB135" s="1"/>
      <c r="AC135" s="1"/>
      <c r="AD135" s="1"/>
      <c r="AE135" s="52"/>
      <c r="AF135" s="1"/>
      <c r="AG135" s="52"/>
      <c r="AH135" s="1"/>
      <c r="AI135" s="1"/>
      <c r="AJ135" s="52"/>
      <c r="AK135" s="1"/>
      <c r="AL135" s="52"/>
      <c r="AM135" s="1"/>
      <c r="AN135" s="52"/>
      <c r="AO135" s="71"/>
      <c r="AP135" s="52"/>
      <c r="AQ135" s="1"/>
      <c r="AR135" s="71"/>
      <c r="AS135" s="71"/>
      <c r="AT135" s="52"/>
    </row>
    <row r="136" spans="1:46" ht="14.25" customHeight="1">
      <c r="A136" s="52"/>
      <c r="B136" s="52"/>
      <c r="C136" s="52"/>
      <c r="D136" s="1"/>
      <c r="E136" s="52"/>
      <c r="F136" s="1"/>
      <c r="G136" s="52"/>
      <c r="H136" s="1"/>
      <c r="I136" s="52"/>
      <c r="J136" s="1"/>
      <c r="K136" s="52"/>
      <c r="L136" s="69"/>
      <c r="M136" s="52"/>
      <c r="N136" s="1"/>
      <c r="O136" s="52"/>
      <c r="P136" s="1"/>
      <c r="Q136" s="1"/>
      <c r="R136" s="52"/>
      <c r="S136" s="1"/>
      <c r="T136" s="52"/>
      <c r="U136" s="1"/>
      <c r="V136" s="70"/>
      <c r="W136" s="52"/>
      <c r="X136" s="1"/>
      <c r="Y136" s="52"/>
      <c r="Z136" s="1"/>
      <c r="AA136" s="1"/>
      <c r="AB136" s="1"/>
      <c r="AC136" s="1"/>
      <c r="AD136" s="1"/>
      <c r="AE136" s="52"/>
      <c r="AF136" s="1"/>
      <c r="AG136" s="52"/>
      <c r="AH136" s="1"/>
      <c r="AI136" s="1"/>
      <c r="AJ136" s="52"/>
      <c r="AK136" s="1"/>
      <c r="AL136" s="52"/>
      <c r="AM136" s="1"/>
      <c r="AN136" s="52"/>
      <c r="AO136" s="71"/>
      <c r="AP136" s="52"/>
      <c r="AQ136" s="1"/>
      <c r="AR136" s="71"/>
      <c r="AS136" s="71"/>
      <c r="AT136" s="52"/>
    </row>
    <row r="137" spans="1:46" ht="14.25" customHeight="1">
      <c r="A137" s="52"/>
      <c r="B137" s="52"/>
      <c r="C137" s="52"/>
      <c r="D137" s="1"/>
      <c r="E137" s="52"/>
      <c r="F137" s="1"/>
      <c r="G137" s="52"/>
      <c r="H137" s="1"/>
      <c r="I137" s="52"/>
      <c r="J137" s="1"/>
      <c r="K137" s="52"/>
      <c r="L137" s="69"/>
      <c r="M137" s="52"/>
      <c r="N137" s="1"/>
      <c r="O137" s="52"/>
      <c r="P137" s="1"/>
      <c r="Q137" s="1"/>
      <c r="R137" s="52"/>
      <c r="S137" s="1"/>
      <c r="T137" s="52"/>
      <c r="U137" s="1"/>
      <c r="V137" s="70"/>
      <c r="W137" s="52"/>
      <c r="X137" s="1"/>
      <c r="Y137" s="52"/>
      <c r="Z137" s="1"/>
      <c r="AA137" s="1"/>
      <c r="AB137" s="1"/>
      <c r="AC137" s="1"/>
      <c r="AD137" s="1"/>
      <c r="AE137" s="52"/>
      <c r="AF137" s="1"/>
      <c r="AG137" s="52"/>
      <c r="AH137" s="1"/>
      <c r="AI137" s="1"/>
      <c r="AJ137" s="52"/>
      <c r="AK137" s="1"/>
      <c r="AL137" s="52"/>
      <c r="AM137" s="1"/>
      <c r="AN137" s="52"/>
      <c r="AO137" s="71"/>
      <c r="AP137" s="52"/>
      <c r="AQ137" s="1"/>
      <c r="AR137" s="71"/>
      <c r="AS137" s="71"/>
      <c r="AT137" s="52"/>
    </row>
    <row r="138" spans="1:46" ht="14.25" customHeight="1">
      <c r="A138" s="52"/>
      <c r="B138" s="52"/>
      <c r="C138" s="52"/>
      <c r="D138" s="1"/>
      <c r="E138" s="52"/>
      <c r="F138" s="1"/>
      <c r="G138" s="52"/>
      <c r="H138" s="1"/>
      <c r="I138" s="52"/>
      <c r="J138" s="1"/>
      <c r="K138" s="52"/>
      <c r="L138" s="69"/>
      <c r="M138" s="52"/>
      <c r="N138" s="1"/>
      <c r="O138" s="52"/>
      <c r="P138" s="1"/>
      <c r="Q138" s="1"/>
      <c r="R138" s="52"/>
      <c r="S138" s="1"/>
      <c r="T138" s="52"/>
      <c r="U138" s="1"/>
      <c r="V138" s="70"/>
      <c r="W138" s="52"/>
      <c r="X138" s="1"/>
      <c r="Y138" s="52"/>
      <c r="Z138" s="1"/>
      <c r="AA138" s="1"/>
      <c r="AB138" s="1"/>
      <c r="AC138" s="1"/>
      <c r="AD138" s="1"/>
      <c r="AE138" s="52"/>
      <c r="AF138" s="1"/>
      <c r="AG138" s="52"/>
      <c r="AH138" s="1"/>
      <c r="AI138" s="1"/>
      <c r="AJ138" s="52"/>
      <c r="AK138" s="1"/>
      <c r="AL138" s="52"/>
      <c r="AM138" s="1"/>
      <c r="AN138" s="52"/>
      <c r="AO138" s="71"/>
      <c r="AP138" s="52"/>
      <c r="AQ138" s="1"/>
      <c r="AR138" s="71"/>
      <c r="AS138" s="71"/>
      <c r="AT138" s="52"/>
    </row>
    <row r="139" spans="1:46" ht="14.25" customHeight="1">
      <c r="A139" s="52"/>
      <c r="B139" s="52"/>
      <c r="C139" s="52"/>
      <c r="D139" s="1"/>
      <c r="E139" s="52"/>
      <c r="F139" s="1"/>
      <c r="G139" s="52"/>
      <c r="H139" s="1"/>
      <c r="I139" s="52"/>
      <c r="J139" s="1"/>
      <c r="K139" s="52"/>
      <c r="L139" s="69"/>
      <c r="M139" s="52"/>
      <c r="N139" s="1"/>
      <c r="O139" s="52"/>
      <c r="P139" s="1"/>
      <c r="Q139" s="1"/>
      <c r="R139" s="52"/>
      <c r="S139" s="1"/>
      <c r="T139" s="52"/>
      <c r="U139" s="1"/>
      <c r="V139" s="70"/>
      <c r="W139" s="52"/>
      <c r="X139" s="1"/>
      <c r="Y139" s="52"/>
      <c r="Z139" s="1"/>
      <c r="AA139" s="1"/>
      <c r="AB139" s="1"/>
      <c r="AC139" s="1"/>
      <c r="AD139" s="1"/>
      <c r="AE139" s="52"/>
      <c r="AF139" s="1"/>
      <c r="AG139" s="52"/>
      <c r="AH139" s="1"/>
      <c r="AI139" s="1"/>
      <c r="AJ139" s="52"/>
      <c r="AK139" s="1"/>
      <c r="AL139" s="52"/>
      <c r="AM139" s="1"/>
      <c r="AN139" s="52"/>
      <c r="AO139" s="71"/>
      <c r="AP139" s="52"/>
      <c r="AQ139" s="1"/>
      <c r="AR139" s="71"/>
      <c r="AS139" s="71"/>
      <c r="AT139" s="52"/>
    </row>
    <row r="140" spans="1:46" ht="14.25" customHeight="1">
      <c r="A140" s="52"/>
      <c r="B140" s="52"/>
      <c r="C140" s="52"/>
      <c r="D140" s="1"/>
      <c r="E140" s="52"/>
      <c r="F140" s="1"/>
      <c r="G140" s="52"/>
      <c r="H140" s="1"/>
      <c r="I140" s="52"/>
      <c r="J140" s="1"/>
      <c r="K140" s="52"/>
      <c r="L140" s="69"/>
      <c r="M140" s="52"/>
      <c r="N140" s="1"/>
      <c r="O140" s="52"/>
      <c r="P140" s="1"/>
      <c r="Q140" s="1"/>
      <c r="R140" s="52"/>
      <c r="S140" s="1"/>
      <c r="T140" s="52"/>
      <c r="U140" s="1"/>
      <c r="V140" s="70"/>
      <c r="W140" s="52"/>
      <c r="X140" s="1"/>
      <c r="Y140" s="52"/>
      <c r="Z140" s="1"/>
      <c r="AA140" s="1"/>
      <c r="AB140" s="1"/>
      <c r="AC140" s="1"/>
      <c r="AD140" s="1"/>
      <c r="AE140" s="52"/>
      <c r="AF140" s="1"/>
      <c r="AG140" s="52"/>
      <c r="AH140" s="1"/>
      <c r="AI140" s="1"/>
      <c r="AJ140" s="52"/>
      <c r="AK140" s="1"/>
      <c r="AL140" s="52"/>
      <c r="AM140" s="1"/>
      <c r="AN140" s="52"/>
      <c r="AO140" s="71"/>
      <c r="AP140" s="52"/>
      <c r="AQ140" s="1"/>
      <c r="AR140" s="71"/>
      <c r="AS140" s="71"/>
      <c r="AT140" s="52"/>
    </row>
    <row r="141" spans="1:46" ht="14.25" customHeight="1">
      <c r="A141" s="52"/>
      <c r="B141" s="52"/>
      <c r="C141" s="52"/>
      <c r="D141" s="1"/>
      <c r="E141" s="52"/>
      <c r="F141" s="1"/>
      <c r="G141" s="52"/>
      <c r="H141" s="1"/>
      <c r="I141" s="52"/>
      <c r="J141" s="1"/>
      <c r="K141" s="52"/>
      <c r="L141" s="69"/>
      <c r="M141" s="52"/>
      <c r="N141" s="1"/>
      <c r="O141" s="52"/>
      <c r="P141" s="1"/>
      <c r="Q141" s="1"/>
      <c r="R141" s="52"/>
      <c r="S141" s="1"/>
      <c r="T141" s="52"/>
      <c r="U141" s="1"/>
      <c r="V141" s="70"/>
      <c r="W141" s="52"/>
      <c r="X141" s="1"/>
      <c r="Y141" s="52"/>
      <c r="Z141" s="1"/>
      <c r="AA141" s="1"/>
      <c r="AB141" s="1"/>
      <c r="AC141" s="1"/>
      <c r="AD141" s="1"/>
      <c r="AE141" s="52"/>
      <c r="AF141" s="1"/>
      <c r="AG141" s="52"/>
      <c r="AH141" s="1"/>
      <c r="AI141" s="1"/>
      <c r="AJ141" s="52"/>
      <c r="AK141" s="1"/>
      <c r="AL141" s="52"/>
      <c r="AM141" s="1"/>
      <c r="AN141" s="52"/>
      <c r="AO141" s="71"/>
      <c r="AP141" s="52"/>
      <c r="AQ141" s="1"/>
      <c r="AR141" s="71"/>
      <c r="AS141" s="71"/>
      <c r="AT141" s="52"/>
    </row>
    <row r="142" spans="1:46" ht="14.25" customHeight="1">
      <c r="A142" s="52"/>
      <c r="B142" s="52"/>
      <c r="C142" s="52"/>
      <c r="D142" s="1"/>
      <c r="E142" s="52"/>
      <c r="F142" s="1"/>
      <c r="G142" s="52"/>
      <c r="H142" s="1"/>
      <c r="I142" s="52"/>
      <c r="J142" s="1"/>
      <c r="K142" s="52"/>
      <c r="L142" s="69"/>
      <c r="M142" s="52"/>
      <c r="N142" s="1"/>
      <c r="O142" s="52"/>
      <c r="P142" s="1"/>
      <c r="Q142" s="1"/>
      <c r="R142" s="52"/>
      <c r="S142" s="1"/>
      <c r="T142" s="52"/>
      <c r="U142" s="1"/>
      <c r="V142" s="70"/>
      <c r="W142" s="52"/>
      <c r="X142" s="1"/>
      <c r="Y142" s="52"/>
      <c r="Z142" s="1"/>
      <c r="AA142" s="1"/>
      <c r="AB142" s="1"/>
      <c r="AC142" s="1"/>
      <c r="AD142" s="1"/>
      <c r="AE142" s="52"/>
      <c r="AF142" s="1"/>
      <c r="AG142" s="52"/>
      <c r="AH142" s="1"/>
      <c r="AI142" s="1"/>
      <c r="AJ142" s="52"/>
      <c r="AK142" s="1"/>
      <c r="AL142" s="52"/>
      <c r="AM142" s="1"/>
      <c r="AN142" s="52"/>
      <c r="AO142" s="71"/>
      <c r="AP142" s="52"/>
      <c r="AQ142" s="1"/>
      <c r="AR142" s="71"/>
      <c r="AS142" s="71"/>
      <c r="AT142" s="52"/>
    </row>
    <row r="143" spans="1:46" ht="14.25" customHeight="1">
      <c r="A143" s="52"/>
      <c r="B143" s="52"/>
      <c r="C143" s="52"/>
      <c r="D143" s="1"/>
      <c r="E143" s="52"/>
      <c r="F143" s="1"/>
      <c r="G143" s="52"/>
      <c r="H143" s="1"/>
      <c r="I143" s="52"/>
      <c r="J143" s="1"/>
      <c r="K143" s="52"/>
      <c r="L143" s="69"/>
      <c r="M143" s="52"/>
      <c r="N143" s="1"/>
      <c r="O143" s="52"/>
      <c r="P143" s="1"/>
      <c r="Q143" s="1"/>
      <c r="R143" s="52"/>
      <c r="S143" s="1"/>
      <c r="T143" s="52"/>
      <c r="U143" s="1"/>
      <c r="V143" s="70"/>
      <c r="W143" s="52"/>
      <c r="X143" s="1"/>
      <c r="Y143" s="52"/>
      <c r="Z143" s="1"/>
      <c r="AA143" s="1"/>
      <c r="AB143" s="1"/>
      <c r="AC143" s="1"/>
      <c r="AD143" s="1"/>
      <c r="AE143" s="52"/>
      <c r="AF143" s="1"/>
      <c r="AG143" s="52"/>
      <c r="AH143" s="1"/>
      <c r="AI143" s="1"/>
      <c r="AJ143" s="52"/>
      <c r="AK143" s="1"/>
      <c r="AL143" s="52"/>
      <c r="AM143" s="1"/>
      <c r="AN143" s="52"/>
      <c r="AO143" s="71"/>
      <c r="AP143" s="52"/>
      <c r="AQ143" s="1"/>
      <c r="AR143" s="71"/>
      <c r="AS143" s="71"/>
      <c r="AT143" s="52"/>
    </row>
    <row r="144" spans="1:46" ht="14.25" customHeight="1">
      <c r="A144" s="52"/>
      <c r="B144" s="52"/>
      <c r="C144" s="52"/>
      <c r="D144" s="1"/>
      <c r="E144" s="52"/>
      <c r="F144" s="1"/>
      <c r="G144" s="52"/>
      <c r="H144" s="1"/>
      <c r="I144" s="52"/>
      <c r="J144" s="1"/>
      <c r="K144" s="52"/>
      <c r="L144" s="69"/>
      <c r="M144" s="52"/>
      <c r="N144" s="1"/>
      <c r="O144" s="52"/>
      <c r="P144" s="1"/>
      <c r="Q144" s="1"/>
      <c r="R144" s="52"/>
      <c r="S144" s="1"/>
      <c r="T144" s="52"/>
      <c r="U144" s="1"/>
      <c r="V144" s="70"/>
      <c r="W144" s="52"/>
      <c r="X144" s="1"/>
      <c r="Y144" s="52"/>
      <c r="Z144" s="1"/>
      <c r="AA144" s="1"/>
      <c r="AB144" s="1"/>
      <c r="AC144" s="1"/>
      <c r="AD144" s="1"/>
      <c r="AE144" s="52"/>
      <c r="AF144" s="1"/>
      <c r="AG144" s="52"/>
      <c r="AH144" s="1"/>
      <c r="AI144" s="1"/>
      <c r="AJ144" s="52"/>
      <c r="AK144" s="1"/>
      <c r="AL144" s="52"/>
      <c r="AM144" s="1"/>
      <c r="AN144" s="52"/>
      <c r="AO144" s="71"/>
      <c r="AP144" s="52"/>
      <c r="AQ144" s="1"/>
      <c r="AR144" s="71"/>
      <c r="AS144" s="71"/>
      <c r="AT144" s="52"/>
    </row>
    <row r="145" spans="1:46" ht="14.25" customHeight="1">
      <c r="A145" s="52"/>
      <c r="B145" s="52"/>
      <c r="C145" s="52"/>
      <c r="D145" s="1"/>
      <c r="E145" s="52"/>
      <c r="F145" s="1"/>
      <c r="G145" s="52"/>
      <c r="H145" s="1"/>
      <c r="I145" s="52"/>
      <c r="J145" s="1"/>
      <c r="K145" s="52"/>
      <c r="L145" s="69"/>
      <c r="M145" s="52"/>
      <c r="N145" s="1"/>
      <c r="O145" s="52"/>
      <c r="P145" s="1"/>
      <c r="Q145" s="1"/>
      <c r="R145" s="52"/>
      <c r="S145" s="1"/>
      <c r="T145" s="52"/>
      <c r="U145" s="1"/>
      <c r="V145" s="70"/>
      <c r="W145" s="52"/>
      <c r="X145" s="1"/>
      <c r="Y145" s="52"/>
      <c r="Z145" s="1"/>
      <c r="AA145" s="1"/>
      <c r="AB145" s="1"/>
      <c r="AC145" s="1"/>
      <c r="AD145" s="1"/>
      <c r="AE145" s="52"/>
      <c r="AF145" s="1"/>
      <c r="AG145" s="52"/>
      <c r="AH145" s="1"/>
      <c r="AI145" s="1"/>
      <c r="AJ145" s="52"/>
      <c r="AK145" s="1"/>
      <c r="AL145" s="52"/>
      <c r="AM145" s="1"/>
      <c r="AN145" s="52"/>
      <c r="AO145" s="71"/>
      <c r="AP145" s="52"/>
      <c r="AQ145" s="1"/>
      <c r="AR145" s="71"/>
      <c r="AS145" s="71"/>
      <c r="AT145" s="52"/>
    </row>
    <row r="146" spans="1:46" ht="14.25" customHeight="1">
      <c r="A146" s="52"/>
      <c r="B146" s="52"/>
      <c r="C146" s="52"/>
      <c r="D146" s="1"/>
      <c r="E146" s="52"/>
      <c r="F146" s="1"/>
      <c r="G146" s="52"/>
      <c r="H146" s="1"/>
      <c r="I146" s="52"/>
      <c r="J146" s="1"/>
      <c r="K146" s="52"/>
      <c r="L146" s="69"/>
      <c r="M146" s="52"/>
      <c r="N146" s="1"/>
      <c r="O146" s="52"/>
      <c r="P146" s="1"/>
      <c r="Q146" s="1"/>
      <c r="R146" s="52"/>
      <c r="S146" s="1"/>
      <c r="T146" s="52"/>
      <c r="U146" s="1"/>
      <c r="V146" s="70"/>
      <c r="W146" s="52"/>
      <c r="X146" s="1"/>
      <c r="Y146" s="52"/>
      <c r="Z146" s="1"/>
      <c r="AA146" s="1"/>
      <c r="AB146" s="1"/>
      <c r="AC146" s="1"/>
      <c r="AD146" s="1"/>
      <c r="AE146" s="52"/>
      <c r="AF146" s="1"/>
      <c r="AG146" s="52"/>
      <c r="AH146" s="1"/>
      <c r="AI146" s="1"/>
      <c r="AJ146" s="52"/>
      <c r="AK146" s="1"/>
      <c r="AL146" s="52"/>
      <c r="AM146" s="1"/>
      <c r="AN146" s="52"/>
      <c r="AO146" s="71"/>
      <c r="AP146" s="52"/>
      <c r="AQ146" s="1"/>
      <c r="AR146" s="71"/>
      <c r="AS146" s="71"/>
      <c r="AT146" s="52"/>
    </row>
    <row r="147" spans="1:46" ht="14.25" customHeight="1">
      <c r="A147" s="52"/>
      <c r="B147" s="52"/>
      <c r="C147" s="52"/>
      <c r="D147" s="1"/>
      <c r="E147" s="52"/>
      <c r="F147" s="1"/>
      <c r="G147" s="52"/>
      <c r="H147" s="1"/>
      <c r="I147" s="52"/>
      <c r="J147" s="1"/>
      <c r="K147" s="52"/>
      <c r="L147" s="69"/>
      <c r="M147" s="52"/>
      <c r="N147" s="1"/>
      <c r="O147" s="52"/>
      <c r="P147" s="1"/>
      <c r="Q147" s="1"/>
      <c r="R147" s="52"/>
      <c r="S147" s="1"/>
      <c r="T147" s="52"/>
      <c r="U147" s="1"/>
      <c r="V147" s="70"/>
      <c r="W147" s="52"/>
      <c r="X147" s="1"/>
      <c r="Y147" s="52"/>
      <c r="Z147" s="1"/>
      <c r="AA147" s="1"/>
      <c r="AB147" s="1"/>
      <c r="AC147" s="1"/>
      <c r="AD147" s="1"/>
      <c r="AE147" s="52"/>
      <c r="AF147" s="1"/>
      <c r="AG147" s="52"/>
      <c r="AH147" s="1"/>
      <c r="AI147" s="1"/>
      <c r="AJ147" s="52"/>
      <c r="AK147" s="1"/>
      <c r="AL147" s="52"/>
      <c r="AM147" s="1"/>
      <c r="AN147" s="52"/>
      <c r="AO147" s="71"/>
      <c r="AP147" s="52"/>
      <c r="AQ147" s="1"/>
      <c r="AR147" s="71"/>
      <c r="AS147" s="71"/>
      <c r="AT147" s="52"/>
    </row>
    <row r="148" spans="1:46" ht="14.25" customHeight="1">
      <c r="A148" s="52"/>
      <c r="B148" s="52"/>
      <c r="C148" s="52"/>
      <c r="D148" s="1"/>
      <c r="E148" s="52"/>
      <c r="F148" s="1"/>
      <c r="G148" s="52"/>
      <c r="H148" s="1"/>
      <c r="I148" s="52"/>
      <c r="J148" s="1"/>
      <c r="K148" s="52"/>
      <c r="L148" s="69"/>
      <c r="M148" s="52"/>
      <c r="N148" s="1"/>
      <c r="O148" s="52"/>
      <c r="P148" s="1"/>
      <c r="Q148" s="1"/>
      <c r="R148" s="52"/>
      <c r="S148" s="1"/>
      <c r="T148" s="52"/>
      <c r="U148" s="1"/>
      <c r="V148" s="70"/>
      <c r="W148" s="52"/>
      <c r="X148" s="1"/>
      <c r="Y148" s="52"/>
      <c r="Z148" s="1"/>
      <c r="AA148" s="1"/>
      <c r="AB148" s="1"/>
      <c r="AC148" s="1"/>
      <c r="AD148" s="1"/>
      <c r="AE148" s="52"/>
      <c r="AF148" s="1"/>
      <c r="AG148" s="52"/>
      <c r="AH148" s="1"/>
      <c r="AI148" s="1"/>
      <c r="AJ148" s="52"/>
      <c r="AK148" s="1"/>
      <c r="AL148" s="52"/>
      <c r="AM148" s="1"/>
      <c r="AN148" s="52"/>
      <c r="AO148" s="71"/>
      <c r="AP148" s="52"/>
      <c r="AQ148" s="1"/>
      <c r="AR148" s="71"/>
      <c r="AS148" s="71"/>
      <c r="AT148" s="52"/>
    </row>
    <row r="149" spans="1:46" ht="14.25" customHeight="1">
      <c r="A149" s="52"/>
      <c r="B149" s="52"/>
      <c r="C149" s="52"/>
      <c r="D149" s="1"/>
      <c r="E149" s="52"/>
      <c r="F149" s="1"/>
      <c r="G149" s="52"/>
      <c r="H149" s="1"/>
      <c r="I149" s="52"/>
      <c r="J149" s="1"/>
      <c r="K149" s="52"/>
      <c r="L149" s="69"/>
      <c r="M149" s="52"/>
      <c r="N149" s="1"/>
      <c r="O149" s="52"/>
      <c r="P149" s="1"/>
      <c r="Q149" s="1"/>
      <c r="R149" s="52"/>
      <c r="S149" s="1"/>
      <c r="T149" s="52"/>
      <c r="U149" s="1"/>
      <c r="V149" s="70"/>
      <c r="W149" s="52"/>
      <c r="X149" s="1"/>
      <c r="Y149" s="52"/>
      <c r="Z149" s="1"/>
      <c r="AA149" s="1"/>
      <c r="AB149" s="1"/>
      <c r="AC149" s="1"/>
      <c r="AD149" s="1"/>
      <c r="AE149" s="52"/>
      <c r="AF149" s="1"/>
      <c r="AG149" s="52"/>
      <c r="AH149" s="1"/>
      <c r="AI149" s="1"/>
      <c r="AJ149" s="52"/>
      <c r="AK149" s="1"/>
      <c r="AL149" s="52"/>
      <c r="AM149" s="1"/>
      <c r="AN149" s="52"/>
      <c r="AO149" s="71"/>
      <c r="AP149" s="52"/>
      <c r="AQ149" s="1"/>
      <c r="AR149" s="71"/>
      <c r="AS149" s="71"/>
      <c r="AT149" s="52"/>
    </row>
    <row r="150" spans="1:46" ht="14.25" customHeight="1">
      <c r="A150" s="52"/>
      <c r="B150" s="52"/>
      <c r="C150" s="52"/>
      <c r="D150" s="1"/>
      <c r="E150" s="52"/>
      <c r="F150" s="1"/>
      <c r="G150" s="52"/>
      <c r="H150" s="1"/>
      <c r="I150" s="52"/>
      <c r="J150" s="1"/>
      <c r="K150" s="52"/>
      <c r="L150" s="69"/>
      <c r="M150" s="52"/>
      <c r="N150" s="1"/>
      <c r="O150" s="52"/>
      <c r="P150" s="1"/>
      <c r="Q150" s="1"/>
      <c r="R150" s="52"/>
      <c r="S150" s="1"/>
      <c r="T150" s="52"/>
      <c r="U150" s="1"/>
      <c r="V150" s="70"/>
      <c r="W150" s="52"/>
      <c r="X150" s="1"/>
      <c r="Y150" s="52"/>
      <c r="Z150" s="1"/>
      <c r="AA150" s="1"/>
      <c r="AB150" s="1"/>
      <c r="AC150" s="1"/>
      <c r="AD150" s="1"/>
      <c r="AE150" s="52"/>
      <c r="AF150" s="1"/>
      <c r="AG150" s="52"/>
      <c r="AH150" s="1"/>
      <c r="AI150" s="1"/>
      <c r="AJ150" s="52"/>
      <c r="AK150" s="1"/>
      <c r="AL150" s="52"/>
      <c r="AM150" s="1"/>
      <c r="AN150" s="52"/>
      <c r="AO150" s="71"/>
      <c r="AP150" s="52"/>
      <c r="AQ150" s="1"/>
      <c r="AR150" s="71"/>
      <c r="AS150" s="71"/>
      <c r="AT150" s="52"/>
    </row>
    <row r="151" spans="1:46" ht="14.25" customHeight="1">
      <c r="A151" s="52"/>
      <c r="B151" s="52"/>
      <c r="C151" s="52"/>
      <c r="D151" s="1"/>
      <c r="E151" s="52"/>
      <c r="F151" s="1"/>
      <c r="G151" s="52"/>
      <c r="H151" s="1"/>
      <c r="I151" s="52"/>
      <c r="J151" s="1"/>
      <c r="K151" s="52"/>
      <c r="L151" s="69"/>
      <c r="M151" s="52"/>
      <c r="N151" s="1"/>
      <c r="O151" s="52"/>
      <c r="P151" s="1"/>
      <c r="Q151" s="1"/>
      <c r="R151" s="52"/>
      <c r="S151" s="1"/>
      <c r="T151" s="52"/>
      <c r="U151" s="1"/>
      <c r="V151" s="70"/>
      <c r="W151" s="52"/>
      <c r="X151" s="1"/>
      <c r="Y151" s="52"/>
      <c r="Z151" s="1"/>
      <c r="AA151" s="1"/>
      <c r="AB151" s="1"/>
      <c r="AC151" s="1"/>
      <c r="AD151" s="1"/>
      <c r="AE151" s="52"/>
      <c r="AF151" s="1"/>
      <c r="AG151" s="52"/>
      <c r="AH151" s="1"/>
      <c r="AI151" s="1"/>
      <c r="AJ151" s="52"/>
      <c r="AK151" s="1"/>
      <c r="AL151" s="52"/>
      <c r="AM151" s="1"/>
      <c r="AN151" s="52"/>
      <c r="AO151" s="71"/>
      <c r="AP151" s="52"/>
      <c r="AQ151" s="1"/>
      <c r="AR151" s="71"/>
      <c r="AS151" s="71"/>
      <c r="AT151" s="52"/>
    </row>
    <row r="152" spans="1:46" ht="14.25" customHeight="1">
      <c r="A152" s="52"/>
      <c r="B152" s="52"/>
      <c r="C152" s="52"/>
      <c r="D152" s="1"/>
      <c r="E152" s="52"/>
      <c r="F152" s="1"/>
      <c r="G152" s="52"/>
      <c r="H152" s="1"/>
      <c r="I152" s="52"/>
      <c r="J152" s="1"/>
      <c r="K152" s="52"/>
      <c r="L152" s="69"/>
      <c r="M152" s="52"/>
      <c r="N152" s="1"/>
      <c r="O152" s="52"/>
      <c r="P152" s="1"/>
      <c r="Q152" s="1"/>
      <c r="R152" s="52"/>
      <c r="S152" s="1"/>
      <c r="T152" s="52"/>
      <c r="U152" s="1"/>
      <c r="V152" s="70"/>
      <c r="W152" s="52"/>
      <c r="X152" s="1"/>
      <c r="Y152" s="52"/>
      <c r="Z152" s="1"/>
      <c r="AA152" s="1"/>
      <c r="AB152" s="1"/>
      <c r="AC152" s="1"/>
      <c r="AD152" s="1"/>
      <c r="AE152" s="52"/>
      <c r="AF152" s="1"/>
      <c r="AG152" s="52"/>
      <c r="AH152" s="1"/>
      <c r="AI152" s="1"/>
      <c r="AJ152" s="52"/>
      <c r="AK152" s="1"/>
      <c r="AL152" s="52"/>
      <c r="AM152" s="1"/>
      <c r="AN152" s="52"/>
      <c r="AO152" s="71"/>
      <c r="AP152" s="52"/>
      <c r="AQ152" s="1"/>
      <c r="AR152" s="71"/>
      <c r="AS152" s="71"/>
      <c r="AT152" s="52"/>
    </row>
    <row r="153" spans="1:46" ht="14.25" customHeight="1">
      <c r="A153" s="52"/>
      <c r="B153" s="52"/>
      <c r="C153" s="52"/>
      <c r="D153" s="1"/>
      <c r="E153" s="52"/>
      <c r="F153" s="1"/>
      <c r="G153" s="52"/>
      <c r="H153" s="1"/>
      <c r="I153" s="52"/>
      <c r="J153" s="1"/>
      <c r="K153" s="52"/>
      <c r="L153" s="69"/>
      <c r="M153" s="52"/>
      <c r="N153" s="1"/>
      <c r="O153" s="52"/>
      <c r="P153" s="1"/>
      <c r="Q153" s="1"/>
      <c r="R153" s="52"/>
      <c r="S153" s="1"/>
      <c r="T153" s="52"/>
      <c r="U153" s="1"/>
      <c r="V153" s="70"/>
      <c r="W153" s="52"/>
      <c r="X153" s="1"/>
      <c r="Y153" s="52"/>
      <c r="Z153" s="1"/>
      <c r="AA153" s="1"/>
      <c r="AB153" s="1"/>
      <c r="AC153" s="1"/>
      <c r="AD153" s="1"/>
      <c r="AE153" s="52"/>
      <c r="AF153" s="1"/>
      <c r="AG153" s="52"/>
      <c r="AH153" s="1"/>
      <c r="AI153" s="1"/>
      <c r="AJ153" s="52"/>
      <c r="AK153" s="1"/>
      <c r="AL153" s="52"/>
      <c r="AM153" s="1"/>
      <c r="AN153" s="52"/>
      <c r="AO153" s="71"/>
      <c r="AP153" s="52"/>
      <c r="AQ153" s="1"/>
      <c r="AR153" s="71"/>
      <c r="AS153" s="71"/>
      <c r="AT153" s="52"/>
    </row>
    <row r="154" spans="1:46" ht="14.25" customHeight="1">
      <c r="A154" s="52"/>
      <c r="B154" s="52"/>
      <c r="C154" s="52"/>
      <c r="D154" s="1"/>
      <c r="E154" s="52"/>
      <c r="F154" s="1"/>
      <c r="G154" s="52"/>
      <c r="H154" s="1"/>
      <c r="I154" s="52"/>
      <c r="J154" s="1"/>
      <c r="K154" s="52"/>
      <c r="L154" s="69"/>
      <c r="M154" s="52"/>
      <c r="N154" s="1"/>
      <c r="O154" s="52"/>
      <c r="P154" s="1"/>
      <c r="Q154" s="1"/>
      <c r="R154" s="52"/>
      <c r="S154" s="1"/>
      <c r="T154" s="52"/>
      <c r="U154" s="1"/>
      <c r="V154" s="70"/>
      <c r="W154" s="52"/>
      <c r="X154" s="1"/>
      <c r="Y154" s="52"/>
      <c r="Z154" s="1"/>
      <c r="AA154" s="1"/>
      <c r="AB154" s="1"/>
      <c r="AC154" s="1"/>
      <c r="AD154" s="1"/>
      <c r="AE154" s="52"/>
      <c r="AF154" s="1"/>
      <c r="AG154" s="52"/>
      <c r="AH154" s="1"/>
      <c r="AI154" s="1"/>
      <c r="AJ154" s="52"/>
      <c r="AK154" s="1"/>
      <c r="AL154" s="52"/>
      <c r="AM154" s="1"/>
      <c r="AN154" s="52"/>
      <c r="AO154" s="71"/>
      <c r="AP154" s="52"/>
      <c r="AQ154" s="1"/>
      <c r="AR154" s="71"/>
      <c r="AS154" s="71"/>
      <c r="AT154" s="52"/>
    </row>
    <row r="155" spans="1:46" ht="14.25" customHeight="1">
      <c r="A155" s="52"/>
      <c r="B155" s="52"/>
      <c r="C155" s="52"/>
      <c r="D155" s="1"/>
      <c r="E155" s="52"/>
      <c r="F155" s="1"/>
      <c r="G155" s="52"/>
      <c r="H155" s="1"/>
      <c r="I155" s="52"/>
      <c r="J155" s="1"/>
      <c r="K155" s="52"/>
      <c r="L155" s="69"/>
      <c r="M155" s="52"/>
      <c r="N155" s="1"/>
      <c r="O155" s="52"/>
      <c r="P155" s="1"/>
      <c r="Q155" s="1"/>
      <c r="R155" s="52"/>
      <c r="S155" s="1"/>
      <c r="T155" s="52"/>
      <c r="U155" s="1"/>
      <c r="V155" s="70"/>
      <c r="W155" s="52"/>
      <c r="X155" s="1"/>
      <c r="Y155" s="52"/>
      <c r="Z155" s="1"/>
      <c r="AA155" s="1"/>
      <c r="AB155" s="1"/>
      <c r="AC155" s="1"/>
      <c r="AD155" s="1"/>
      <c r="AE155" s="52"/>
      <c r="AF155" s="1"/>
      <c r="AG155" s="52"/>
      <c r="AH155" s="1"/>
      <c r="AI155" s="1"/>
      <c r="AJ155" s="52"/>
      <c r="AK155" s="1"/>
      <c r="AL155" s="52"/>
      <c r="AM155" s="1"/>
      <c r="AN155" s="52"/>
      <c r="AO155" s="71"/>
      <c r="AP155" s="52"/>
      <c r="AQ155" s="1"/>
      <c r="AR155" s="71"/>
      <c r="AS155" s="71"/>
      <c r="AT155" s="52"/>
    </row>
    <row r="156" spans="1:46" ht="14.25" customHeight="1">
      <c r="A156" s="52"/>
      <c r="B156" s="52"/>
      <c r="C156" s="52"/>
      <c r="D156" s="1"/>
      <c r="E156" s="52"/>
      <c r="F156" s="1"/>
      <c r="G156" s="52"/>
      <c r="H156" s="1"/>
      <c r="I156" s="52"/>
      <c r="J156" s="1"/>
      <c r="K156" s="52"/>
      <c r="L156" s="69"/>
      <c r="M156" s="52"/>
      <c r="N156" s="1"/>
      <c r="O156" s="52"/>
      <c r="P156" s="1"/>
      <c r="Q156" s="1"/>
      <c r="R156" s="52"/>
      <c r="S156" s="1"/>
      <c r="T156" s="52"/>
      <c r="U156" s="1"/>
      <c r="V156" s="70"/>
      <c r="W156" s="52"/>
      <c r="X156" s="1"/>
      <c r="Y156" s="52"/>
      <c r="Z156" s="1"/>
      <c r="AA156" s="1"/>
      <c r="AB156" s="1"/>
      <c r="AC156" s="1"/>
      <c r="AD156" s="1"/>
      <c r="AE156" s="52"/>
      <c r="AF156" s="1"/>
      <c r="AG156" s="52"/>
      <c r="AH156" s="1"/>
      <c r="AI156" s="1"/>
      <c r="AJ156" s="52"/>
      <c r="AK156" s="1"/>
      <c r="AL156" s="52"/>
      <c r="AM156" s="1"/>
      <c r="AN156" s="52"/>
      <c r="AO156" s="71"/>
      <c r="AP156" s="52"/>
      <c r="AQ156" s="1"/>
      <c r="AR156" s="71"/>
      <c r="AS156" s="71"/>
      <c r="AT156" s="52"/>
    </row>
    <row r="157" spans="1:46" ht="14.25" customHeight="1">
      <c r="A157" s="52"/>
      <c r="B157" s="52"/>
      <c r="C157" s="52"/>
      <c r="D157" s="1"/>
      <c r="E157" s="52"/>
      <c r="F157" s="1"/>
      <c r="G157" s="52"/>
      <c r="H157" s="1"/>
      <c r="I157" s="52"/>
      <c r="J157" s="1"/>
      <c r="K157" s="52"/>
      <c r="L157" s="69"/>
      <c r="M157" s="52"/>
      <c r="N157" s="1"/>
      <c r="O157" s="52"/>
      <c r="P157" s="1"/>
      <c r="Q157" s="1"/>
      <c r="R157" s="52"/>
      <c r="S157" s="1"/>
      <c r="T157" s="52"/>
      <c r="U157" s="1"/>
      <c r="V157" s="70"/>
      <c r="W157" s="52"/>
      <c r="X157" s="1"/>
      <c r="Y157" s="52"/>
      <c r="Z157" s="1"/>
      <c r="AA157" s="1"/>
      <c r="AB157" s="1"/>
      <c r="AC157" s="1"/>
      <c r="AD157" s="1"/>
      <c r="AE157" s="52"/>
      <c r="AF157" s="1"/>
      <c r="AG157" s="52"/>
      <c r="AH157" s="1"/>
      <c r="AI157" s="1"/>
      <c r="AJ157" s="52"/>
      <c r="AK157" s="1"/>
      <c r="AL157" s="52"/>
      <c r="AM157" s="1"/>
      <c r="AN157" s="52"/>
      <c r="AO157" s="71"/>
      <c r="AP157" s="52"/>
      <c r="AQ157" s="1"/>
      <c r="AR157" s="71"/>
      <c r="AS157" s="71"/>
      <c r="AT157" s="52"/>
    </row>
    <row r="158" spans="1:46" ht="14.25" customHeight="1">
      <c r="A158" s="52"/>
      <c r="B158" s="52"/>
      <c r="C158" s="52"/>
      <c r="D158" s="1"/>
      <c r="E158" s="52"/>
      <c r="F158" s="1"/>
      <c r="G158" s="52"/>
      <c r="H158" s="1"/>
      <c r="I158" s="52"/>
      <c r="J158" s="1"/>
      <c r="K158" s="52"/>
      <c r="L158" s="69"/>
      <c r="M158" s="52"/>
      <c r="N158" s="1"/>
      <c r="O158" s="52"/>
      <c r="P158" s="1"/>
      <c r="Q158" s="1"/>
      <c r="R158" s="52"/>
      <c r="S158" s="1"/>
      <c r="T158" s="52"/>
      <c r="U158" s="1"/>
      <c r="V158" s="70"/>
      <c r="W158" s="52"/>
      <c r="X158" s="1"/>
      <c r="Y158" s="52"/>
      <c r="Z158" s="1"/>
      <c r="AA158" s="1"/>
      <c r="AB158" s="1"/>
      <c r="AC158" s="1"/>
      <c r="AD158" s="1"/>
      <c r="AE158" s="52"/>
      <c r="AF158" s="1"/>
      <c r="AG158" s="52"/>
      <c r="AH158" s="1"/>
      <c r="AI158" s="1"/>
      <c r="AJ158" s="52"/>
      <c r="AK158" s="1"/>
      <c r="AL158" s="52"/>
      <c r="AM158" s="1"/>
      <c r="AN158" s="52"/>
      <c r="AO158" s="71"/>
      <c r="AP158" s="52"/>
      <c r="AQ158" s="1"/>
      <c r="AR158" s="71"/>
      <c r="AS158" s="71"/>
      <c r="AT158" s="52"/>
    </row>
    <row r="159" spans="1:46" ht="14.25" customHeight="1">
      <c r="A159" s="52"/>
      <c r="B159" s="52"/>
      <c r="C159" s="52"/>
      <c r="D159" s="1"/>
      <c r="E159" s="52"/>
      <c r="F159" s="1"/>
      <c r="G159" s="52"/>
      <c r="H159" s="1"/>
      <c r="I159" s="52"/>
      <c r="J159" s="1"/>
      <c r="K159" s="52"/>
      <c r="L159" s="69"/>
      <c r="M159" s="52"/>
      <c r="N159" s="1"/>
      <c r="O159" s="52"/>
      <c r="P159" s="1"/>
      <c r="Q159" s="1"/>
      <c r="R159" s="52"/>
      <c r="S159" s="1"/>
      <c r="T159" s="52"/>
      <c r="U159" s="1"/>
      <c r="V159" s="70"/>
      <c r="W159" s="52"/>
      <c r="X159" s="1"/>
      <c r="Y159" s="52"/>
      <c r="Z159" s="1"/>
      <c r="AA159" s="1"/>
      <c r="AB159" s="1"/>
      <c r="AC159" s="1"/>
      <c r="AD159" s="1"/>
      <c r="AE159" s="52"/>
      <c r="AF159" s="1"/>
      <c r="AG159" s="52"/>
      <c r="AH159" s="1"/>
      <c r="AI159" s="1"/>
      <c r="AJ159" s="52"/>
      <c r="AK159" s="1"/>
      <c r="AL159" s="52"/>
      <c r="AM159" s="1"/>
      <c r="AN159" s="52"/>
      <c r="AO159" s="71"/>
      <c r="AP159" s="52"/>
      <c r="AQ159" s="1"/>
      <c r="AR159" s="71"/>
      <c r="AS159" s="71"/>
      <c r="AT159" s="52"/>
    </row>
    <row r="160" spans="1:46" ht="14.25" customHeight="1">
      <c r="A160" s="52"/>
      <c r="B160" s="52"/>
      <c r="C160" s="52"/>
      <c r="D160" s="1"/>
      <c r="E160" s="52"/>
      <c r="F160" s="1"/>
      <c r="G160" s="52"/>
      <c r="H160" s="1"/>
      <c r="I160" s="52"/>
      <c r="J160" s="1"/>
      <c r="K160" s="52"/>
      <c r="L160" s="69"/>
      <c r="M160" s="52"/>
      <c r="N160" s="1"/>
      <c r="O160" s="52"/>
      <c r="P160" s="1"/>
      <c r="Q160" s="1"/>
      <c r="R160" s="52"/>
      <c r="S160" s="1"/>
      <c r="T160" s="52"/>
      <c r="U160" s="1"/>
      <c r="V160" s="70"/>
      <c r="W160" s="52"/>
      <c r="X160" s="1"/>
      <c r="Y160" s="52"/>
      <c r="Z160" s="1"/>
      <c r="AA160" s="1"/>
      <c r="AB160" s="1"/>
      <c r="AC160" s="1"/>
      <c r="AD160" s="1"/>
      <c r="AE160" s="52"/>
      <c r="AF160" s="1"/>
      <c r="AG160" s="52"/>
      <c r="AH160" s="1"/>
      <c r="AI160" s="1"/>
      <c r="AJ160" s="52"/>
      <c r="AK160" s="1"/>
      <c r="AL160" s="52"/>
      <c r="AM160" s="1"/>
      <c r="AN160" s="52"/>
      <c r="AO160" s="71"/>
      <c r="AP160" s="52"/>
      <c r="AQ160" s="1"/>
      <c r="AR160" s="71"/>
      <c r="AS160" s="71"/>
      <c r="AT160" s="52"/>
    </row>
    <row r="161" spans="1:46" ht="14.25" customHeight="1">
      <c r="A161" s="52"/>
      <c r="B161" s="52"/>
      <c r="C161" s="52"/>
      <c r="D161" s="1"/>
      <c r="E161" s="52"/>
      <c r="F161" s="1"/>
      <c r="G161" s="52"/>
      <c r="H161" s="1"/>
      <c r="I161" s="52"/>
      <c r="J161" s="1"/>
      <c r="K161" s="52"/>
      <c r="L161" s="69"/>
      <c r="M161" s="52"/>
      <c r="N161" s="1"/>
      <c r="O161" s="52"/>
      <c r="P161" s="1"/>
      <c r="Q161" s="1"/>
      <c r="R161" s="52"/>
      <c r="S161" s="1"/>
      <c r="T161" s="52"/>
      <c r="U161" s="1"/>
      <c r="V161" s="70"/>
      <c r="W161" s="52"/>
      <c r="X161" s="1"/>
      <c r="Y161" s="52"/>
      <c r="Z161" s="1"/>
      <c r="AA161" s="1"/>
      <c r="AB161" s="1"/>
      <c r="AC161" s="1"/>
      <c r="AD161" s="1"/>
      <c r="AE161" s="52"/>
      <c r="AF161" s="1"/>
      <c r="AG161" s="52"/>
      <c r="AH161" s="1"/>
      <c r="AI161" s="1"/>
      <c r="AJ161" s="52"/>
      <c r="AK161" s="1"/>
      <c r="AL161" s="52"/>
      <c r="AM161" s="1"/>
      <c r="AN161" s="52"/>
      <c r="AO161" s="71"/>
      <c r="AP161" s="52"/>
      <c r="AQ161" s="1"/>
      <c r="AR161" s="71"/>
      <c r="AS161" s="71"/>
      <c r="AT161" s="52"/>
    </row>
    <row r="162" spans="1:46" ht="14.25" customHeight="1">
      <c r="A162" s="52"/>
      <c r="B162" s="52"/>
      <c r="C162" s="52"/>
      <c r="D162" s="1"/>
      <c r="E162" s="52"/>
      <c r="F162" s="1"/>
      <c r="G162" s="52"/>
      <c r="H162" s="1"/>
      <c r="I162" s="52"/>
      <c r="J162" s="1"/>
      <c r="K162" s="52"/>
      <c r="L162" s="69"/>
      <c r="M162" s="52"/>
      <c r="N162" s="1"/>
      <c r="O162" s="52"/>
      <c r="P162" s="1"/>
      <c r="Q162" s="1"/>
      <c r="R162" s="52"/>
      <c r="S162" s="1"/>
      <c r="T162" s="52"/>
      <c r="U162" s="1"/>
      <c r="V162" s="70"/>
      <c r="W162" s="52"/>
      <c r="X162" s="1"/>
      <c r="Y162" s="52"/>
      <c r="Z162" s="1"/>
      <c r="AA162" s="1"/>
      <c r="AB162" s="1"/>
      <c r="AC162" s="1"/>
      <c r="AD162" s="1"/>
      <c r="AE162" s="52"/>
      <c r="AF162" s="1"/>
      <c r="AG162" s="52"/>
      <c r="AH162" s="1"/>
      <c r="AI162" s="1"/>
      <c r="AJ162" s="52"/>
      <c r="AK162" s="1"/>
      <c r="AL162" s="52"/>
      <c r="AM162" s="1"/>
      <c r="AN162" s="52"/>
      <c r="AO162" s="71"/>
      <c r="AP162" s="52"/>
      <c r="AQ162" s="1"/>
      <c r="AR162" s="71"/>
      <c r="AS162" s="71"/>
      <c r="AT162" s="52"/>
    </row>
    <row r="163" spans="1:46" ht="14.25" customHeight="1">
      <c r="A163" s="52"/>
      <c r="B163" s="52"/>
      <c r="C163" s="52"/>
      <c r="D163" s="1"/>
      <c r="E163" s="52"/>
      <c r="F163" s="1"/>
      <c r="G163" s="52"/>
      <c r="H163" s="1"/>
      <c r="I163" s="52"/>
      <c r="J163" s="1"/>
      <c r="K163" s="52"/>
      <c r="L163" s="69"/>
      <c r="M163" s="52"/>
      <c r="N163" s="1"/>
      <c r="O163" s="52"/>
      <c r="P163" s="1"/>
      <c r="Q163" s="1"/>
      <c r="R163" s="52"/>
      <c r="S163" s="1"/>
      <c r="T163" s="52"/>
      <c r="U163" s="1"/>
      <c r="V163" s="70"/>
      <c r="W163" s="52"/>
      <c r="X163" s="1"/>
      <c r="Y163" s="52"/>
      <c r="Z163" s="1"/>
      <c r="AA163" s="1"/>
      <c r="AB163" s="1"/>
      <c r="AC163" s="1"/>
      <c r="AD163" s="1"/>
      <c r="AE163" s="52"/>
      <c r="AF163" s="1"/>
      <c r="AG163" s="52"/>
      <c r="AH163" s="1"/>
      <c r="AI163" s="1"/>
      <c r="AJ163" s="52"/>
      <c r="AK163" s="1"/>
      <c r="AL163" s="52"/>
      <c r="AM163" s="1"/>
      <c r="AN163" s="52"/>
      <c r="AO163" s="71"/>
      <c r="AP163" s="52"/>
      <c r="AQ163" s="1"/>
      <c r="AR163" s="71"/>
      <c r="AS163" s="71"/>
      <c r="AT163" s="52"/>
    </row>
    <row r="164" spans="1:46" ht="14.25" customHeight="1">
      <c r="A164" s="52"/>
      <c r="B164" s="52"/>
      <c r="C164" s="52"/>
      <c r="D164" s="1"/>
      <c r="E164" s="52"/>
      <c r="F164" s="1"/>
      <c r="G164" s="52"/>
      <c r="H164" s="1"/>
      <c r="I164" s="52"/>
      <c r="J164" s="1"/>
      <c r="K164" s="52"/>
      <c r="L164" s="69"/>
      <c r="M164" s="52"/>
      <c r="N164" s="1"/>
      <c r="O164" s="52"/>
      <c r="P164" s="1"/>
      <c r="Q164" s="1"/>
      <c r="R164" s="52"/>
      <c r="S164" s="1"/>
      <c r="T164" s="52"/>
      <c r="U164" s="1"/>
      <c r="V164" s="70"/>
      <c r="W164" s="52"/>
      <c r="X164" s="1"/>
      <c r="Y164" s="52"/>
      <c r="Z164" s="1"/>
      <c r="AA164" s="1"/>
      <c r="AB164" s="1"/>
      <c r="AC164" s="1"/>
      <c r="AD164" s="1"/>
      <c r="AE164" s="52"/>
      <c r="AF164" s="1"/>
      <c r="AG164" s="52"/>
      <c r="AH164" s="1"/>
      <c r="AI164" s="1"/>
      <c r="AJ164" s="52"/>
      <c r="AK164" s="1"/>
      <c r="AL164" s="52"/>
      <c r="AM164" s="1"/>
      <c r="AN164" s="52"/>
      <c r="AO164" s="71"/>
      <c r="AP164" s="52"/>
      <c r="AQ164" s="1"/>
      <c r="AR164" s="71"/>
      <c r="AS164" s="71"/>
      <c r="AT164" s="52"/>
    </row>
    <row r="165" spans="1:46" ht="14.25" customHeight="1">
      <c r="A165" s="52"/>
      <c r="B165" s="52"/>
      <c r="C165" s="52"/>
      <c r="D165" s="1"/>
      <c r="E165" s="52"/>
      <c r="F165" s="1"/>
      <c r="G165" s="52"/>
      <c r="H165" s="1"/>
      <c r="I165" s="52"/>
      <c r="J165" s="1"/>
      <c r="K165" s="52"/>
      <c r="L165" s="69"/>
      <c r="M165" s="52"/>
      <c r="N165" s="1"/>
      <c r="O165" s="52"/>
      <c r="P165" s="1"/>
      <c r="Q165" s="1"/>
      <c r="R165" s="52"/>
      <c r="S165" s="1"/>
      <c r="T165" s="52"/>
      <c r="U165" s="1"/>
      <c r="V165" s="70"/>
      <c r="W165" s="52"/>
      <c r="X165" s="1"/>
      <c r="Y165" s="52"/>
      <c r="Z165" s="1"/>
      <c r="AA165" s="1"/>
      <c r="AB165" s="1"/>
      <c r="AC165" s="1"/>
      <c r="AD165" s="1"/>
      <c r="AE165" s="52"/>
      <c r="AF165" s="1"/>
      <c r="AG165" s="52"/>
      <c r="AH165" s="1"/>
      <c r="AI165" s="1"/>
      <c r="AJ165" s="52"/>
      <c r="AK165" s="1"/>
      <c r="AL165" s="52"/>
      <c r="AM165" s="1"/>
      <c r="AN165" s="52"/>
      <c r="AO165" s="71"/>
      <c r="AP165" s="52"/>
      <c r="AQ165" s="1"/>
      <c r="AR165" s="71"/>
      <c r="AS165" s="71"/>
      <c r="AT165" s="52"/>
    </row>
    <row r="166" spans="1:46" ht="14.25" customHeight="1">
      <c r="A166" s="52"/>
      <c r="B166" s="52"/>
      <c r="C166" s="52"/>
      <c r="D166" s="1"/>
      <c r="E166" s="52"/>
      <c r="F166" s="1"/>
      <c r="G166" s="52"/>
      <c r="H166" s="1"/>
      <c r="I166" s="52"/>
      <c r="J166" s="1"/>
      <c r="K166" s="52"/>
      <c r="L166" s="69"/>
      <c r="M166" s="52"/>
      <c r="N166" s="1"/>
      <c r="O166" s="52"/>
      <c r="P166" s="1"/>
      <c r="Q166" s="1"/>
      <c r="R166" s="52"/>
      <c r="S166" s="1"/>
      <c r="T166" s="52"/>
      <c r="U166" s="1"/>
      <c r="V166" s="70"/>
      <c r="W166" s="52"/>
      <c r="X166" s="1"/>
      <c r="Y166" s="52"/>
      <c r="Z166" s="1"/>
      <c r="AA166" s="1"/>
      <c r="AB166" s="1"/>
      <c r="AC166" s="1"/>
      <c r="AD166" s="1"/>
      <c r="AE166" s="52"/>
      <c r="AF166" s="1"/>
      <c r="AG166" s="52"/>
      <c r="AH166" s="1"/>
      <c r="AI166" s="1"/>
      <c r="AJ166" s="52"/>
      <c r="AK166" s="1"/>
      <c r="AL166" s="52"/>
      <c r="AM166" s="1"/>
      <c r="AN166" s="52"/>
      <c r="AO166" s="71"/>
      <c r="AP166" s="52"/>
      <c r="AQ166" s="1"/>
      <c r="AR166" s="71"/>
      <c r="AS166" s="71"/>
      <c r="AT166" s="52"/>
    </row>
    <row r="167" spans="1:46" ht="14.25" customHeight="1">
      <c r="A167" s="52"/>
      <c r="B167" s="52"/>
      <c r="C167" s="52"/>
      <c r="D167" s="1"/>
      <c r="E167" s="52"/>
      <c r="F167" s="1"/>
      <c r="G167" s="52"/>
      <c r="H167" s="1"/>
      <c r="I167" s="52"/>
      <c r="J167" s="1"/>
      <c r="K167" s="52"/>
      <c r="L167" s="69"/>
      <c r="M167" s="52"/>
      <c r="N167" s="1"/>
      <c r="O167" s="52"/>
      <c r="P167" s="1"/>
      <c r="Q167" s="1"/>
      <c r="R167" s="52"/>
      <c r="S167" s="1"/>
      <c r="T167" s="52"/>
      <c r="U167" s="1"/>
      <c r="V167" s="70"/>
      <c r="W167" s="52"/>
      <c r="X167" s="1"/>
      <c r="Y167" s="52"/>
      <c r="Z167" s="1"/>
      <c r="AA167" s="1"/>
      <c r="AB167" s="1"/>
      <c r="AC167" s="1"/>
      <c r="AD167" s="1"/>
      <c r="AE167" s="52"/>
      <c r="AF167" s="1"/>
      <c r="AG167" s="52"/>
      <c r="AH167" s="1"/>
      <c r="AI167" s="1"/>
      <c r="AJ167" s="52"/>
      <c r="AK167" s="1"/>
      <c r="AL167" s="52"/>
      <c r="AM167" s="1"/>
      <c r="AN167" s="52"/>
      <c r="AO167" s="71"/>
      <c r="AP167" s="52"/>
      <c r="AQ167" s="1"/>
      <c r="AR167" s="71"/>
      <c r="AS167" s="71"/>
      <c r="AT167" s="52"/>
    </row>
    <row r="168" spans="1:46" ht="14.25" customHeight="1">
      <c r="A168" s="52"/>
      <c r="B168" s="52"/>
      <c r="C168" s="52"/>
      <c r="D168" s="1"/>
      <c r="E168" s="52"/>
      <c r="F168" s="1"/>
      <c r="G168" s="52"/>
      <c r="H168" s="1"/>
      <c r="I168" s="52"/>
      <c r="J168" s="1"/>
      <c r="K168" s="52"/>
      <c r="L168" s="69"/>
      <c r="M168" s="52"/>
      <c r="N168" s="1"/>
      <c r="O168" s="52"/>
      <c r="P168" s="1"/>
      <c r="Q168" s="1"/>
      <c r="R168" s="52"/>
      <c r="S168" s="1"/>
      <c r="T168" s="52"/>
      <c r="U168" s="1"/>
      <c r="V168" s="70"/>
      <c r="W168" s="52"/>
      <c r="X168" s="1"/>
      <c r="Y168" s="52"/>
      <c r="Z168" s="1"/>
      <c r="AA168" s="1"/>
      <c r="AB168" s="1"/>
      <c r="AC168" s="1"/>
      <c r="AD168" s="1"/>
      <c r="AE168" s="52"/>
      <c r="AF168" s="1"/>
      <c r="AG168" s="52"/>
      <c r="AH168" s="1"/>
      <c r="AI168" s="1"/>
      <c r="AJ168" s="52"/>
      <c r="AK168" s="1"/>
      <c r="AL168" s="52"/>
      <c r="AM168" s="1"/>
      <c r="AN168" s="52"/>
      <c r="AO168" s="71"/>
      <c r="AP168" s="52"/>
      <c r="AQ168" s="1"/>
      <c r="AR168" s="71"/>
      <c r="AS168" s="71"/>
      <c r="AT168" s="52"/>
    </row>
    <row r="169" spans="1:46" ht="14.25" customHeight="1">
      <c r="A169" s="52"/>
      <c r="B169" s="52"/>
      <c r="C169" s="52"/>
      <c r="D169" s="1"/>
      <c r="E169" s="52"/>
      <c r="F169" s="1"/>
      <c r="G169" s="52"/>
      <c r="H169" s="1"/>
      <c r="I169" s="52"/>
      <c r="J169" s="1"/>
      <c r="K169" s="52"/>
      <c r="L169" s="69"/>
      <c r="M169" s="52"/>
      <c r="N169" s="1"/>
      <c r="O169" s="52"/>
      <c r="P169" s="1"/>
      <c r="Q169" s="1"/>
      <c r="R169" s="52"/>
      <c r="S169" s="1"/>
      <c r="T169" s="52"/>
      <c r="U169" s="1"/>
      <c r="V169" s="70"/>
      <c r="W169" s="52"/>
      <c r="X169" s="1"/>
      <c r="Y169" s="52"/>
      <c r="Z169" s="1"/>
      <c r="AA169" s="1"/>
      <c r="AB169" s="1"/>
      <c r="AC169" s="1"/>
      <c r="AD169" s="1"/>
      <c r="AE169" s="52"/>
      <c r="AF169" s="1"/>
      <c r="AG169" s="52"/>
      <c r="AH169" s="1"/>
      <c r="AI169" s="1"/>
      <c r="AJ169" s="52"/>
      <c r="AK169" s="1"/>
      <c r="AL169" s="52"/>
      <c r="AM169" s="1"/>
      <c r="AN169" s="52"/>
      <c r="AO169" s="71"/>
      <c r="AP169" s="52"/>
      <c r="AQ169" s="1"/>
      <c r="AR169" s="71"/>
      <c r="AS169" s="71"/>
      <c r="AT169" s="52"/>
    </row>
    <row r="170" spans="1:46" ht="14.25" customHeight="1">
      <c r="A170" s="52"/>
      <c r="B170" s="52"/>
      <c r="C170" s="52"/>
      <c r="D170" s="1"/>
      <c r="E170" s="52"/>
      <c r="F170" s="1"/>
      <c r="G170" s="52"/>
      <c r="H170" s="1"/>
      <c r="I170" s="52"/>
      <c r="J170" s="1"/>
      <c r="K170" s="52"/>
      <c r="L170" s="69"/>
      <c r="M170" s="52"/>
      <c r="N170" s="1"/>
      <c r="O170" s="52"/>
      <c r="P170" s="1"/>
      <c r="Q170" s="1"/>
      <c r="R170" s="52"/>
      <c r="S170" s="1"/>
      <c r="T170" s="52"/>
      <c r="U170" s="1"/>
      <c r="V170" s="70"/>
      <c r="W170" s="52"/>
      <c r="X170" s="1"/>
      <c r="Y170" s="52"/>
      <c r="Z170" s="1"/>
      <c r="AA170" s="1"/>
      <c r="AB170" s="1"/>
      <c r="AC170" s="1"/>
      <c r="AD170" s="1"/>
      <c r="AE170" s="52"/>
      <c r="AF170" s="1"/>
      <c r="AG170" s="52"/>
      <c r="AH170" s="1"/>
      <c r="AI170" s="1"/>
      <c r="AJ170" s="52"/>
      <c r="AK170" s="1"/>
      <c r="AL170" s="52"/>
      <c r="AM170" s="1"/>
      <c r="AN170" s="52"/>
      <c r="AO170" s="71"/>
      <c r="AP170" s="52"/>
      <c r="AQ170" s="1"/>
      <c r="AR170" s="71"/>
      <c r="AS170" s="71"/>
      <c r="AT170" s="52"/>
    </row>
    <row r="171" spans="1:46" ht="14.25" customHeight="1">
      <c r="A171" s="52"/>
      <c r="B171" s="52"/>
      <c r="C171" s="52"/>
      <c r="D171" s="1"/>
      <c r="E171" s="52"/>
      <c r="F171" s="1"/>
      <c r="G171" s="52"/>
      <c r="H171" s="1"/>
      <c r="I171" s="52"/>
      <c r="J171" s="1"/>
      <c r="K171" s="52"/>
      <c r="L171" s="69"/>
      <c r="M171" s="52"/>
      <c r="N171" s="1"/>
      <c r="O171" s="52"/>
      <c r="P171" s="1"/>
      <c r="Q171" s="1"/>
      <c r="R171" s="52"/>
      <c r="S171" s="1"/>
      <c r="T171" s="52"/>
      <c r="U171" s="1"/>
      <c r="V171" s="70"/>
      <c r="W171" s="52"/>
      <c r="X171" s="1"/>
      <c r="Y171" s="52"/>
      <c r="Z171" s="1"/>
      <c r="AA171" s="1"/>
      <c r="AB171" s="1"/>
      <c r="AC171" s="1"/>
      <c r="AD171" s="1"/>
      <c r="AE171" s="52"/>
      <c r="AF171" s="1"/>
      <c r="AG171" s="52"/>
      <c r="AH171" s="1"/>
      <c r="AI171" s="1"/>
      <c r="AJ171" s="52"/>
      <c r="AK171" s="1"/>
      <c r="AL171" s="52"/>
      <c r="AM171" s="1"/>
      <c r="AN171" s="52"/>
      <c r="AO171" s="71"/>
      <c r="AP171" s="52"/>
      <c r="AQ171" s="1"/>
      <c r="AR171" s="71"/>
      <c r="AS171" s="71"/>
      <c r="AT171" s="52"/>
    </row>
    <row r="172" spans="1:46" ht="14.25" customHeight="1">
      <c r="A172" s="52"/>
      <c r="B172" s="52"/>
      <c r="C172" s="52"/>
      <c r="D172" s="1"/>
      <c r="E172" s="52"/>
      <c r="F172" s="1"/>
      <c r="G172" s="52"/>
      <c r="H172" s="1"/>
      <c r="I172" s="52"/>
      <c r="J172" s="1"/>
      <c r="K172" s="52"/>
      <c r="L172" s="69"/>
      <c r="M172" s="52"/>
      <c r="N172" s="1"/>
      <c r="O172" s="52"/>
      <c r="P172" s="1"/>
      <c r="Q172" s="1"/>
      <c r="R172" s="52"/>
      <c r="S172" s="1"/>
      <c r="T172" s="52"/>
      <c r="U172" s="1"/>
      <c r="V172" s="70"/>
      <c r="W172" s="52"/>
      <c r="X172" s="1"/>
      <c r="Y172" s="52"/>
      <c r="Z172" s="1"/>
      <c r="AA172" s="1"/>
      <c r="AB172" s="1"/>
      <c r="AC172" s="1"/>
      <c r="AD172" s="1"/>
      <c r="AE172" s="52"/>
      <c r="AF172" s="1"/>
      <c r="AG172" s="52"/>
      <c r="AH172" s="1"/>
      <c r="AI172" s="1"/>
      <c r="AJ172" s="52"/>
      <c r="AK172" s="1"/>
      <c r="AL172" s="52"/>
      <c r="AM172" s="1"/>
      <c r="AN172" s="52"/>
      <c r="AO172" s="71"/>
      <c r="AP172" s="52"/>
      <c r="AQ172" s="1"/>
      <c r="AR172" s="71"/>
      <c r="AS172" s="71"/>
      <c r="AT172" s="52"/>
    </row>
    <row r="173" spans="1:46" ht="14.25" customHeight="1">
      <c r="A173" s="52"/>
      <c r="B173" s="52"/>
      <c r="C173" s="52"/>
      <c r="D173" s="1"/>
      <c r="E173" s="52"/>
      <c r="F173" s="1"/>
      <c r="G173" s="52"/>
      <c r="H173" s="1"/>
      <c r="I173" s="52"/>
      <c r="J173" s="1"/>
      <c r="K173" s="52"/>
      <c r="L173" s="69"/>
      <c r="M173" s="52"/>
      <c r="N173" s="1"/>
      <c r="O173" s="52"/>
      <c r="P173" s="1"/>
      <c r="Q173" s="1"/>
      <c r="R173" s="52"/>
      <c r="S173" s="1"/>
      <c r="T173" s="52"/>
      <c r="U173" s="1"/>
      <c r="V173" s="70"/>
      <c r="W173" s="52"/>
      <c r="X173" s="1"/>
      <c r="Y173" s="52"/>
      <c r="Z173" s="1"/>
      <c r="AA173" s="1"/>
      <c r="AB173" s="1"/>
      <c r="AC173" s="1"/>
      <c r="AD173" s="1"/>
      <c r="AE173" s="52"/>
      <c r="AF173" s="1"/>
      <c r="AG173" s="52"/>
      <c r="AH173" s="1"/>
      <c r="AI173" s="1"/>
      <c r="AJ173" s="52"/>
      <c r="AK173" s="1"/>
      <c r="AL173" s="52"/>
      <c r="AM173" s="1"/>
      <c r="AN173" s="52"/>
      <c r="AO173" s="71"/>
      <c r="AP173" s="52"/>
      <c r="AQ173" s="1"/>
      <c r="AR173" s="71"/>
      <c r="AS173" s="71"/>
      <c r="AT173" s="52"/>
    </row>
    <row r="174" spans="1:46" ht="14.25" customHeight="1">
      <c r="A174" s="52"/>
      <c r="B174" s="52"/>
      <c r="C174" s="52"/>
      <c r="D174" s="1"/>
      <c r="E174" s="52"/>
      <c r="F174" s="1"/>
      <c r="G174" s="52"/>
      <c r="H174" s="1"/>
      <c r="I174" s="52"/>
      <c r="J174" s="1"/>
      <c r="K174" s="52"/>
      <c r="L174" s="69"/>
      <c r="M174" s="52"/>
      <c r="N174" s="1"/>
      <c r="O174" s="52"/>
      <c r="P174" s="1"/>
      <c r="Q174" s="1"/>
      <c r="R174" s="52"/>
      <c r="S174" s="1"/>
      <c r="T174" s="52"/>
      <c r="U174" s="1"/>
      <c r="V174" s="70"/>
      <c r="W174" s="52"/>
      <c r="X174" s="1"/>
      <c r="Y174" s="52"/>
      <c r="Z174" s="1"/>
      <c r="AA174" s="1"/>
      <c r="AB174" s="1"/>
      <c r="AC174" s="1"/>
      <c r="AD174" s="1"/>
      <c r="AE174" s="52"/>
      <c r="AF174" s="1"/>
      <c r="AG174" s="52"/>
      <c r="AH174" s="1"/>
      <c r="AI174" s="1"/>
      <c r="AJ174" s="52"/>
      <c r="AK174" s="1"/>
      <c r="AL174" s="52"/>
      <c r="AM174" s="1"/>
      <c r="AN174" s="52"/>
      <c r="AO174" s="71"/>
      <c r="AP174" s="52"/>
      <c r="AQ174" s="1"/>
      <c r="AR174" s="71"/>
      <c r="AS174" s="71"/>
      <c r="AT174" s="52"/>
    </row>
    <row r="175" spans="1:46" ht="14.25" customHeight="1">
      <c r="A175" s="52"/>
      <c r="B175" s="52"/>
      <c r="C175" s="52"/>
      <c r="D175" s="1"/>
      <c r="E175" s="52"/>
      <c r="F175" s="1"/>
      <c r="G175" s="52"/>
      <c r="H175" s="1"/>
      <c r="I175" s="52"/>
      <c r="J175" s="1"/>
      <c r="K175" s="52"/>
      <c r="L175" s="69"/>
      <c r="M175" s="52"/>
      <c r="N175" s="1"/>
      <c r="O175" s="52"/>
      <c r="P175" s="1"/>
      <c r="Q175" s="1"/>
      <c r="R175" s="52"/>
      <c r="S175" s="1"/>
      <c r="T175" s="52"/>
      <c r="U175" s="1"/>
      <c r="V175" s="70"/>
      <c r="W175" s="52"/>
      <c r="X175" s="1"/>
      <c r="Y175" s="52"/>
      <c r="Z175" s="1"/>
      <c r="AA175" s="1"/>
      <c r="AB175" s="1"/>
      <c r="AC175" s="1"/>
      <c r="AD175" s="1"/>
      <c r="AE175" s="52"/>
      <c r="AF175" s="1"/>
      <c r="AG175" s="52"/>
      <c r="AH175" s="1"/>
      <c r="AI175" s="1"/>
      <c r="AJ175" s="52"/>
      <c r="AK175" s="1"/>
      <c r="AL175" s="52"/>
      <c r="AM175" s="1"/>
      <c r="AN175" s="52"/>
      <c r="AO175" s="71"/>
      <c r="AP175" s="52"/>
      <c r="AQ175" s="1"/>
      <c r="AR175" s="71"/>
      <c r="AS175" s="71"/>
      <c r="AT175" s="52"/>
    </row>
    <row r="176" spans="1:46" ht="14.25" customHeight="1">
      <c r="A176" s="52"/>
      <c r="B176" s="52"/>
      <c r="C176" s="52"/>
      <c r="D176" s="1"/>
      <c r="E176" s="52"/>
      <c r="F176" s="1"/>
      <c r="G176" s="52"/>
      <c r="H176" s="1"/>
      <c r="I176" s="52"/>
      <c r="J176" s="1"/>
      <c r="K176" s="52"/>
      <c r="L176" s="69"/>
      <c r="M176" s="52"/>
      <c r="N176" s="1"/>
      <c r="O176" s="52"/>
      <c r="P176" s="1"/>
      <c r="Q176" s="1"/>
      <c r="R176" s="52"/>
      <c r="S176" s="1"/>
      <c r="T176" s="52"/>
      <c r="U176" s="1"/>
      <c r="V176" s="70"/>
      <c r="W176" s="52"/>
      <c r="X176" s="1"/>
      <c r="Y176" s="52"/>
      <c r="Z176" s="1"/>
      <c r="AA176" s="1"/>
      <c r="AB176" s="1"/>
      <c r="AC176" s="1"/>
      <c r="AD176" s="1"/>
      <c r="AE176" s="52"/>
      <c r="AF176" s="1"/>
      <c r="AG176" s="52"/>
      <c r="AH176" s="1"/>
      <c r="AI176" s="1"/>
      <c r="AJ176" s="52"/>
      <c r="AK176" s="1"/>
      <c r="AL176" s="52"/>
      <c r="AM176" s="1"/>
      <c r="AN176" s="52"/>
      <c r="AO176" s="71"/>
      <c r="AP176" s="52"/>
      <c r="AQ176" s="1"/>
      <c r="AR176" s="71"/>
      <c r="AS176" s="71"/>
      <c r="AT176" s="52"/>
    </row>
    <row r="177" spans="1:46" ht="14.25" customHeight="1">
      <c r="A177" s="52"/>
      <c r="B177" s="52"/>
      <c r="C177" s="52"/>
      <c r="D177" s="1"/>
      <c r="E177" s="52"/>
      <c r="F177" s="1"/>
      <c r="G177" s="52"/>
      <c r="H177" s="1"/>
      <c r="I177" s="52"/>
      <c r="J177" s="1"/>
      <c r="K177" s="52"/>
      <c r="L177" s="69"/>
      <c r="M177" s="52"/>
      <c r="N177" s="1"/>
      <c r="O177" s="52"/>
      <c r="P177" s="1"/>
      <c r="Q177" s="1"/>
      <c r="R177" s="52"/>
      <c r="S177" s="1"/>
      <c r="T177" s="52"/>
      <c r="U177" s="1"/>
      <c r="V177" s="70"/>
      <c r="W177" s="52"/>
      <c r="X177" s="1"/>
      <c r="Y177" s="52"/>
      <c r="Z177" s="1"/>
      <c r="AA177" s="1"/>
      <c r="AB177" s="1"/>
      <c r="AC177" s="1"/>
      <c r="AD177" s="1"/>
      <c r="AE177" s="52"/>
      <c r="AF177" s="1"/>
      <c r="AG177" s="52"/>
      <c r="AH177" s="1"/>
      <c r="AI177" s="1"/>
      <c r="AJ177" s="52"/>
      <c r="AK177" s="1"/>
      <c r="AL177" s="52"/>
      <c r="AM177" s="1"/>
      <c r="AN177" s="52"/>
      <c r="AO177" s="71"/>
      <c r="AP177" s="52"/>
      <c r="AQ177" s="1"/>
      <c r="AR177" s="71"/>
      <c r="AS177" s="71"/>
      <c r="AT177" s="52"/>
    </row>
    <row r="178" spans="1:46" ht="14.25" customHeight="1">
      <c r="A178" s="52"/>
      <c r="B178" s="52"/>
      <c r="C178" s="52"/>
      <c r="D178" s="1"/>
      <c r="E178" s="52"/>
      <c r="F178" s="1"/>
      <c r="G178" s="52"/>
      <c r="H178" s="1"/>
      <c r="I178" s="52"/>
      <c r="J178" s="1"/>
      <c r="K178" s="52"/>
      <c r="L178" s="69"/>
      <c r="M178" s="52"/>
      <c r="N178" s="1"/>
      <c r="O178" s="52"/>
      <c r="P178" s="1"/>
      <c r="Q178" s="1"/>
      <c r="R178" s="52"/>
      <c r="S178" s="1"/>
      <c r="T178" s="52"/>
      <c r="U178" s="1"/>
      <c r="V178" s="70"/>
      <c r="W178" s="52"/>
      <c r="X178" s="1"/>
      <c r="Y178" s="52"/>
      <c r="Z178" s="1"/>
      <c r="AA178" s="1"/>
      <c r="AB178" s="1"/>
      <c r="AC178" s="1"/>
      <c r="AD178" s="1"/>
      <c r="AE178" s="52"/>
      <c r="AF178" s="1"/>
      <c r="AG178" s="52"/>
      <c r="AH178" s="1"/>
      <c r="AI178" s="1"/>
      <c r="AJ178" s="52"/>
      <c r="AK178" s="1"/>
      <c r="AL178" s="52"/>
      <c r="AM178" s="1"/>
      <c r="AN178" s="52"/>
      <c r="AO178" s="71"/>
      <c r="AP178" s="52"/>
      <c r="AQ178" s="1"/>
      <c r="AR178" s="71"/>
      <c r="AS178" s="71"/>
      <c r="AT178" s="52"/>
    </row>
    <row r="179" spans="1:46" ht="14.25" customHeight="1">
      <c r="A179" s="52"/>
      <c r="B179" s="52"/>
      <c r="C179" s="52"/>
      <c r="D179" s="1"/>
      <c r="E179" s="52"/>
      <c r="F179" s="1"/>
      <c r="G179" s="52"/>
      <c r="H179" s="1"/>
      <c r="I179" s="52"/>
      <c r="J179" s="1"/>
      <c r="K179" s="52"/>
      <c r="L179" s="69"/>
      <c r="M179" s="52"/>
      <c r="N179" s="1"/>
      <c r="O179" s="52"/>
      <c r="P179" s="1"/>
      <c r="Q179" s="1"/>
      <c r="R179" s="52"/>
      <c r="S179" s="1"/>
      <c r="T179" s="52"/>
      <c r="U179" s="1"/>
      <c r="V179" s="70"/>
      <c r="W179" s="52"/>
      <c r="X179" s="1"/>
      <c r="Y179" s="52"/>
      <c r="Z179" s="1"/>
      <c r="AA179" s="1"/>
      <c r="AB179" s="1"/>
      <c r="AC179" s="1"/>
      <c r="AD179" s="1"/>
      <c r="AE179" s="52"/>
      <c r="AF179" s="1"/>
      <c r="AG179" s="52"/>
      <c r="AH179" s="1"/>
      <c r="AI179" s="1"/>
      <c r="AJ179" s="52"/>
      <c r="AK179" s="1"/>
      <c r="AL179" s="52"/>
      <c r="AM179" s="1"/>
      <c r="AN179" s="52"/>
      <c r="AO179" s="71"/>
      <c r="AP179" s="52"/>
      <c r="AQ179" s="1"/>
      <c r="AR179" s="71"/>
      <c r="AS179" s="71"/>
      <c r="AT179" s="52"/>
    </row>
    <row r="180" spans="1:46" ht="14.25" customHeight="1">
      <c r="A180" s="52"/>
      <c r="B180" s="52"/>
      <c r="C180" s="52"/>
      <c r="D180" s="1"/>
      <c r="E180" s="52"/>
      <c r="F180" s="1"/>
      <c r="G180" s="52"/>
      <c r="H180" s="1"/>
      <c r="I180" s="52"/>
      <c r="J180" s="1"/>
      <c r="K180" s="52"/>
      <c r="L180" s="69"/>
      <c r="M180" s="52"/>
      <c r="N180" s="1"/>
      <c r="O180" s="52"/>
      <c r="P180" s="1"/>
      <c r="Q180" s="1"/>
      <c r="R180" s="52"/>
      <c r="S180" s="1"/>
      <c r="T180" s="52"/>
      <c r="U180" s="1"/>
      <c r="V180" s="70"/>
      <c r="W180" s="52"/>
      <c r="X180" s="1"/>
      <c r="Y180" s="52"/>
      <c r="Z180" s="1"/>
      <c r="AA180" s="1"/>
      <c r="AB180" s="1"/>
      <c r="AC180" s="1"/>
      <c r="AD180" s="1"/>
      <c r="AE180" s="52"/>
      <c r="AF180" s="1"/>
      <c r="AG180" s="52"/>
      <c r="AH180" s="1"/>
      <c r="AI180" s="1"/>
      <c r="AJ180" s="52"/>
      <c r="AK180" s="1"/>
      <c r="AL180" s="52"/>
      <c r="AM180" s="1"/>
      <c r="AN180" s="52"/>
      <c r="AO180" s="71"/>
      <c r="AP180" s="52"/>
      <c r="AQ180" s="1"/>
      <c r="AR180" s="71"/>
      <c r="AS180" s="71"/>
      <c r="AT180" s="52"/>
    </row>
    <row r="181" spans="1:46" ht="14.25" customHeight="1">
      <c r="A181" s="52"/>
      <c r="B181" s="52"/>
      <c r="C181" s="52"/>
      <c r="D181" s="1"/>
      <c r="E181" s="52"/>
      <c r="F181" s="1"/>
      <c r="G181" s="52"/>
      <c r="H181" s="1"/>
      <c r="I181" s="52"/>
      <c r="J181" s="1"/>
      <c r="K181" s="52"/>
      <c r="L181" s="69"/>
      <c r="M181" s="52"/>
      <c r="N181" s="1"/>
      <c r="O181" s="52"/>
      <c r="P181" s="1"/>
      <c r="Q181" s="1"/>
      <c r="R181" s="52"/>
      <c r="S181" s="1"/>
      <c r="T181" s="52"/>
      <c r="U181" s="1"/>
      <c r="V181" s="70"/>
      <c r="W181" s="52"/>
      <c r="X181" s="1"/>
      <c r="Y181" s="52"/>
      <c r="Z181" s="1"/>
      <c r="AA181" s="1"/>
      <c r="AB181" s="1"/>
      <c r="AC181" s="1"/>
      <c r="AD181" s="1"/>
      <c r="AE181" s="52"/>
      <c r="AF181" s="1"/>
      <c r="AG181" s="52"/>
      <c r="AH181" s="1"/>
      <c r="AI181" s="1"/>
      <c r="AJ181" s="52"/>
      <c r="AK181" s="1"/>
      <c r="AL181" s="52"/>
      <c r="AM181" s="1"/>
      <c r="AN181" s="52"/>
      <c r="AO181" s="71"/>
      <c r="AP181" s="52"/>
      <c r="AQ181" s="1"/>
      <c r="AR181" s="71"/>
      <c r="AS181" s="71"/>
      <c r="AT181" s="52"/>
    </row>
    <row r="182" spans="1:46" ht="14.25" customHeight="1">
      <c r="A182" s="52"/>
      <c r="B182" s="52"/>
      <c r="C182" s="52"/>
      <c r="D182" s="1"/>
      <c r="E182" s="52"/>
      <c r="F182" s="1"/>
      <c r="G182" s="52"/>
      <c r="H182" s="1"/>
      <c r="I182" s="52"/>
      <c r="J182" s="1"/>
      <c r="K182" s="52"/>
      <c r="L182" s="69"/>
      <c r="M182" s="52"/>
      <c r="N182" s="1"/>
      <c r="O182" s="52"/>
      <c r="P182" s="1"/>
      <c r="Q182" s="1"/>
      <c r="R182" s="52"/>
      <c r="S182" s="1"/>
      <c r="T182" s="52"/>
      <c r="U182" s="1"/>
      <c r="V182" s="70"/>
      <c r="W182" s="52"/>
      <c r="X182" s="1"/>
      <c r="Y182" s="52"/>
      <c r="Z182" s="1"/>
      <c r="AA182" s="1"/>
      <c r="AB182" s="1"/>
      <c r="AC182" s="1"/>
      <c r="AD182" s="1"/>
      <c r="AE182" s="52"/>
      <c r="AF182" s="1"/>
      <c r="AG182" s="52"/>
      <c r="AH182" s="1"/>
      <c r="AI182" s="1"/>
      <c r="AJ182" s="52"/>
      <c r="AK182" s="1"/>
      <c r="AL182" s="52"/>
      <c r="AM182" s="1"/>
      <c r="AN182" s="52"/>
      <c r="AO182" s="71"/>
      <c r="AP182" s="52"/>
      <c r="AQ182" s="1"/>
      <c r="AR182" s="71"/>
      <c r="AS182" s="71"/>
      <c r="AT182" s="52"/>
    </row>
    <row r="183" spans="1:46" ht="14.25" customHeight="1">
      <c r="A183" s="52"/>
      <c r="B183" s="52"/>
      <c r="C183" s="52"/>
      <c r="D183" s="1"/>
      <c r="E183" s="52"/>
      <c r="F183" s="1"/>
      <c r="G183" s="52"/>
      <c r="H183" s="1"/>
      <c r="I183" s="52"/>
      <c r="J183" s="1"/>
      <c r="K183" s="52"/>
      <c r="L183" s="69"/>
      <c r="M183" s="52"/>
      <c r="N183" s="1"/>
      <c r="O183" s="52"/>
      <c r="P183" s="1"/>
      <c r="Q183" s="1"/>
      <c r="R183" s="52"/>
      <c r="S183" s="1"/>
      <c r="T183" s="52"/>
      <c r="U183" s="1"/>
      <c r="V183" s="70"/>
      <c r="W183" s="52"/>
      <c r="X183" s="1"/>
      <c r="Y183" s="52"/>
      <c r="Z183" s="1"/>
      <c r="AA183" s="1"/>
      <c r="AB183" s="1"/>
      <c r="AC183" s="1"/>
      <c r="AD183" s="1"/>
      <c r="AE183" s="52"/>
      <c r="AF183" s="1"/>
      <c r="AG183" s="52"/>
      <c r="AH183" s="1"/>
      <c r="AI183" s="1"/>
      <c r="AJ183" s="52"/>
      <c r="AK183" s="1"/>
      <c r="AL183" s="52"/>
      <c r="AM183" s="1"/>
      <c r="AN183" s="52"/>
      <c r="AO183" s="71"/>
      <c r="AP183" s="52"/>
      <c r="AQ183" s="1"/>
      <c r="AR183" s="71"/>
      <c r="AS183" s="71"/>
      <c r="AT183" s="52"/>
    </row>
    <row r="184" spans="1:46" ht="14.25" customHeight="1">
      <c r="A184" s="52"/>
      <c r="B184" s="52"/>
      <c r="C184" s="52"/>
      <c r="D184" s="1"/>
      <c r="E184" s="52"/>
      <c r="F184" s="1"/>
      <c r="G184" s="52"/>
      <c r="H184" s="1"/>
      <c r="I184" s="52"/>
      <c r="J184" s="1"/>
      <c r="K184" s="52"/>
      <c r="L184" s="69"/>
      <c r="M184" s="52"/>
      <c r="N184" s="1"/>
      <c r="O184" s="52"/>
      <c r="P184" s="1"/>
      <c r="Q184" s="1"/>
      <c r="R184" s="52"/>
      <c r="S184" s="1"/>
      <c r="T184" s="52"/>
      <c r="U184" s="1"/>
      <c r="V184" s="70"/>
      <c r="W184" s="52"/>
      <c r="X184" s="1"/>
      <c r="Y184" s="52"/>
      <c r="Z184" s="1"/>
      <c r="AA184" s="1"/>
      <c r="AB184" s="1"/>
      <c r="AC184" s="1"/>
      <c r="AD184" s="1"/>
      <c r="AE184" s="52"/>
      <c r="AF184" s="1"/>
      <c r="AG184" s="52"/>
      <c r="AH184" s="1"/>
      <c r="AI184" s="1"/>
      <c r="AJ184" s="52"/>
      <c r="AK184" s="1"/>
      <c r="AL184" s="52"/>
      <c r="AM184" s="1"/>
      <c r="AN184" s="52"/>
      <c r="AO184" s="71"/>
      <c r="AP184" s="52"/>
      <c r="AQ184" s="1"/>
      <c r="AR184" s="71"/>
      <c r="AS184" s="71"/>
      <c r="AT184" s="52"/>
    </row>
    <row r="185" spans="1:46" ht="14.25" customHeight="1">
      <c r="A185" s="52"/>
      <c r="B185" s="52"/>
      <c r="C185" s="52"/>
      <c r="D185" s="1"/>
      <c r="E185" s="52"/>
      <c r="F185" s="1"/>
      <c r="G185" s="52"/>
      <c r="H185" s="1"/>
      <c r="I185" s="52"/>
      <c r="J185" s="1"/>
      <c r="K185" s="52"/>
      <c r="L185" s="69"/>
      <c r="M185" s="52"/>
      <c r="N185" s="1"/>
      <c r="O185" s="52"/>
      <c r="P185" s="1"/>
      <c r="Q185" s="1"/>
      <c r="R185" s="52"/>
      <c r="S185" s="1"/>
      <c r="T185" s="52"/>
      <c r="U185" s="1"/>
      <c r="V185" s="70"/>
      <c r="W185" s="52"/>
      <c r="X185" s="1"/>
      <c r="Y185" s="52"/>
      <c r="Z185" s="1"/>
      <c r="AA185" s="1"/>
      <c r="AB185" s="1"/>
      <c r="AC185" s="1"/>
      <c r="AD185" s="1"/>
      <c r="AE185" s="52"/>
      <c r="AF185" s="1"/>
      <c r="AG185" s="52"/>
      <c r="AH185" s="1"/>
      <c r="AI185" s="1"/>
      <c r="AJ185" s="52"/>
      <c r="AK185" s="1"/>
      <c r="AL185" s="52"/>
      <c r="AM185" s="1"/>
      <c r="AN185" s="52"/>
      <c r="AO185" s="71"/>
      <c r="AP185" s="52"/>
      <c r="AQ185" s="1"/>
      <c r="AR185" s="71"/>
      <c r="AS185" s="71"/>
      <c r="AT185" s="52"/>
    </row>
    <row r="186" spans="1:46" ht="14.25" customHeight="1">
      <c r="A186" s="52"/>
      <c r="B186" s="52"/>
      <c r="C186" s="52"/>
      <c r="D186" s="1"/>
      <c r="E186" s="52"/>
      <c r="F186" s="1"/>
      <c r="G186" s="52"/>
      <c r="H186" s="1"/>
      <c r="I186" s="52"/>
      <c r="J186" s="1"/>
      <c r="K186" s="52"/>
      <c r="L186" s="69"/>
      <c r="M186" s="52"/>
      <c r="N186" s="1"/>
      <c r="O186" s="52"/>
      <c r="P186" s="1"/>
      <c r="Q186" s="1"/>
      <c r="R186" s="52"/>
      <c r="S186" s="1"/>
      <c r="T186" s="52"/>
      <c r="U186" s="1"/>
      <c r="V186" s="70"/>
      <c r="W186" s="52"/>
      <c r="X186" s="1"/>
      <c r="Y186" s="52"/>
      <c r="Z186" s="1"/>
      <c r="AA186" s="1"/>
      <c r="AB186" s="1"/>
      <c r="AC186" s="1"/>
      <c r="AD186" s="1"/>
      <c r="AE186" s="52"/>
      <c r="AF186" s="1"/>
      <c r="AG186" s="52"/>
      <c r="AH186" s="1"/>
      <c r="AI186" s="1"/>
      <c r="AJ186" s="52"/>
      <c r="AK186" s="1"/>
      <c r="AL186" s="52"/>
      <c r="AM186" s="1"/>
      <c r="AN186" s="52"/>
      <c r="AO186" s="71"/>
      <c r="AP186" s="52"/>
      <c r="AQ186" s="1"/>
      <c r="AR186" s="71"/>
      <c r="AS186" s="71"/>
      <c r="AT186" s="52"/>
    </row>
    <row r="187" spans="1:46" ht="14.25" customHeight="1">
      <c r="A187" s="52"/>
      <c r="B187" s="52"/>
      <c r="C187" s="52"/>
      <c r="D187" s="1"/>
      <c r="E187" s="52"/>
      <c r="F187" s="1"/>
      <c r="G187" s="52"/>
      <c r="H187" s="1"/>
      <c r="I187" s="52"/>
      <c r="J187" s="1"/>
      <c r="K187" s="52"/>
      <c r="L187" s="69"/>
      <c r="M187" s="52"/>
      <c r="N187" s="1"/>
      <c r="O187" s="52"/>
      <c r="P187" s="1"/>
      <c r="Q187" s="1"/>
      <c r="R187" s="52"/>
      <c r="S187" s="1"/>
      <c r="T187" s="52"/>
      <c r="U187" s="1"/>
      <c r="V187" s="70"/>
      <c r="W187" s="52"/>
      <c r="X187" s="1"/>
      <c r="Y187" s="52"/>
      <c r="Z187" s="1"/>
      <c r="AA187" s="1"/>
      <c r="AB187" s="1"/>
      <c r="AC187" s="1"/>
      <c r="AD187" s="1"/>
      <c r="AE187" s="52"/>
      <c r="AF187" s="1"/>
      <c r="AG187" s="52"/>
      <c r="AH187" s="1"/>
      <c r="AI187" s="1"/>
      <c r="AJ187" s="52"/>
      <c r="AK187" s="1"/>
      <c r="AL187" s="52"/>
      <c r="AM187" s="1"/>
      <c r="AN187" s="52"/>
      <c r="AO187" s="71"/>
      <c r="AP187" s="52"/>
      <c r="AQ187" s="1"/>
      <c r="AR187" s="71"/>
      <c r="AS187" s="71"/>
      <c r="AT187" s="52"/>
    </row>
    <row r="188" spans="1:46" ht="14.25" customHeight="1">
      <c r="A188" s="52"/>
      <c r="B188" s="52"/>
      <c r="C188" s="52"/>
      <c r="D188" s="1"/>
      <c r="E188" s="52"/>
      <c r="F188" s="1"/>
      <c r="G188" s="52"/>
      <c r="H188" s="1"/>
      <c r="I188" s="52"/>
      <c r="J188" s="1"/>
      <c r="K188" s="52"/>
      <c r="L188" s="69"/>
      <c r="M188" s="52"/>
      <c r="N188" s="1"/>
      <c r="O188" s="52"/>
      <c r="P188" s="1"/>
      <c r="Q188" s="1"/>
      <c r="R188" s="52"/>
      <c r="S188" s="1"/>
      <c r="T188" s="52"/>
      <c r="U188" s="1"/>
      <c r="V188" s="70"/>
      <c r="W188" s="52"/>
      <c r="X188" s="1"/>
      <c r="Y188" s="52"/>
      <c r="Z188" s="1"/>
      <c r="AA188" s="1"/>
      <c r="AB188" s="1"/>
      <c r="AC188" s="1"/>
      <c r="AD188" s="1"/>
      <c r="AE188" s="52"/>
      <c r="AF188" s="1"/>
      <c r="AG188" s="52"/>
      <c r="AH188" s="1"/>
      <c r="AI188" s="1"/>
      <c r="AJ188" s="52"/>
      <c r="AK188" s="1"/>
      <c r="AL188" s="52"/>
      <c r="AM188" s="1"/>
      <c r="AN188" s="52"/>
      <c r="AO188" s="71"/>
      <c r="AP188" s="52"/>
      <c r="AQ188" s="1"/>
      <c r="AR188" s="71"/>
      <c r="AS188" s="71"/>
      <c r="AT188" s="52"/>
    </row>
    <row r="189" spans="1:46" ht="14.25" customHeight="1">
      <c r="A189" s="52"/>
      <c r="B189" s="52"/>
      <c r="C189" s="52"/>
      <c r="D189" s="1"/>
      <c r="E189" s="52"/>
      <c r="F189" s="1"/>
      <c r="G189" s="52"/>
      <c r="H189" s="1"/>
      <c r="I189" s="52"/>
      <c r="J189" s="1"/>
      <c r="K189" s="52"/>
      <c r="L189" s="69"/>
      <c r="M189" s="52"/>
      <c r="N189" s="1"/>
      <c r="O189" s="52"/>
      <c r="P189" s="1"/>
      <c r="Q189" s="1"/>
      <c r="R189" s="52"/>
      <c r="S189" s="1"/>
      <c r="T189" s="52"/>
      <c r="U189" s="1"/>
      <c r="V189" s="70"/>
      <c r="W189" s="52"/>
      <c r="X189" s="1"/>
      <c r="Y189" s="52"/>
      <c r="Z189" s="1"/>
      <c r="AA189" s="1"/>
      <c r="AB189" s="1"/>
      <c r="AC189" s="1"/>
      <c r="AD189" s="1"/>
      <c r="AE189" s="52"/>
      <c r="AF189" s="1"/>
      <c r="AG189" s="52"/>
      <c r="AH189" s="1"/>
      <c r="AI189" s="1"/>
      <c r="AJ189" s="52"/>
      <c r="AK189" s="1"/>
      <c r="AL189" s="52"/>
      <c r="AM189" s="1"/>
      <c r="AN189" s="52"/>
      <c r="AO189" s="71"/>
      <c r="AP189" s="52"/>
      <c r="AQ189" s="1"/>
      <c r="AR189" s="71"/>
      <c r="AS189" s="71"/>
      <c r="AT189" s="52"/>
    </row>
    <row r="190" spans="1:46" ht="14.25" customHeight="1">
      <c r="A190" s="52"/>
      <c r="B190" s="52"/>
      <c r="C190" s="52"/>
      <c r="D190" s="1"/>
      <c r="E190" s="52"/>
      <c r="F190" s="1"/>
      <c r="G190" s="52"/>
      <c r="H190" s="1"/>
      <c r="I190" s="52"/>
      <c r="J190" s="1"/>
      <c r="K190" s="52"/>
      <c r="L190" s="69"/>
      <c r="M190" s="52"/>
      <c r="N190" s="1"/>
      <c r="O190" s="52"/>
      <c r="P190" s="1"/>
      <c r="Q190" s="1"/>
      <c r="R190" s="52"/>
      <c r="S190" s="1"/>
      <c r="T190" s="52"/>
      <c r="U190" s="1"/>
      <c r="V190" s="70"/>
      <c r="W190" s="52"/>
      <c r="X190" s="1"/>
      <c r="Y190" s="52"/>
      <c r="Z190" s="1"/>
      <c r="AA190" s="1"/>
      <c r="AB190" s="1"/>
      <c r="AC190" s="1"/>
      <c r="AD190" s="1"/>
      <c r="AE190" s="52"/>
      <c r="AF190" s="1"/>
      <c r="AG190" s="52"/>
      <c r="AH190" s="1"/>
      <c r="AI190" s="1"/>
      <c r="AJ190" s="52"/>
      <c r="AK190" s="1"/>
      <c r="AL190" s="52"/>
      <c r="AM190" s="1"/>
      <c r="AN190" s="52"/>
      <c r="AO190" s="71"/>
      <c r="AP190" s="52"/>
      <c r="AQ190" s="1"/>
      <c r="AR190" s="71"/>
      <c r="AS190" s="71"/>
      <c r="AT190" s="52"/>
    </row>
    <row r="191" spans="1:46" ht="14.25" customHeight="1">
      <c r="A191" s="52"/>
      <c r="B191" s="52"/>
      <c r="C191" s="52"/>
      <c r="D191" s="1"/>
      <c r="E191" s="52"/>
      <c r="F191" s="1"/>
      <c r="G191" s="52"/>
      <c r="H191" s="1"/>
      <c r="I191" s="52"/>
      <c r="J191" s="1"/>
      <c r="K191" s="52"/>
      <c r="L191" s="69"/>
      <c r="M191" s="52"/>
      <c r="N191" s="1"/>
      <c r="O191" s="52"/>
      <c r="P191" s="1"/>
      <c r="Q191" s="1"/>
      <c r="R191" s="52"/>
      <c r="S191" s="1"/>
      <c r="T191" s="52"/>
      <c r="U191" s="1"/>
      <c r="V191" s="70"/>
      <c r="W191" s="52"/>
      <c r="X191" s="1"/>
      <c r="Y191" s="52"/>
      <c r="Z191" s="1"/>
      <c r="AA191" s="1"/>
      <c r="AB191" s="1"/>
      <c r="AC191" s="1"/>
      <c r="AD191" s="1"/>
      <c r="AE191" s="52"/>
      <c r="AF191" s="1"/>
      <c r="AG191" s="52"/>
      <c r="AH191" s="1"/>
      <c r="AI191" s="1"/>
      <c r="AJ191" s="52"/>
      <c r="AK191" s="1"/>
      <c r="AL191" s="52"/>
      <c r="AM191" s="1"/>
      <c r="AN191" s="52"/>
      <c r="AO191" s="71"/>
      <c r="AP191" s="52"/>
      <c r="AQ191" s="1"/>
      <c r="AR191" s="71"/>
      <c r="AS191" s="71"/>
      <c r="AT191" s="52"/>
    </row>
    <row r="192" spans="1:46" ht="14.25" customHeight="1">
      <c r="A192" s="52"/>
      <c r="B192" s="52"/>
      <c r="C192" s="52"/>
      <c r="D192" s="1"/>
      <c r="E192" s="52"/>
      <c r="F192" s="1"/>
      <c r="G192" s="52"/>
      <c r="H192" s="1"/>
      <c r="I192" s="52"/>
      <c r="J192" s="1"/>
      <c r="K192" s="52"/>
      <c r="L192" s="69"/>
      <c r="M192" s="52"/>
      <c r="N192" s="1"/>
      <c r="O192" s="52"/>
      <c r="P192" s="1"/>
      <c r="Q192" s="1"/>
      <c r="R192" s="52"/>
      <c r="S192" s="1"/>
      <c r="T192" s="52"/>
      <c r="U192" s="1"/>
      <c r="V192" s="70"/>
      <c r="W192" s="52"/>
      <c r="X192" s="1"/>
      <c r="Y192" s="52"/>
      <c r="Z192" s="1"/>
      <c r="AA192" s="1"/>
      <c r="AB192" s="1"/>
      <c r="AC192" s="1"/>
      <c r="AD192" s="1"/>
      <c r="AE192" s="52"/>
      <c r="AF192" s="1"/>
      <c r="AG192" s="52"/>
      <c r="AH192" s="1"/>
      <c r="AI192" s="1"/>
      <c r="AJ192" s="52"/>
      <c r="AK192" s="1"/>
      <c r="AL192" s="52"/>
      <c r="AM192" s="1"/>
      <c r="AN192" s="52"/>
      <c r="AO192" s="71"/>
      <c r="AP192" s="52"/>
      <c r="AQ192" s="1"/>
      <c r="AR192" s="71"/>
      <c r="AS192" s="71"/>
      <c r="AT192" s="52"/>
    </row>
    <row r="193" spans="1:46" ht="14.25" customHeight="1">
      <c r="A193" s="52"/>
      <c r="B193" s="52"/>
      <c r="C193" s="52"/>
      <c r="D193" s="1"/>
      <c r="E193" s="52"/>
      <c r="F193" s="1"/>
      <c r="G193" s="52"/>
      <c r="H193" s="1"/>
      <c r="I193" s="52"/>
      <c r="J193" s="1"/>
      <c r="K193" s="52"/>
      <c r="L193" s="69"/>
      <c r="M193" s="52"/>
      <c r="N193" s="1"/>
      <c r="O193" s="52"/>
      <c r="P193" s="1"/>
      <c r="Q193" s="1"/>
      <c r="R193" s="52"/>
      <c r="S193" s="1"/>
      <c r="T193" s="52"/>
      <c r="U193" s="1"/>
      <c r="V193" s="70"/>
      <c r="W193" s="52"/>
      <c r="X193" s="1"/>
      <c r="Y193" s="52"/>
      <c r="Z193" s="1"/>
      <c r="AA193" s="1"/>
      <c r="AB193" s="1"/>
      <c r="AC193" s="1"/>
      <c r="AD193" s="1"/>
      <c r="AE193" s="52"/>
      <c r="AF193" s="1"/>
      <c r="AG193" s="52"/>
      <c r="AH193" s="1"/>
      <c r="AI193" s="1"/>
      <c r="AJ193" s="52"/>
      <c r="AK193" s="1"/>
      <c r="AL193" s="52"/>
      <c r="AM193" s="1"/>
      <c r="AN193" s="52"/>
      <c r="AO193" s="71"/>
      <c r="AP193" s="52"/>
      <c r="AQ193" s="1"/>
      <c r="AR193" s="71"/>
      <c r="AS193" s="71"/>
      <c r="AT193" s="52"/>
    </row>
    <row r="194" spans="1:46" ht="14.25" customHeight="1">
      <c r="A194" s="52"/>
      <c r="B194" s="52"/>
      <c r="C194" s="52"/>
      <c r="D194" s="1"/>
      <c r="E194" s="52"/>
      <c r="F194" s="1"/>
      <c r="G194" s="52"/>
      <c r="H194" s="1"/>
      <c r="I194" s="52"/>
      <c r="J194" s="1"/>
      <c r="K194" s="52"/>
      <c r="L194" s="69"/>
      <c r="M194" s="52"/>
      <c r="N194" s="1"/>
      <c r="O194" s="52"/>
      <c r="P194" s="1"/>
      <c r="Q194" s="1"/>
      <c r="R194" s="52"/>
      <c r="S194" s="1"/>
      <c r="T194" s="52"/>
      <c r="U194" s="1"/>
      <c r="V194" s="70"/>
      <c r="W194" s="52"/>
      <c r="X194" s="1"/>
      <c r="Y194" s="52"/>
      <c r="Z194" s="1"/>
      <c r="AA194" s="1"/>
      <c r="AB194" s="1"/>
      <c r="AC194" s="1"/>
      <c r="AD194" s="1"/>
      <c r="AE194" s="52"/>
      <c r="AF194" s="1"/>
      <c r="AG194" s="52"/>
      <c r="AH194" s="1"/>
      <c r="AI194" s="1"/>
      <c r="AJ194" s="52"/>
      <c r="AK194" s="1"/>
      <c r="AL194" s="52"/>
      <c r="AM194" s="1"/>
      <c r="AN194" s="52"/>
      <c r="AO194" s="71"/>
      <c r="AP194" s="52"/>
      <c r="AQ194" s="1"/>
      <c r="AR194" s="71"/>
      <c r="AS194" s="71"/>
      <c r="AT194" s="52"/>
    </row>
    <row r="195" spans="1:46" ht="14.25" customHeight="1">
      <c r="A195" s="52"/>
      <c r="B195" s="52"/>
      <c r="C195" s="52"/>
      <c r="D195" s="1"/>
      <c r="E195" s="52"/>
      <c r="F195" s="1"/>
      <c r="G195" s="52"/>
      <c r="H195" s="1"/>
      <c r="I195" s="52"/>
      <c r="J195" s="1"/>
      <c r="K195" s="52"/>
      <c r="L195" s="69"/>
      <c r="M195" s="52"/>
      <c r="N195" s="1"/>
      <c r="O195" s="52"/>
      <c r="P195" s="1"/>
      <c r="Q195" s="1"/>
      <c r="R195" s="52"/>
      <c r="S195" s="1"/>
      <c r="T195" s="52"/>
      <c r="U195" s="1"/>
      <c r="V195" s="70"/>
      <c r="W195" s="52"/>
      <c r="X195" s="1"/>
      <c r="Y195" s="52"/>
      <c r="Z195" s="1"/>
      <c r="AA195" s="1"/>
      <c r="AB195" s="1"/>
      <c r="AC195" s="1"/>
      <c r="AD195" s="1"/>
      <c r="AE195" s="52"/>
      <c r="AF195" s="1"/>
      <c r="AG195" s="52"/>
      <c r="AH195" s="1"/>
      <c r="AI195" s="1"/>
      <c r="AJ195" s="52"/>
      <c r="AK195" s="1"/>
      <c r="AL195" s="52"/>
      <c r="AM195" s="1"/>
      <c r="AN195" s="52"/>
      <c r="AO195" s="71"/>
      <c r="AP195" s="52"/>
      <c r="AQ195" s="1"/>
      <c r="AR195" s="71"/>
      <c r="AS195" s="71"/>
      <c r="AT195" s="52"/>
    </row>
    <row r="196" spans="1:46" ht="14.25" customHeight="1">
      <c r="A196" s="52"/>
      <c r="B196" s="52"/>
      <c r="C196" s="52"/>
      <c r="D196" s="1"/>
      <c r="E196" s="52"/>
      <c r="F196" s="1"/>
      <c r="G196" s="52"/>
      <c r="H196" s="1"/>
      <c r="I196" s="52"/>
      <c r="J196" s="1"/>
      <c r="K196" s="52"/>
      <c r="L196" s="69"/>
      <c r="M196" s="52"/>
      <c r="N196" s="1"/>
      <c r="O196" s="52"/>
      <c r="P196" s="1"/>
      <c r="Q196" s="1"/>
      <c r="R196" s="52"/>
      <c r="S196" s="1"/>
      <c r="T196" s="52"/>
      <c r="U196" s="1"/>
      <c r="V196" s="70"/>
      <c r="W196" s="52"/>
      <c r="X196" s="1"/>
      <c r="Y196" s="52"/>
      <c r="Z196" s="1"/>
      <c r="AA196" s="1"/>
      <c r="AB196" s="1"/>
      <c r="AC196" s="1"/>
      <c r="AD196" s="1"/>
      <c r="AE196" s="52"/>
      <c r="AF196" s="1"/>
      <c r="AG196" s="52"/>
      <c r="AH196" s="1"/>
      <c r="AI196" s="1"/>
      <c r="AJ196" s="52"/>
      <c r="AK196" s="1"/>
      <c r="AL196" s="52"/>
      <c r="AM196" s="1"/>
      <c r="AN196" s="52"/>
      <c r="AO196" s="71"/>
      <c r="AP196" s="52"/>
      <c r="AQ196" s="1"/>
      <c r="AR196" s="71"/>
      <c r="AS196" s="71"/>
      <c r="AT196" s="52"/>
    </row>
    <row r="197" spans="1:46" ht="14.25" customHeight="1">
      <c r="A197" s="52"/>
      <c r="B197" s="52"/>
      <c r="C197" s="52"/>
      <c r="D197" s="1"/>
      <c r="E197" s="52"/>
      <c r="F197" s="1"/>
      <c r="G197" s="52"/>
      <c r="H197" s="1"/>
      <c r="I197" s="52"/>
      <c r="J197" s="1"/>
      <c r="K197" s="52"/>
      <c r="L197" s="69"/>
      <c r="M197" s="52"/>
      <c r="N197" s="1"/>
      <c r="O197" s="52"/>
      <c r="P197" s="1"/>
      <c r="Q197" s="1"/>
      <c r="R197" s="52"/>
      <c r="S197" s="1"/>
      <c r="T197" s="52"/>
      <c r="U197" s="1"/>
      <c r="V197" s="70"/>
      <c r="W197" s="52"/>
      <c r="X197" s="1"/>
      <c r="Y197" s="52"/>
      <c r="Z197" s="1"/>
      <c r="AA197" s="1"/>
      <c r="AB197" s="1"/>
      <c r="AC197" s="1"/>
      <c r="AD197" s="1"/>
      <c r="AE197" s="52"/>
      <c r="AF197" s="1"/>
      <c r="AG197" s="52"/>
      <c r="AH197" s="1"/>
      <c r="AI197" s="1"/>
      <c r="AJ197" s="52"/>
      <c r="AK197" s="1"/>
      <c r="AL197" s="52"/>
      <c r="AM197" s="1"/>
      <c r="AN197" s="52"/>
      <c r="AO197" s="71"/>
      <c r="AP197" s="52"/>
      <c r="AQ197" s="1"/>
      <c r="AR197" s="71"/>
      <c r="AS197" s="71"/>
      <c r="AT197" s="52"/>
    </row>
    <row r="198" spans="1:46" ht="14.25" customHeight="1">
      <c r="A198" s="52"/>
      <c r="B198" s="52"/>
      <c r="C198" s="52"/>
      <c r="D198" s="1"/>
      <c r="E198" s="52"/>
      <c r="F198" s="1"/>
      <c r="G198" s="52"/>
      <c r="H198" s="1"/>
      <c r="I198" s="52"/>
      <c r="J198" s="1"/>
      <c r="K198" s="52"/>
      <c r="L198" s="69"/>
      <c r="M198" s="52"/>
      <c r="N198" s="1"/>
      <c r="O198" s="52"/>
      <c r="P198" s="1"/>
      <c r="Q198" s="1"/>
      <c r="R198" s="52"/>
      <c r="S198" s="1"/>
      <c r="T198" s="52"/>
      <c r="U198" s="1"/>
      <c r="V198" s="70"/>
      <c r="W198" s="52"/>
      <c r="X198" s="1"/>
      <c r="Y198" s="52"/>
      <c r="Z198" s="1"/>
      <c r="AA198" s="1"/>
      <c r="AB198" s="1"/>
      <c r="AC198" s="1"/>
      <c r="AD198" s="1"/>
      <c r="AE198" s="52"/>
      <c r="AF198" s="1"/>
      <c r="AG198" s="52"/>
      <c r="AH198" s="1"/>
      <c r="AI198" s="1"/>
      <c r="AJ198" s="52"/>
      <c r="AK198" s="1"/>
      <c r="AL198" s="52"/>
      <c r="AM198" s="1"/>
      <c r="AN198" s="52"/>
      <c r="AO198" s="71"/>
      <c r="AP198" s="52"/>
      <c r="AQ198" s="1"/>
      <c r="AR198" s="71"/>
      <c r="AS198" s="71"/>
      <c r="AT198" s="52"/>
    </row>
    <row r="199" spans="1:46" ht="14.25" customHeight="1">
      <c r="A199" s="52"/>
      <c r="B199" s="52"/>
      <c r="C199" s="52"/>
      <c r="D199" s="1"/>
      <c r="E199" s="52"/>
      <c r="F199" s="1"/>
      <c r="G199" s="52"/>
      <c r="H199" s="1"/>
      <c r="I199" s="52"/>
      <c r="J199" s="1"/>
      <c r="K199" s="52"/>
      <c r="L199" s="69"/>
      <c r="M199" s="52"/>
      <c r="N199" s="1"/>
      <c r="O199" s="52"/>
      <c r="P199" s="1"/>
      <c r="Q199" s="1"/>
      <c r="R199" s="52"/>
      <c r="S199" s="1"/>
      <c r="T199" s="52"/>
      <c r="U199" s="1"/>
      <c r="V199" s="70"/>
      <c r="W199" s="52"/>
      <c r="X199" s="1"/>
      <c r="Y199" s="52"/>
      <c r="Z199" s="1"/>
      <c r="AA199" s="1"/>
      <c r="AB199" s="1"/>
      <c r="AC199" s="1"/>
      <c r="AD199" s="1"/>
      <c r="AE199" s="52"/>
      <c r="AF199" s="1"/>
      <c r="AG199" s="52"/>
      <c r="AH199" s="1"/>
      <c r="AI199" s="1"/>
      <c r="AJ199" s="52"/>
      <c r="AK199" s="1"/>
      <c r="AL199" s="52"/>
      <c r="AM199" s="1"/>
      <c r="AN199" s="52"/>
      <c r="AO199" s="71"/>
      <c r="AP199" s="52"/>
      <c r="AQ199" s="1"/>
      <c r="AR199" s="71"/>
      <c r="AS199" s="71"/>
      <c r="AT199" s="52"/>
    </row>
    <row r="200" spans="1:46" ht="14.25" customHeight="1">
      <c r="A200" s="52"/>
      <c r="B200" s="52"/>
      <c r="C200" s="52"/>
      <c r="D200" s="1"/>
      <c r="E200" s="52"/>
      <c r="F200" s="1"/>
      <c r="G200" s="52"/>
      <c r="H200" s="1"/>
      <c r="I200" s="52"/>
      <c r="J200" s="1"/>
      <c r="K200" s="52"/>
      <c r="L200" s="69"/>
      <c r="M200" s="52"/>
      <c r="N200" s="1"/>
      <c r="O200" s="52"/>
      <c r="P200" s="1"/>
      <c r="Q200" s="1"/>
      <c r="R200" s="52"/>
      <c r="S200" s="1"/>
      <c r="T200" s="52"/>
      <c r="U200" s="1"/>
      <c r="V200" s="70"/>
      <c r="W200" s="52"/>
      <c r="X200" s="1"/>
      <c r="Y200" s="52"/>
      <c r="Z200" s="1"/>
      <c r="AA200" s="1"/>
      <c r="AB200" s="1"/>
      <c r="AC200" s="1"/>
      <c r="AD200" s="1"/>
      <c r="AE200" s="52"/>
      <c r="AF200" s="1"/>
      <c r="AG200" s="52"/>
      <c r="AH200" s="1"/>
      <c r="AI200" s="1"/>
      <c r="AJ200" s="52"/>
      <c r="AK200" s="1"/>
      <c r="AL200" s="52"/>
      <c r="AM200" s="1"/>
      <c r="AN200" s="52"/>
      <c r="AO200" s="71"/>
      <c r="AP200" s="52"/>
      <c r="AQ200" s="1"/>
      <c r="AR200" s="71"/>
      <c r="AS200" s="71"/>
      <c r="AT200" s="52"/>
    </row>
    <row r="201" spans="1:46" ht="14.25" customHeight="1">
      <c r="A201" s="52"/>
      <c r="B201" s="52"/>
      <c r="C201" s="52"/>
      <c r="D201" s="1"/>
      <c r="E201" s="52"/>
      <c r="F201" s="1"/>
      <c r="G201" s="52"/>
      <c r="H201" s="1"/>
      <c r="I201" s="52"/>
      <c r="J201" s="1"/>
      <c r="K201" s="52"/>
      <c r="L201" s="69"/>
      <c r="M201" s="52"/>
      <c r="N201" s="1"/>
      <c r="O201" s="52"/>
      <c r="P201" s="1"/>
      <c r="Q201" s="1"/>
      <c r="R201" s="52"/>
      <c r="S201" s="1"/>
      <c r="T201" s="52"/>
      <c r="U201" s="1"/>
      <c r="V201" s="70"/>
      <c r="W201" s="52"/>
      <c r="X201" s="1"/>
      <c r="Y201" s="52"/>
      <c r="Z201" s="1"/>
      <c r="AA201" s="1"/>
      <c r="AB201" s="1"/>
      <c r="AC201" s="1"/>
      <c r="AD201" s="1"/>
      <c r="AE201" s="52"/>
      <c r="AF201" s="1"/>
      <c r="AG201" s="52"/>
      <c r="AH201" s="1"/>
      <c r="AI201" s="1"/>
      <c r="AJ201" s="52"/>
      <c r="AK201" s="1"/>
      <c r="AL201" s="52"/>
      <c r="AM201" s="1"/>
      <c r="AN201" s="52"/>
      <c r="AO201" s="71"/>
      <c r="AP201" s="52"/>
      <c r="AQ201" s="1"/>
      <c r="AR201" s="71"/>
      <c r="AS201" s="71"/>
      <c r="AT201" s="52"/>
    </row>
    <row r="202" spans="1:46" ht="14.25" customHeight="1">
      <c r="A202" s="52"/>
      <c r="B202" s="52"/>
      <c r="C202" s="52"/>
      <c r="D202" s="1"/>
      <c r="E202" s="52"/>
      <c r="F202" s="1"/>
      <c r="G202" s="52"/>
      <c r="H202" s="1"/>
      <c r="I202" s="52"/>
      <c r="J202" s="1"/>
      <c r="K202" s="52"/>
      <c r="L202" s="69"/>
      <c r="M202" s="52"/>
      <c r="N202" s="1"/>
      <c r="O202" s="52"/>
      <c r="P202" s="1"/>
      <c r="Q202" s="1"/>
      <c r="R202" s="52"/>
      <c r="S202" s="1"/>
      <c r="T202" s="52"/>
      <c r="U202" s="1"/>
      <c r="V202" s="70"/>
      <c r="W202" s="52"/>
      <c r="X202" s="1"/>
      <c r="Y202" s="52"/>
      <c r="Z202" s="1"/>
      <c r="AA202" s="1"/>
      <c r="AB202" s="1"/>
      <c r="AC202" s="1"/>
      <c r="AD202" s="1"/>
      <c r="AE202" s="52"/>
      <c r="AF202" s="1"/>
      <c r="AG202" s="52"/>
      <c r="AH202" s="1"/>
      <c r="AI202" s="1"/>
      <c r="AJ202" s="52"/>
      <c r="AK202" s="1"/>
      <c r="AL202" s="52"/>
      <c r="AM202" s="1"/>
      <c r="AN202" s="52"/>
      <c r="AO202" s="71"/>
      <c r="AP202" s="52"/>
      <c r="AQ202" s="1"/>
      <c r="AR202" s="71"/>
      <c r="AS202" s="71"/>
      <c r="AT202" s="52"/>
    </row>
    <row r="203" spans="1:46" ht="14.25" customHeight="1">
      <c r="A203" s="52"/>
      <c r="B203" s="52"/>
      <c r="C203" s="52"/>
      <c r="D203" s="1"/>
      <c r="E203" s="52"/>
      <c r="F203" s="1"/>
      <c r="G203" s="52"/>
      <c r="H203" s="1"/>
      <c r="I203" s="52"/>
      <c r="J203" s="1"/>
      <c r="K203" s="52"/>
      <c r="L203" s="69"/>
      <c r="M203" s="52"/>
      <c r="N203" s="1"/>
      <c r="O203" s="52"/>
      <c r="P203" s="1"/>
      <c r="Q203" s="1"/>
      <c r="R203" s="52"/>
      <c r="S203" s="1"/>
      <c r="T203" s="52"/>
      <c r="U203" s="1"/>
      <c r="V203" s="70"/>
      <c r="W203" s="52"/>
      <c r="X203" s="1"/>
      <c r="Y203" s="52"/>
      <c r="Z203" s="1"/>
      <c r="AA203" s="1"/>
      <c r="AB203" s="1"/>
      <c r="AC203" s="1"/>
      <c r="AD203" s="1"/>
      <c r="AE203" s="52"/>
      <c r="AF203" s="1"/>
      <c r="AG203" s="52"/>
      <c r="AH203" s="1"/>
      <c r="AI203" s="1"/>
      <c r="AJ203" s="52"/>
      <c r="AK203" s="1"/>
      <c r="AL203" s="52"/>
      <c r="AM203" s="1"/>
      <c r="AN203" s="52"/>
      <c r="AO203" s="71"/>
      <c r="AP203" s="52"/>
      <c r="AQ203" s="1"/>
      <c r="AR203" s="71"/>
      <c r="AS203" s="71"/>
      <c r="AT203" s="52"/>
    </row>
    <row r="204" spans="1:46" ht="14.25" customHeight="1">
      <c r="A204" s="52"/>
      <c r="B204" s="52"/>
      <c r="C204" s="52"/>
      <c r="D204" s="1"/>
      <c r="E204" s="52"/>
      <c r="F204" s="1"/>
      <c r="G204" s="52"/>
      <c r="H204" s="1"/>
      <c r="I204" s="52"/>
      <c r="J204" s="1"/>
      <c r="K204" s="52"/>
      <c r="L204" s="69"/>
      <c r="M204" s="52"/>
      <c r="N204" s="1"/>
      <c r="O204" s="52"/>
      <c r="P204" s="1"/>
      <c r="Q204" s="1"/>
      <c r="R204" s="52"/>
      <c r="S204" s="1"/>
      <c r="T204" s="52"/>
      <c r="U204" s="1"/>
      <c r="V204" s="70"/>
      <c r="W204" s="52"/>
      <c r="X204" s="1"/>
      <c r="Y204" s="52"/>
      <c r="Z204" s="1"/>
      <c r="AA204" s="1"/>
      <c r="AB204" s="1"/>
      <c r="AC204" s="1"/>
      <c r="AD204" s="1"/>
      <c r="AE204" s="52"/>
      <c r="AF204" s="1"/>
      <c r="AG204" s="52"/>
      <c r="AH204" s="1"/>
      <c r="AI204" s="1"/>
      <c r="AJ204" s="52"/>
      <c r="AK204" s="1"/>
      <c r="AL204" s="52"/>
      <c r="AM204" s="1"/>
      <c r="AN204" s="52"/>
      <c r="AO204" s="71"/>
      <c r="AP204" s="52"/>
      <c r="AQ204" s="1"/>
      <c r="AR204" s="71"/>
      <c r="AS204" s="71"/>
      <c r="AT204" s="52"/>
    </row>
    <row r="205" spans="1:46" ht="14.25" customHeight="1">
      <c r="A205" s="52"/>
      <c r="B205" s="52"/>
      <c r="C205" s="52"/>
      <c r="D205" s="1"/>
      <c r="E205" s="52"/>
      <c r="F205" s="1"/>
      <c r="G205" s="52"/>
      <c r="H205" s="1"/>
      <c r="I205" s="52"/>
      <c r="J205" s="1"/>
      <c r="K205" s="52"/>
      <c r="L205" s="69"/>
      <c r="M205" s="52"/>
      <c r="N205" s="1"/>
      <c r="O205" s="52"/>
      <c r="P205" s="1"/>
      <c r="Q205" s="1"/>
      <c r="R205" s="52"/>
      <c r="S205" s="1"/>
      <c r="T205" s="52"/>
      <c r="U205" s="1"/>
      <c r="V205" s="70"/>
      <c r="W205" s="52"/>
      <c r="X205" s="1"/>
      <c r="Y205" s="52"/>
      <c r="Z205" s="1"/>
      <c r="AA205" s="1"/>
      <c r="AB205" s="1"/>
      <c r="AC205" s="1"/>
      <c r="AD205" s="1"/>
      <c r="AE205" s="52"/>
      <c r="AF205" s="1"/>
      <c r="AG205" s="52"/>
      <c r="AH205" s="1"/>
      <c r="AI205" s="1"/>
      <c r="AJ205" s="52"/>
      <c r="AK205" s="1"/>
      <c r="AL205" s="52"/>
      <c r="AM205" s="1"/>
      <c r="AN205" s="52"/>
      <c r="AO205" s="71"/>
      <c r="AP205" s="52"/>
      <c r="AQ205" s="1"/>
      <c r="AR205" s="71"/>
      <c r="AS205" s="71"/>
      <c r="AT205" s="52"/>
    </row>
    <row r="206" spans="1:46" ht="14.25" customHeight="1">
      <c r="A206" s="52"/>
      <c r="B206" s="52"/>
      <c r="C206" s="52"/>
      <c r="D206" s="1"/>
      <c r="E206" s="52"/>
      <c r="F206" s="1"/>
      <c r="G206" s="52"/>
      <c r="H206" s="1"/>
      <c r="I206" s="52"/>
      <c r="J206" s="1"/>
      <c r="K206" s="52"/>
      <c r="L206" s="69"/>
      <c r="M206" s="52"/>
      <c r="N206" s="1"/>
      <c r="O206" s="52"/>
      <c r="P206" s="1"/>
      <c r="Q206" s="1"/>
      <c r="R206" s="52"/>
      <c r="S206" s="1"/>
      <c r="T206" s="52"/>
      <c r="U206" s="1"/>
      <c r="V206" s="70"/>
      <c r="W206" s="52"/>
      <c r="X206" s="1"/>
      <c r="Y206" s="52"/>
      <c r="Z206" s="1"/>
      <c r="AA206" s="1"/>
      <c r="AB206" s="1"/>
      <c r="AC206" s="1"/>
      <c r="AD206" s="1"/>
      <c r="AE206" s="52"/>
      <c r="AF206" s="1"/>
      <c r="AG206" s="52"/>
      <c r="AH206" s="1"/>
      <c r="AI206" s="1"/>
      <c r="AJ206" s="52"/>
      <c r="AK206" s="1"/>
      <c r="AL206" s="52"/>
      <c r="AM206" s="1"/>
      <c r="AN206" s="52"/>
      <c r="AO206" s="71"/>
      <c r="AP206" s="52"/>
      <c r="AQ206" s="1"/>
      <c r="AR206" s="71"/>
      <c r="AS206" s="71"/>
      <c r="AT206" s="52"/>
    </row>
    <row r="207" spans="1:46" ht="14.25" customHeight="1">
      <c r="A207" s="52"/>
      <c r="B207" s="52"/>
      <c r="C207" s="52"/>
      <c r="D207" s="1"/>
      <c r="E207" s="52"/>
      <c r="F207" s="1"/>
      <c r="G207" s="52"/>
      <c r="H207" s="1"/>
      <c r="I207" s="52"/>
      <c r="J207" s="1"/>
      <c r="K207" s="52"/>
      <c r="L207" s="69"/>
      <c r="M207" s="52"/>
      <c r="N207" s="1"/>
      <c r="O207" s="52"/>
      <c r="P207" s="1"/>
      <c r="Q207" s="1"/>
      <c r="R207" s="52"/>
      <c r="S207" s="1"/>
      <c r="T207" s="52"/>
      <c r="U207" s="1"/>
      <c r="V207" s="70"/>
      <c r="W207" s="52"/>
      <c r="X207" s="1"/>
      <c r="Y207" s="52"/>
      <c r="Z207" s="1"/>
      <c r="AA207" s="1"/>
      <c r="AB207" s="1"/>
      <c r="AC207" s="1"/>
      <c r="AD207" s="1"/>
      <c r="AE207" s="52"/>
      <c r="AF207" s="1"/>
      <c r="AG207" s="52"/>
      <c r="AH207" s="1"/>
      <c r="AI207" s="1"/>
      <c r="AJ207" s="52"/>
      <c r="AK207" s="1"/>
      <c r="AL207" s="52"/>
      <c r="AM207" s="1"/>
      <c r="AN207" s="52"/>
      <c r="AO207" s="71"/>
      <c r="AP207" s="52"/>
      <c r="AQ207" s="1"/>
      <c r="AR207" s="71"/>
      <c r="AS207" s="71"/>
      <c r="AT207" s="52"/>
    </row>
    <row r="208" spans="1:46" ht="14.25" customHeight="1">
      <c r="A208" s="52"/>
      <c r="B208" s="52"/>
      <c r="C208" s="52"/>
      <c r="D208" s="1"/>
      <c r="E208" s="52"/>
      <c r="F208" s="1"/>
      <c r="G208" s="52"/>
      <c r="H208" s="1"/>
      <c r="I208" s="52"/>
      <c r="J208" s="1"/>
      <c r="K208" s="52"/>
      <c r="L208" s="69"/>
      <c r="M208" s="52"/>
      <c r="N208" s="1"/>
      <c r="O208" s="52"/>
      <c r="P208" s="1"/>
      <c r="Q208" s="1"/>
      <c r="R208" s="52"/>
      <c r="S208" s="1"/>
      <c r="T208" s="52"/>
      <c r="U208" s="1"/>
      <c r="V208" s="70"/>
      <c r="W208" s="52"/>
      <c r="X208" s="1"/>
      <c r="Y208" s="52"/>
      <c r="Z208" s="1"/>
      <c r="AA208" s="1"/>
      <c r="AB208" s="1"/>
      <c r="AC208" s="1"/>
      <c r="AD208" s="1"/>
      <c r="AE208" s="52"/>
      <c r="AF208" s="1"/>
      <c r="AG208" s="52"/>
      <c r="AH208" s="1"/>
      <c r="AI208" s="1"/>
      <c r="AJ208" s="52"/>
      <c r="AK208" s="1"/>
      <c r="AL208" s="52"/>
      <c r="AM208" s="1"/>
      <c r="AN208" s="52"/>
      <c r="AO208" s="71"/>
      <c r="AP208" s="52"/>
      <c r="AQ208" s="1"/>
      <c r="AR208" s="71"/>
      <c r="AS208" s="71"/>
      <c r="AT208" s="52"/>
    </row>
    <row r="209" spans="1:46" ht="14.25" customHeight="1">
      <c r="A209" s="52"/>
      <c r="B209" s="52"/>
      <c r="C209" s="52"/>
      <c r="D209" s="1"/>
      <c r="E209" s="52"/>
      <c r="F209" s="1"/>
      <c r="G209" s="52"/>
      <c r="H209" s="1"/>
      <c r="I209" s="52"/>
      <c r="J209" s="1"/>
      <c r="K209" s="52"/>
      <c r="L209" s="69"/>
      <c r="M209" s="52"/>
      <c r="N209" s="1"/>
      <c r="O209" s="52"/>
      <c r="P209" s="1"/>
      <c r="Q209" s="1"/>
      <c r="R209" s="52"/>
      <c r="S209" s="1"/>
      <c r="T209" s="52"/>
      <c r="U209" s="1"/>
      <c r="V209" s="70"/>
      <c r="W209" s="52"/>
      <c r="X209" s="1"/>
      <c r="Y209" s="52"/>
      <c r="Z209" s="1"/>
      <c r="AA209" s="1"/>
      <c r="AB209" s="1"/>
      <c r="AC209" s="1"/>
      <c r="AD209" s="1"/>
      <c r="AE209" s="52"/>
      <c r="AF209" s="1"/>
      <c r="AG209" s="52"/>
      <c r="AH209" s="1"/>
      <c r="AI209" s="1"/>
      <c r="AJ209" s="52"/>
      <c r="AK209" s="1"/>
      <c r="AL209" s="52"/>
      <c r="AM209" s="1"/>
      <c r="AN209" s="52"/>
      <c r="AO209" s="71"/>
      <c r="AP209" s="52"/>
      <c r="AQ209" s="1"/>
      <c r="AR209" s="71"/>
      <c r="AS209" s="71"/>
      <c r="AT209" s="52"/>
    </row>
    <row r="210" spans="1:46" ht="14.25" customHeight="1">
      <c r="A210" s="52"/>
      <c r="B210" s="52"/>
      <c r="C210" s="52"/>
      <c r="D210" s="1"/>
      <c r="E210" s="52"/>
      <c r="F210" s="1"/>
      <c r="G210" s="52"/>
      <c r="H210" s="1"/>
      <c r="I210" s="52"/>
      <c r="J210" s="1"/>
      <c r="K210" s="52"/>
      <c r="L210" s="69"/>
      <c r="M210" s="52"/>
      <c r="N210" s="1"/>
      <c r="O210" s="52"/>
      <c r="P210" s="1"/>
      <c r="Q210" s="1"/>
      <c r="R210" s="52"/>
      <c r="S210" s="1"/>
      <c r="T210" s="52"/>
      <c r="U210" s="1"/>
      <c r="V210" s="70"/>
      <c r="W210" s="52"/>
      <c r="X210" s="1"/>
      <c r="Y210" s="52"/>
      <c r="Z210" s="1"/>
      <c r="AA210" s="1"/>
      <c r="AB210" s="1"/>
      <c r="AC210" s="1"/>
      <c r="AD210" s="1"/>
      <c r="AE210" s="52"/>
      <c r="AF210" s="1"/>
      <c r="AG210" s="52"/>
      <c r="AH210" s="1"/>
      <c r="AI210" s="1"/>
      <c r="AJ210" s="52"/>
      <c r="AK210" s="1"/>
      <c r="AL210" s="52"/>
      <c r="AM210" s="1"/>
      <c r="AN210" s="52"/>
      <c r="AO210" s="71"/>
      <c r="AP210" s="52"/>
      <c r="AQ210" s="1"/>
      <c r="AR210" s="71"/>
      <c r="AS210" s="71"/>
      <c r="AT210" s="52"/>
    </row>
    <row r="211" spans="1:46" ht="14.25" customHeight="1">
      <c r="A211" s="52"/>
      <c r="B211" s="52"/>
      <c r="C211" s="52"/>
      <c r="D211" s="1"/>
      <c r="E211" s="52"/>
      <c r="F211" s="1"/>
      <c r="G211" s="52"/>
      <c r="H211" s="1"/>
      <c r="I211" s="52"/>
      <c r="J211" s="1"/>
      <c r="K211" s="52"/>
      <c r="L211" s="69"/>
      <c r="M211" s="52"/>
      <c r="N211" s="1"/>
      <c r="O211" s="52"/>
      <c r="P211" s="1"/>
      <c r="Q211" s="1"/>
      <c r="R211" s="52"/>
      <c r="S211" s="1"/>
      <c r="T211" s="52"/>
      <c r="U211" s="1"/>
      <c r="V211" s="70"/>
      <c r="W211" s="52"/>
      <c r="X211" s="1"/>
      <c r="Y211" s="52"/>
      <c r="Z211" s="1"/>
      <c r="AA211" s="1"/>
      <c r="AB211" s="1"/>
      <c r="AC211" s="1"/>
      <c r="AD211" s="1"/>
      <c r="AE211" s="52"/>
      <c r="AF211" s="1"/>
      <c r="AG211" s="52"/>
      <c r="AH211" s="1"/>
      <c r="AI211" s="1"/>
      <c r="AJ211" s="52"/>
      <c r="AK211" s="1"/>
      <c r="AL211" s="52"/>
      <c r="AM211" s="1"/>
      <c r="AN211" s="52"/>
      <c r="AO211" s="71"/>
      <c r="AP211" s="52"/>
      <c r="AQ211" s="1"/>
      <c r="AR211" s="71"/>
      <c r="AS211" s="71"/>
      <c r="AT211" s="52"/>
    </row>
    <row r="212" spans="1:46" ht="14.25" customHeight="1">
      <c r="A212" s="52"/>
      <c r="B212" s="52"/>
      <c r="C212" s="52"/>
      <c r="D212" s="1"/>
      <c r="E212" s="52"/>
      <c r="F212" s="1"/>
      <c r="G212" s="52"/>
      <c r="H212" s="1"/>
      <c r="I212" s="52"/>
      <c r="J212" s="1"/>
      <c r="K212" s="52"/>
      <c r="L212" s="69"/>
      <c r="M212" s="52"/>
      <c r="N212" s="1"/>
      <c r="O212" s="52"/>
      <c r="P212" s="1"/>
      <c r="Q212" s="1"/>
      <c r="R212" s="52"/>
      <c r="S212" s="1"/>
      <c r="T212" s="52"/>
      <c r="U212" s="1"/>
      <c r="V212" s="70"/>
      <c r="W212" s="52"/>
      <c r="X212" s="1"/>
      <c r="Y212" s="52"/>
      <c r="Z212" s="1"/>
      <c r="AA212" s="1"/>
      <c r="AB212" s="1"/>
      <c r="AC212" s="1"/>
      <c r="AD212" s="1"/>
      <c r="AE212" s="52"/>
      <c r="AF212" s="1"/>
      <c r="AG212" s="52"/>
      <c r="AH212" s="1"/>
      <c r="AI212" s="1"/>
      <c r="AJ212" s="52"/>
      <c r="AK212" s="1"/>
      <c r="AL212" s="52"/>
      <c r="AM212" s="1"/>
      <c r="AN212" s="52"/>
      <c r="AO212" s="71"/>
      <c r="AP212" s="52"/>
      <c r="AQ212" s="1"/>
      <c r="AR212" s="71"/>
      <c r="AS212" s="71"/>
      <c r="AT212" s="52"/>
    </row>
    <row r="213" spans="1:46" ht="14.25" customHeight="1">
      <c r="A213" s="52"/>
      <c r="B213" s="52"/>
      <c r="C213" s="52"/>
      <c r="D213" s="1"/>
      <c r="E213" s="52"/>
      <c r="F213" s="1"/>
      <c r="G213" s="52"/>
      <c r="H213" s="1"/>
      <c r="I213" s="52"/>
      <c r="J213" s="1"/>
      <c r="K213" s="52"/>
      <c r="L213" s="69"/>
      <c r="M213" s="52"/>
      <c r="N213" s="1"/>
      <c r="O213" s="52"/>
      <c r="P213" s="1"/>
      <c r="Q213" s="1"/>
      <c r="R213" s="52"/>
      <c r="S213" s="1"/>
      <c r="T213" s="52"/>
      <c r="U213" s="1"/>
      <c r="V213" s="70"/>
      <c r="W213" s="52"/>
      <c r="X213" s="1"/>
      <c r="Y213" s="52"/>
      <c r="Z213" s="1"/>
      <c r="AA213" s="1"/>
      <c r="AB213" s="1"/>
      <c r="AC213" s="1"/>
      <c r="AD213" s="1"/>
      <c r="AE213" s="52"/>
      <c r="AF213" s="1"/>
      <c r="AG213" s="52"/>
      <c r="AH213" s="1"/>
      <c r="AI213" s="1"/>
      <c r="AJ213" s="52"/>
      <c r="AK213" s="1"/>
      <c r="AL213" s="52"/>
      <c r="AM213" s="1"/>
      <c r="AN213" s="52"/>
      <c r="AO213" s="71"/>
      <c r="AP213" s="52"/>
      <c r="AQ213" s="1"/>
      <c r="AR213" s="71"/>
      <c r="AS213" s="71"/>
      <c r="AT213" s="52"/>
    </row>
    <row r="214" spans="1:46" ht="14.25" customHeight="1">
      <c r="A214" s="52"/>
      <c r="B214" s="52"/>
      <c r="C214" s="52"/>
      <c r="D214" s="1"/>
      <c r="E214" s="52"/>
      <c r="F214" s="1"/>
      <c r="G214" s="52"/>
      <c r="H214" s="1"/>
      <c r="I214" s="52"/>
      <c r="J214" s="1"/>
      <c r="K214" s="52"/>
      <c r="L214" s="69"/>
      <c r="M214" s="52"/>
      <c r="N214" s="1"/>
      <c r="O214" s="52"/>
      <c r="P214" s="1"/>
      <c r="Q214" s="1"/>
      <c r="R214" s="52"/>
      <c r="S214" s="1"/>
      <c r="T214" s="52"/>
      <c r="U214" s="1"/>
      <c r="V214" s="70"/>
      <c r="W214" s="52"/>
      <c r="X214" s="1"/>
      <c r="Y214" s="52"/>
      <c r="Z214" s="1"/>
      <c r="AA214" s="1"/>
      <c r="AB214" s="1"/>
      <c r="AC214" s="1"/>
      <c r="AD214" s="1"/>
      <c r="AE214" s="52"/>
      <c r="AF214" s="1"/>
      <c r="AG214" s="52"/>
      <c r="AH214" s="1"/>
      <c r="AI214" s="1"/>
      <c r="AJ214" s="52"/>
      <c r="AK214" s="1"/>
      <c r="AL214" s="52"/>
      <c r="AM214" s="1"/>
      <c r="AN214" s="52"/>
      <c r="AO214" s="71"/>
      <c r="AP214" s="52"/>
      <c r="AQ214" s="1"/>
      <c r="AR214" s="71"/>
      <c r="AS214" s="71"/>
      <c r="AT214" s="52"/>
    </row>
    <row r="215" spans="1:46" ht="14.25" customHeight="1">
      <c r="A215" s="52"/>
      <c r="B215" s="52"/>
      <c r="C215" s="52"/>
      <c r="D215" s="1"/>
      <c r="E215" s="52"/>
      <c r="F215" s="1"/>
      <c r="G215" s="52"/>
      <c r="H215" s="1"/>
      <c r="I215" s="52"/>
      <c r="J215" s="1"/>
      <c r="K215" s="52"/>
      <c r="L215" s="69"/>
      <c r="M215" s="52"/>
      <c r="N215" s="1"/>
      <c r="O215" s="52"/>
      <c r="P215" s="1"/>
      <c r="Q215" s="1"/>
      <c r="R215" s="52"/>
      <c r="S215" s="1"/>
      <c r="T215" s="52"/>
      <c r="U215" s="1"/>
      <c r="V215" s="70"/>
      <c r="W215" s="52"/>
      <c r="X215" s="1"/>
      <c r="Y215" s="52"/>
      <c r="Z215" s="1"/>
      <c r="AA215" s="1"/>
      <c r="AB215" s="1"/>
      <c r="AC215" s="1"/>
      <c r="AD215" s="1"/>
      <c r="AE215" s="52"/>
      <c r="AF215" s="1"/>
      <c r="AG215" s="52"/>
      <c r="AH215" s="1"/>
      <c r="AI215" s="1"/>
      <c r="AJ215" s="52"/>
      <c r="AK215" s="1"/>
      <c r="AL215" s="52"/>
      <c r="AM215" s="1"/>
      <c r="AN215" s="52"/>
      <c r="AO215" s="71"/>
      <c r="AP215" s="52"/>
      <c r="AQ215" s="1"/>
      <c r="AR215" s="71"/>
      <c r="AS215" s="71"/>
      <c r="AT215" s="52"/>
    </row>
    <row r="216" spans="1:46" ht="14.25" customHeight="1">
      <c r="A216" s="52"/>
      <c r="B216" s="52"/>
      <c r="C216" s="52"/>
      <c r="D216" s="1"/>
      <c r="E216" s="52"/>
      <c r="F216" s="1"/>
      <c r="G216" s="52"/>
      <c r="H216" s="1"/>
      <c r="I216" s="52"/>
      <c r="J216" s="1"/>
      <c r="K216" s="52"/>
      <c r="L216" s="69"/>
      <c r="M216" s="52"/>
      <c r="N216" s="1"/>
      <c r="O216" s="52"/>
      <c r="P216" s="1"/>
      <c r="Q216" s="1"/>
      <c r="R216" s="52"/>
      <c r="S216" s="1"/>
      <c r="T216" s="52"/>
      <c r="U216" s="1"/>
      <c r="V216" s="70"/>
      <c r="W216" s="52"/>
      <c r="X216" s="1"/>
      <c r="Y216" s="52"/>
      <c r="Z216" s="1"/>
      <c r="AA216" s="1"/>
      <c r="AB216" s="1"/>
      <c r="AC216" s="1"/>
      <c r="AD216" s="1"/>
      <c r="AE216" s="52"/>
      <c r="AF216" s="1"/>
      <c r="AG216" s="52"/>
      <c r="AH216" s="1"/>
      <c r="AI216" s="1"/>
      <c r="AJ216" s="52"/>
      <c r="AK216" s="1"/>
      <c r="AL216" s="52"/>
      <c r="AM216" s="1"/>
      <c r="AN216" s="52"/>
      <c r="AO216" s="71"/>
      <c r="AP216" s="52"/>
      <c r="AQ216" s="1"/>
      <c r="AR216" s="71"/>
      <c r="AS216" s="71"/>
      <c r="AT216" s="52"/>
    </row>
    <row r="217" spans="1:46" ht="14.25" customHeight="1">
      <c r="A217" s="52"/>
      <c r="B217" s="52"/>
      <c r="C217" s="52"/>
      <c r="D217" s="1"/>
      <c r="E217" s="52"/>
      <c r="F217" s="1"/>
      <c r="G217" s="52"/>
      <c r="H217" s="1"/>
      <c r="I217" s="52"/>
      <c r="J217" s="1"/>
      <c r="K217" s="52"/>
      <c r="L217" s="69"/>
      <c r="M217" s="52"/>
      <c r="N217" s="1"/>
      <c r="O217" s="52"/>
      <c r="P217" s="1"/>
      <c r="Q217" s="1"/>
      <c r="R217" s="52"/>
      <c r="S217" s="1"/>
      <c r="T217" s="52"/>
      <c r="U217" s="1"/>
      <c r="V217" s="70"/>
      <c r="W217" s="52"/>
      <c r="X217" s="1"/>
      <c r="Y217" s="52"/>
      <c r="Z217" s="1"/>
      <c r="AA217" s="1"/>
      <c r="AB217" s="1"/>
      <c r="AC217" s="1"/>
      <c r="AD217" s="1"/>
      <c r="AE217" s="52"/>
      <c r="AF217" s="1"/>
      <c r="AG217" s="52"/>
      <c r="AH217" s="1"/>
      <c r="AI217" s="1"/>
      <c r="AJ217" s="52"/>
      <c r="AK217" s="1"/>
      <c r="AL217" s="52"/>
      <c r="AM217" s="1"/>
      <c r="AN217" s="52"/>
      <c r="AO217" s="71"/>
      <c r="AP217" s="52"/>
      <c r="AQ217" s="1"/>
      <c r="AR217" s="71"/>
      <c r="AS217" s="71"/>
      <c r="AT217" s="52"/>
    </row>
    <row r="218" spans="1:46" ht="14.25" customHeight="1">
      <c r="A218" s="52"/>
      <c r="B218" s="52"/>
      <c r="C218" s="52"/>
      <c r="D218" s="1"/>
      <c r="E218" s="52"/>
      <c r="F218" s="1"/>
      <c r="G218" s="52"/>
      <c r="H218" s="1"/>
      <c r="I218" s="52"/>
      <c r="J218" s="1"/>
      <c r="K218" s="52"/>
      <c r="L218" s="69"/>
      <c r="M218" s="52"/>
      <c r="N218" s="1"/>
      <c r="O218" s="52"/>
      <c r="P218" s="1"/>
      <c r="Q218" s="1"/>
      <c r="R218" s="52"/>
      <c r="S218" s="1"/>
      <c r="T218" s="52"/>
      <c r="U218" s="1"/>
      <c r="V218" s="70"/>
      <c r="W218" s="52"/>
      <c r="X218" s="1"/>
      <c r="Y218" s="52"/>
      <c r="Z218" s="1"/>
      <c r="AA218" s="1"/>
      <c r="AB218" s="1"/>
      <c r="AC218" s="1"/>
      <c r="AD218" s="1"/>
      <c r="AE218" s="52"/>
      <c r="AF218" s="1"/>
      <c r="AG218" s="52"/>
      <c r="AH218" s="1"/>
      <c r="AI218" s="1"/>
      <c r="AJ218" s="52"/>
      <c r="AK218" s="1"/>
      <c r="AL218" s="52"/>
      <c r="AM218" s="1"/>
      <c r="AN218" s="52"/>
      <c r="AO218" s="71"/>
      <c r="AP218" s="52"/>
      <c r="AQ218" s="1"/>
      <c r="AR218" s="71"/>
      <c r="AS218" s="71"/>
      <c r="AT218" s="52"/>
    </row>
    <row r="219" spans="1:46" ht="14.25" customHeight="1">
      <c r="A219" s="52"/>
      <c r="B219" s="52"/>
      <c r="C219" s="52"/>
      <c r="D219" s="1"/>
      <c r="E219" s="52"/>
      <c r="F219" s="1"/>
      <c r="G219" s="52"/>
      <c r="H219" s="1"/>
      <c r="I219" s="52"/>
      <c r="J219" s="1"/>
      <c r="K219" s="52"/>
      <c r="L219" s="69"/>
      <c r="M219" s="52"/>
      <c r="N219" s="1"/>
      <c r="O219" s="52"/>
      <c r="P219" s="1"/>
      <c r="Q219" s="1"/>
      <c r="R219" s="52"/>
      <c r="S219" s="1"/>
      <c r="T219" s="52"/>
      <c r="U219" s="1"/>
      <c r="V219" s="70"/>
      <c r="W219" s="52"/>
      <c r="X219" s="1"/>
      <c r="Y219" s="52"/>
      <c r="Z219" s="1"/>
      <c r="AA219" s="1"/>
      <c r="AB219" s="1"/>
      <c r="AC219" s="1"/>
      <c r="AD219" s="1"/>
      <c r="AE219" s="52"/>
      <c r="AF219" s="1"/>
      <c r="AG219" s="52"/>
      <c r="AH219" s="1"/>
      <c r="AI219" s="1"/>
      <c r="AJ219" s="52"/>
      <c r="AK219" s="1"/>
      <c r="AL219" s="52"/>
      <c r="AM219" s="1"/>
      <c r="AN219" s="52"/>
      <c r="AO219" s="71"/>
      <c r="AP219" s="52"/>
      <c r="AQ219" s="1"/>
      <c r="AR219" s="71"/>
      <c r="AS219" s="71"/>
      <c r="AT219" s="52"/>
    </row>
    <row r="220" spans="1:46" ht="14.25" customHeight="1">
      <c r="A220" s="52"/>
      <c r="B220" s="52"/>
      <c r="C220" s="52"/>
      <c r="D220" s="1"/>
      <c r="E220" s="52"/>
      <c r="F220" s="1"/>
      <c r="G220" s="52"/>
      <c r="H220" s="1"/>
      <c r="I220" s="52"/>
      <c r="J220" s="1"/>
      <c r="K220" s="52"/>
      <c r="L220" s="69"/>
      <c r="M220" s="52"/>
      <c r="N220" s="1"/>
      <c r="O220" s="52"/>
      <c r="P220" s="1"/>
      <c r="Q220" s="1"/>
      <c r="R220" s="52"/>
      <c r="S220" s="1"/>
      <c r="T220" s="52"/>
      <c r="U220" s="1"/>
      <c r="V220" s="70"/>
      <c r="W220" s="52"/>
      <c r="X220" s="1"/>
      <c r="Y220" s="52"/>
      <c r="Z220" s="1"/>
      <c r="AA220" s="1"/>
      <c r="AB220" s="1"/>
      <c r="AC220" s="1"/>
      <c r="AD220" s="1"/>
      <c r="AE220" s="52"/>
      <c r="AF220" s="1"/>
      <c r="AG220" s="52"/>
      <c r="AH220" s="1"/>
      <c r="AI220" s="1"/>
      <c r="AJ220" s="52"/>
      <c r="AK220" s="1"/>
      <c r="AL220" s="52"/>
      <c r="AM220" s="1"/>
      <c r="AN220" s="52"/>
      <c r="AO220" s="71"/>
      <c r="AP220" s="52"/>
      <c r="AQ220" s="1"/>
      <c r="AR220" s="71"/>
      <c r="AS220" s="71"/>
      <c r="AT220" s="52"/>
    </row>
    <row r="221" spans="1:46" ht="14.25" customHeight="1">
      <c r="A221" s="52"/>
      <c r="B221" s="52"/>
      <c r="C221" s="52"/>
      <c r="D221" s="1"/>
      <c r="E221" s="52"/>
      <c r="F221" s="1"/>
      <c r="G221" s="52"/>
      <c r="H221" s="1"/>
      <c r="I221" s="52"/>
      <c r="J221" s="1"/>
      <c r="K221" s="52"/>
      <c r="L221" s="69"/>
      <c r="M221" s="52"/>
      <c r="N221" s="1"/>
      <c r="O221" s="52"/>
      <c r="P221" s="1"/>
      <c r="Q221" s="1"/>
      <c r="R221" s="52"/>
      <c r="S221" s="1"/>
      <c r="T221" s="52"/>
      <c r="U221" s="1"/>
      <c r="V221" s="70"/>
      <c r="W221" s="52"/>
      <c r="X221" s="1"/>
      <c r="Y221" s="52"/>
      <c r="Z221" s="1"/>
      <c r="AA221" s="1"/>
      <c r="AB221" s="1"/>
      <c r="AC221" s="1"/>
      <c r="AD221" s="1"/>
      <c r="AE221" s="52"/>
      <c r="AF221" s="1"/>
      <c r="AG221" s="52"/>
      <c r="AH221" s="1"/>
      <c r="AI221" s="1"/>
      <c r="AJ221" s="52"/>
      <c r="AK221" s="1"/>
      <c r="AL221" s="52"/>
      <c r="AM221" s="1"/>
      <c r="AN221" s="52"/>
      <c r="AO221" s="71"/>
      <c r="AP221" s="52"/>
      <c r="AQ221" s="1"/>
      <c r="AR221" s="71"/>
      <c r="AS221" s="71"/>
      <c r="AT221" s="52"/>
    </row>
    <row r="222" spans="1:46" ht="14.25" customHeight="1">
      <c r="A222" s="52"/>
      <c r="B222" s="52"/>
      <c r="C222" s="52"/>
      <c r="D222" s="1"/>
      <c r="E222" s="52"/>
      <c r="F222" s="1"/>
      <c r="G222" s="52"/>
      <c r="H222" s="1"/>
      <c r="I222" s="52"/>
      <c r="J222" s="1"/>
      <c r="K222" s="52"/>
      <c r="L222" s="69"/>
      <c r="M222" s="52"/>
      <c r="N222" s="1"/>
      <c r="O222" s="52"/>
      <c r="P222" s="1"/>
      <c r="Q222" s="1"/>
      <c r="R222" s="52"/>
      <c r="S222" s="1"/>
      <c r="T222" s="52"/>
      <c r="U222" s="1"/>
      <c r="V222" s="70"/>
      <c r="W222" s="52"/>
      <c r="X222" s="1"/>
      <c r="Y222" s="52"/>
      <c r="Z222" s="1"/>
      <c r="AA222" s="1"/>
      <c r="AB222" s="1"/>
      <c r="AC222" s="1"/>
      <c r="AD222" s="1"/>
      <c r="AE222" s="52"/>
      <c r="AF222" s="1"/>
      <c r="AG222" s="52"/>
      <c r="AH222" s="1"/>
      <c r="AI222" s="1"/>
      <c r="AJ222" s="52"/>
      <c r="AK222" s="1"/>
      <c r="AL222" s="52"/>
      <c r="AM222" s="1"/>
      <c r="AN222" s="52"/>
      <c r="AO222" s="71"/>
      <c r="AP222" s="52"/>
      <c r="AQ222" s="1"/>
      <c r="AR222" s="71"/>
      <c r="AS222" s="71"/>
      <c r="AT222" s="52"/>
    </row>
    <row r="223" spans="1:46" ht="14.25" customHeight="1">
      <c r="A223" s="52"/>
      <c r="B223" s="52"/>
      <c r="C223" s="52"/>
      <c r="D223" s="1"/>
      <c r="E223" s="52"/>
      <c r="F223" s="1"/>
      <c r="G223" s="52"/>
      <c r="H223" s="1"/>
      <c r="I223" s="52"/>
      <c r="J223" s="1"/>
      <c r="K223" s="52"/>
      <c r="L223" s="69"/>
      <c r="M223" s="52"/>
      <c r="N223" s="1"/>
      <c r="O223" s="52"/>
      <c r="P223" s="1"/>
      <c r="Q223" s="1"/>
      <c r="R223" s="52"/>
      <c r="S223" s="1"/>
      <c r="T223" s="52"/>
      <c r="U223" s="1"/>
      <c r="V223" s="70"/>
      <c r="W223" s="52"/>
      <c r="X223" s="1"/>
      <c r="Y223" s="52"/>
      <c r="Z223" s="1"/>
      <c r="AA223" s="1"/>
      <c r="AB223" s="1"/>
      <c r="AC223" s="1"/>
      <c r="AD223" s="1"/>
      <c r="AE223" s="52"/>
      <c r="AF223" s="1"/>
      <c r="AG223" s="52"/>
      <c r="AH223" s="1"/>
      <c r="AI223" s="1"/>
      <c r="AJ223" s="52"/>
      <c r="AK223" s="1"/>
      <c r="AL223" s="52"/>
      <c r="AM223" s="1"/>
      <c r="AN223" s="52"/>
      <c r="AO223" s="71"/>
      <c r="AP223" s="52"/>
      <c r="AQ223" s="1"/>
      <c r="AR223" s="71"/>
      <c r="AS223" s="71"/>
      <c r="AT223" s="52"/>
    </row>
    <row r="224" spans="1:46" ht="14.25" customHeight="1">
      <c r="A224" s="52"/>
      <c r="B224" s="52"/>
      <c r="C224" s="52"/>
      <c r="D224" s="1"/>
      <c r="E224" s="52"/>
      <c r="F224" s="1"/>
      <c r="G224" s="52"/>
      <c r="H224" s="1"/>
      <c r="I224" s="52"/>
      <c r="J224" s="1"/>
      <c r="K224" s="52"/>
      <c r="L224" s="69"/>
      <c r="M224" s="52"/>
      <c r="N224" s="1"/>
      <c r="O224" s="52"/>
      <c r="P224" s="1"/>
      <c r="Q224" s="1"/>
      <c r="R224" s="52"/>
      <c r="S224" s="1"/>
      <c r="T224" s="52"/>
      <c r="U224" s="1"/>
      <c r="V224" s="70"/>
      <c r="W224" s="52"/>
      <c r="X224" s="1"/>
      <c r="Y224" s="52"/>
      <c r="Z224" s="1"/>
      <c r="AA224" s="1"/>
      <c r="AB224" s="1"/>
      <c r="AC224" s="1"/>
      <c r="AD224" s="1"/>
      <c r="AE224" s="52"/>
      <c r="AF224" s="1"/>
      <c r="AG224" s="52"/>
      <c r="AH224" s="1"/>
      <c r="AI224" s="1"/>
      <c r="AJ224" s="52"/>
      <c r="AK224" s="1"/>
      <c r="AL224" s="52"/>
      <c r="AM224" s="1"/>
      <c r="AN224" s="52"/>
      <c r="AO224" s="71"/>
      <c r="AP224" s="52"/>
      <c r="AQ224" s="1"/>
      <c r="AR224" s="71"/>
      <c r="AS224" s="71"/>
      <c r="AT224" s="52"/>
    </row>
    <row r="225" spans="1:46" ht="14.25" customHeight="1">
      <c r="A225" s="52"/>
      <c r="B225" s="52"/>
      <c r="C225" s="52"/>
      <c r="D225" s="1"/>
      <c r="E225" s="52"/>
      <c r="F225" s="1"/>
      <c r="G225" s="52"/>
      <c r="H225" s="1"/>
      <c r="I225" s="52"/>
      <c r="J225" s="1"/>
      <c r="K225" s="52"/>
      <c r="L225" s="69"/>
      <c r="M225" s="52"/>
      <c r="N225" s="1"/>
      <c r="O225" s="52"/>
      <c r="P225" s="1"/>
      <c r="Q225" s="1"/>
      <c r="R225" s="52"/>
      <c r="S225" s="1"/>
      <c r="T225" s="52"/>
      <c r="U225" s="1"/>
      <c r="V225" s="70"/>
      <c r="W225" s="52"/>
      <c r="X225" s="1"/>
      <c r="Y225" s="52"/>
      <c r="Z225" s="1"/>
      <c r="AA225" s="1"/>
      <c r="AB225" s="1"/>
      <c r="AC225" s="1"/>
      <c r="AD225" s="1"/>
      <c r="AE225" s="52"/>
      <c r="AF225" s="1"/>
      <c r="AG225" s="52"/>
      <c r="AH225" s="1"/>
      <c r="AI225" s="1"/>
      <c r="AJ225" s="52"/>
      <c r="AK225" s="1"/>
      <c r="AL225" s="52"/>
      <c r="AM225" s="1"/>
      <c r="AN225" s="52"/>
      <c r="AO225" s="71"/>
      <c r="AP225" s="52"/>
      <c r="AQ225" s="1"/>
      <c r="AR225" s="71"/>
      <c r="AS225" s="71"/>
      <c r="AT225" s="52"/>
    </row>
    <row r="226" spans="1:46" ht="14.25" customHeight="1">
      <c r="A226" s="52"/>
      <c r="B226" s="52"/>
      <c r="C226" s="52"/>
      <c r="D226" s="1"/>
      <c r="E226" s="52"/>
      <c r="F226" s="1"/>
      <c r="G226" s="52"/>
      <c r="H226" s="1"/>
      <c r="I226" s="52"/>
      <c r="J226" s="1"/>
      <c r="K226" s="52"/>
      <c r="L226" s="69"/>
      <c r="M226" s="52"/>
      <c r="N226" s="1"/>
      <c r="O226" s="52"/>
      <c r="P226" s="1"/>
      <c r="Q226" s="1"/>
      <c r="R226" s="52"/>
      <c r="S226" s="1"/>
      <c r="T226" s="52"/>
      <c r="U226" s="1"/>
      <c r="V226" s="70"/>
      <c r="W226" s="52"/>
      <c r="X226" s="1"/>
      <c r="Y226" s="52"/>
      <c r="Z226" s="1"/>
      <c r="AA226" s="1"/>
      <c r="AB226" s="1"/>
      <c r="AC226" s="1"/>
      <c r="AD226" s="1"/>
      <c r="AE226" s="52"/>
      <c r="AF226" s="1"/>
      <c r="AG226" s="52"/>
      <c r="AH226" s="1"/>
      <c r="AI226" s="1"/>
      <c r="AJ226" s="52"/>
      <c r="AK226" s="1"/>
      <c r="AL226" s="52"/>
      <c r="AM226" s="1"/>
      <c r="AN226" s="52"/>
      <c r="AO226" s="71"/>
      <c r="AP226" s="52"/>
      <c r="AQ226" s="1"/>
      <c r="AR226" s="71"/>
      <c r="AS226" s="71"/>
      <c r="AT226" s="52"/>
    </row>
    <row r="227" spans="1:46" ht="14.25" customHeight="1">
      <c r="A227" s="52"/>
      <c r="B227" s="52"/>
      <c r="C227" s="52"/>
      <c r="D227" s="1"/>
      <c r="E227" s="52"/>
      <c r="F227" s="1"/>
      <c r="G227" s="52"/>
      <c r="H227" s="1"/>
      <c r="I227" s="52"/>
      <c r="J227" s="1"/>
      <c r="K227" s="52"/>
      <c r="L227" s="69"/>
      <c r="M227" s="52"/>
      <c r="N227" s="1"/>
      <c r="O227" s="52"/>
      <c r="P227" s="1"/>
      <c r="Q227" s="1"/>
      <c r="R227" s="52"/>
      <c r="S227" s="1"/>
      <c r="T227" s="52"/>
      <c r="U227" s="1"/>
      <c r="V227" s="70"/>
      <c r="W227" s="52"/>
      <c r="X227" s="1"/>
      <c r="Y227" s="52"/>
      <c r="Z227" s="1"/>
      <c r="AA227" s="1"/>
      <c r="AB227" s="1"/>
      <c r="AC227" s="1"/>
      <c r="AD227" s="1"/>
      <c r="AE227" s="52"/>
      <c r="AF227" s="1"/>
      <c r="AG227" s="52"/>
      <c r="AH227" s="1"/>
      <c r="AI227" s="1"/>
      <c r="AJ227" s="52"/>
      <c r="AK227" s="1"/>
      <c r="AL227" s="52"/>
      <c r="AM227" s="1"/>
      <c r="AN227" s="52"/>
      <c r="AO227" s="71"/>
      <c r="AP227" s="52"/>
      <c r="AQ227" s="1"/>
      <c r="AR227" s="71"/>
      <c r="AS227" s="71"/>
      <c r="AT227" s="52"/>
    </row>
    <row r="228" spans="1:46" ht="14.25" customHeight="1">
      <c r="A228" s="52"/>
      <c r="B228" s="52"/>
      <c r="C228" s="52"/>
      <c r="D228" s="1"/>
      <c r="E228" s="52"/>
      <c r="F228" s="1"/>
      <c r="G228" s="52"/>
      <c r="H228" s="1"/>
      <c r="I228" s="52"/>
      <c r="J228" s="1"/>
      <c r="K228" s="52"/>
      <c r="L228" s="69"/>
      <c r="M228" s="52"/>
      <c r="N228" s="1"/>
      <c r="O228" s="52"/>
      <c r="P228" s="1"/>
      <c r="Q228" s="1"/>
      <c r="R228" s="52"/>
      <c r="S228" s="1"/>
      <c r="T228" s="52"/>
      <c r="U228" s="1"/>
      <c r="V228" s="70"/>
      <c r="W228" s="52"/>
      <c r="X228" s="1"/>
      <c r="Y228" s="52"/>
      <c r="Z228" s="1"/>
      <c r="AA228" s="1"/>
      <c r="AB228" s="1"/>
      <c r="AC228" s="1"/>
      <c r="AD228" s="1"/>
      <c r="AE228" s="52"/>
      <c r="AF228" s="1"/>
      <c r="AG228" s="52"/>
      <c r="AH228" s="1"/>
      <c r="AI228" s="1"/>
      <c r="AJ228" s="52"/>
      <c r="AK228" s="1"/>
      <c r="AL228" s="52"/>
      <c r="AM228" s="1"/>
      <c r="AN228" s="52"/>
      <c r="AO228" s="71"/>
      <c r="AP228" s="52"/>
      <c r="AQ228" s="1"/>
      <c r="AR228" s="71"/>
      <c r="AS228" s="71"/>
      <c r="AT228" s="52"/>
    </row>
    <row r="229" spans="1:46" ht="14.25" customHeight="1">
      <c r="A229" s="52"/>
      <c r="B229" s="52"/>
      <c r="C229" s="52"/>
      <c r="D229" s="1"/>
      <c r="E229" s="52"/>
      <c r="F229" s="1"/>
      <c r="G229" s="52"/>
      <c r="H229" s="1"/>
      <c r="I229" s="52"/>
      <c r="J229" s="1"/>
      <c r="K229" s="52"/>
      <c r="L229" s="69"/>
      <c r="M229" s="52"/>
      <c r="N229" s="1"/>
      <c r="O229" s="52"/>
      <c r="P229" s="1"/>
      <c r="Q229" s="1"/>
      <c r="R229" s="52"/>
      <c r="S229" s="1"/>
      <c r="T229" s="52"/>
      <c r="U229" s="1"/>
      <c r="V229" s="70"/>
      <c r="W229" s="52"/>
      <c r="X229" s="1"/>
      <c r="Y229" s="52"/>
      <c r="Z229" s="1"/>
      <c r="AA229" s="1"/>
      <c r="AB229" s="1"/>
      <c r="AC229" s="1"/>
      <c r="AD229" s="1"/>
      <c r="AE229" s="52"/>
      <c r="AF229" s="1"/>
      <c r="AG229" s="52"/>
      <c r="AH229" s="1"/>
      <c r="AI229" s="1"/>
      <c r="AJ229" s="52"/>
      <c r="AK229" s="1"/>
      <c r="AL229" s="52"/>
      <c r="AM229" s="1"/>
      <c r="AN229" s="52"/>
      <c r="AO229" s="71"/>
      <c r="AP229" s="52"/>
      <c r="AQ229" s="1"/>
      <c r="AR229" s="71"/>
      <c r="AS229" s="71"/>
      <c r="AT229" s="52"/>
    </row>
    <row r="230" spans="1:46" ht="14.25" customHeight="1">
      <c r="A230" s="52"/>
      <c r="B230" s="52"/>
      <c r="C230" s="52"/>
      <c r="D230" s="1"/>
      <c r="E230" s="52"/>
      <c r="F230" s="1"/>
      <c r="G230" s="52"/>
      <c r="H230" s="1"/>
      <c r="I230" s="52"/>
      <c r="J230" s="1"/>
      <c r="K230" s="52"/>
      <c r="L230" s="69"/>
      <c r="M230" s="52"/>
      <c r="N230" s="1"/>
      <c r="O230" s="52"/>
      <c r="P230" s="1"/>
      <c r="Q230" s="1"/>
      <c r="R230" s="52"/>
      <c r="S230" s="1"/>
      <c r="T230" s="52"/>
      <c r="U230" s="1"/>
      <c r="V230" s="70"/>
      <c r="W230" s="52"/>
      <c r="X230" s="1"/>
      <c r="Y230" s="52"/>
      <c r="Z230" s="1"/>
      <c r="AA230" s="1"/>
      <c r="AB230" s="1"/>
      <c r="AC230" s="1"/>
      <c r="AD230" s="1"/>
      <c r="AE230" s="52"/>
      <c r="AF230" s="1"/>
      <c r="AG230" s="52"/>
      <c r="AH230" s="1"/>
      <c r="AI230" s="1"/>
      <c r="AJ230" s="52"/>
      <c r="AK230" s="1"/>
      <c r="AL230" s="52"/>
      <c r="AM230" s="1"/>
      <c r="AN230" s="52"/>
      <c r="AO230" s="71"/>
      <c r="AP230" s="52"/>
      <c r="AQ230" s="1"/>
      <c r="AR230" s="71"/>
      <c r="AS230" s="71"/>
      <c r="AT230" s="52"/>
    </row>
    <row r="231" spans="1:46" ht="14.25" customHeight="1">
      <c r="A231" s="52"/>
      <c r="B231" s="52"/>
      <c r="C231" s="52"/>
      <c r="D231" s="1"/>
      <c r="E231" s="52"/>
      <c r="F231" s="1"/>
      <c r="G231" s="52"/>
      <c r="H231" s="1"/>
      <c r="I231" s="52"/>
      <c r="J231" s="1"/>
      <c r="K231" s="52"/>
      <c r="L231" s="69"/>
      <c r="M231" s="52"/>
      <c r="N231" s="1"/>
      <c r="O231" s="52"/>
      <c r="P231" s="1"/>
      <c r="Q231" s="1"/>
      <c r="R231" s="52"/>
      <c r="S231" s="1"/>
      <c r="T231" s="52"/>
      <c r="U231" s="1"/>
      <c r="V231" s="70"/>
      <c r="W231" s="52"/>
      <c r="X231" s="1"/>
      <c r="Y231" s="52"/>
      <c r="Z231" s="1"/>
      <c r="AA231" s="1"/>
      <c r="AB231" s="1"/>
      <c r="AC231" s="1"/>
      <c r="AD231" s="1"/>
      <c r="AE231" s="52"/>
      <c r="AF231" s="1"/>
      <c r="AG231" s="52"/>
      <c r="AH231" s="1"/>
      <c r="AI231" s="1"/>
      <c r="AJ231" s="52"/>
      <c r="AK231" s="1"/>
      <c r="AL231" s="52"/>
      <c r="AM231" s="1"/>
      <c r="AN231" s="52"/>
      <c r="AO231" s="71"/>
      <c r="AP231" s="52"/>
      <c r="AQ231" s="1"/>
      <c r="AR231" s="71"/>
      <c r="AS231" s="71"/>
      <c r="AT231" s="52"/>
    </row>
    <row r="232" spans="1:46" ht="14.25" customHeight="1">
      <c r="A232" s="52"/>
      <c r="B232" s="52"/>
      <c r="C232" s="52"/>
      <c r="D232" s="1"/>
      <c r="E232" s="52"/>
      <c r="F232" s="1"/>
      <c r="G232" s="52"/>
      <c r="H232" s="1"/>
      <c r="I232" s="52"/>
      <c r="J232" s="1"/>
      <c r="K232" s="52"/>
      <c r="L232" s="69"/>
      <c r="M232" s="52"/>
      <c r="N232" s="1"/>
      <c r="O232" s="52"/>
      <c r="P232" s="1"/>
      <c r="Q232" s="1"/>
      <c r="R232" s="52"/>
      <c r="S232" s="1"/>
      <c r="T232" s="52"/>
      <c r="U232" s="1"/>
      <c r="V232" s="70"/>
      <c r="W232" s="52"/>
      <c r="X232" s="1"/>
      <c r="Y232" s="52"/>
      <c r="Z232" s="1"/>
      <c r="AA232" s="1"/>
      <c r="AB232" s="1"/>
      <c r="AC232" s="1"/>
      <c r="AD232" s="1"/>
      <c r="AE232" s="52"/>
      <c r="AF232" s="1"/>
      <c r="AG232" s="52"/>
      <c r="AH232" s="1"/>
      <c r="AI232" s="1"/>
      <c r="AJ232" s="52"/>
      <c r="AK232" s="1"/>
      <c r="AL232" s="52"/>
      <c r="AM232" s="1"/>
      <c r="AN232" s="52"/>
      <c r="AO232" s="71"/>
      <c r="AP232" s="52"/>
      <c r="AQ232" s="1"/>
      <c r="AR232" s="71"/>
      <c r="AS232" s="71"/>
      <c r="AT232" s="52"/>
    </row>
    <row r="233" spans="1:46" ht="14.25" customHeight="1">
      <c r="A233" s="52"/>
      <c r="B233" s="52"/>
      <c r="C233" s="52"/>
      <c r="D233" s="1"/>
      <c r="E233" s="52"/>
      <c r="F233" s="1"/>
      <c r="G233" s="52"/>
      <c r="H233" s="1"/>
      <c r="I233" s="52"/>
      <c r="J233" s="1"/>
      <c r="K233" s="52"/>
      <c r="L233" s="69"/>
      <c r="M233" s="52"/>
      <c r="N233" s="1"/>
      <c r="O233" s="52"/>
      <c r="P233" s="1"/>
      <c r="Q233" s="1"/>
      <c r="R233" s="52"/>
      <c r="S233" s="1"/>
      <c r="T233" s="52"/>
      <c r="U233" s="1"/>
      <c r="V233" s="70"/>
      <c r="W233" s="52"/>
      <c r="X233" s="1"/>
      <c r="Y233" s="52"/>
      <c r="Z233" s="1"/>
      <c r="AA233" s="1"/>
      <c r="AB233" s="1"/>
      <c r="AC233" s="1"/>
      <c r="AD233" s="1"/>
      <c r="AE233" s="52"/>
      <c r="AF233" s="1"/>
      <c r="AG233" s="52"/>
      <c r="AH233" s="1"/>
      <c r="AI233" s="1"/>
      <c r="AJ233" s="52"/>
      <c r="AK233" s="1"/>
      <c r="AL233" s="52"/>
      <c r="AM233" s="1"/>
      <c r="AN233" s="52"/>
      <c r="AO233" s="71"/>
      <c r="AP233" s="52"/>
      <c r="AQ233" s="1"/>
      <c r="AR233" s="71"/>
      <c r="AS233" s="71"/>
      <c r="AT233" s="52"/>
    </row>
    <row r="234" spans="1:46" ht="14.25" customHeight="1">
      <c r="A234" s="52"/>
      <c r="B234" s="52"/>
      <c r="C234" s="52"/>
      <c r="D234" s="1"/>
      <c r="E234" s="52"/>
      <c r="F234" s="1"/>
      <c r="G234" s="52"/>
      <c r="H234" s="1"/>
      <c r="I234" s="52"/>
      <c r="J234" s="1"/>
      <c r="K234" s="52"/>
      <c r="L234" s="69"/>
      <c r="M234" s="52"/>
      <c r="N234" s="1"/>
      <c r="O234" s="52"/>
      <c r="P234" s="1"/>
      <c r="Q234" s="1"/>
      <c r="R234" s="52"/>
      <c r="S234" s="1"/>
      <c r="T234" s="52"/>
      <c r="U234" s="1"/>
      <c r="V234" s="70"/>
      <c r="W234" s="52"/>
      <c r="X234" s="1"/>
      <c r="Y234" s="52"/>
      <c r="Z234" s="1"/>
      <c r="AA234" s="1"/>
      <c r="AB234" s="1"/>
      <c r="AC234" s="1"/>
      <c r="AD234" s="1"/>
      <c r="AE234" s="52"/>
      <c r="AF234" s="1"/>
      <c r="AG234" s="52"/>
      <c r="AH234" s="1"/>
      <c r="AI234" s="1"/>
      <c r="AJ234" s="52"/>
      <c r="AK234" s="1"/>
      <c r="AL234" s="52"/>
      <c r="AM234" s="1"/>
      <c r="AN234" s="52"/>
      <c r="AO234" s="71"/>
      <c r="AP234" s="52"/>
      <c r="AQ234" s="1"/>
      <c r="AR234" s="71"/>
      <c r="AS234" s="71"/>
      <c r="AT234" s="52"/>
    </row>
    <row r="235" spans="1:46" ht="14.25" customHeight="1">
      <c r="A235" s="52"/>
      <c r="B235" s="52"/>
      <c r="C235" s="52"/>
      <c r="D235" s="1"/>
      <c r="E235" s="52"/>
      <c r="F235" s="1"/>
      <c r="G235" s="52"/>
      <c r="H235" s="1"/>
      <c r="I235" s="52"/>
      <c r="J235" s="1"/>
      <c r="K235" s="52"/>
      <c r="L235" s="69"/>
      <c r="M235" s="52"/>
      <c r="N235" s="1"/>
      <c r="O235" s="52"/>
      <c r="P235" s="1"/>
      <c r="Q235" s="1"/>
      <c r="R235" s="52"/>
      <c r="S235" s="1"/>
      <c r="T235" s="52"/>
      <c r="U235" s="1"/>
      <c r="V235" s="70"/>
      <c r="W235" s="52"/>
      <c r="X235" s="1"/>
      <c r="Y235" s="52"/>
      <c r="Z235" s="1"/>
      <c r="AA235" s="1"/>
      <c r="AB235" s="1"/>
      <c r="AC235" s="1"/>
      <c r="AD235" s="1"/>
      <c r="AE235" s="52"/>
      <c r="AF235" s="1"/>
      <c r="AG235" s="52"/>
      <c r="AH235" s="1"/>
      <c r="AI235" s="1"/>
      <c r="AJ235" s="52"/>
      <c r="AK235" s="1"/>
      <c r="AL235" s="52"/>
      <c r="AM235" s="1"/>
      <c r="AN235" s="52"/>
      <c r="AO235" s="71"/>
      <c r="AP235" s="52"/>
      <c r="AQ235" s="1"/>
      <c r="AR235" s="71"/>
      <c r="AS235" s="71"/>
      <c r="AT235" s="52"/>
    </row>
    <row r="236" spans="1:46" ht="14.25" customHeight="1">
      <c r="A236" s="52"/>
      <c r="B236" s="52"/>
      <c r="C236" s="52"/>
      <c r="D236" s="1"/>
      <c r="E236" s="52"/>
      <c r="F236" s="1"/>
      <c r="G236" s="52"/>
      <c r="H236" s="1"/>
      <c r="I236" s="52"/>
      <c r="J236" s="1"/>
      <c r="K236" s="52"/>
      <c r="L236" s="69"/>
      <c r="M236" s="52"/>
      <c r="N236" s="1"/>
      <c r="O236" s="52"/>
      <c r="P236" s="1"/>
      <c r="Q236" s="1"/>
      <c r="R236" s="52"/>
      <c r="S236" s="1"/>
      <c r="T236" s="52"/>
      <c r="U236" s="1"/>
      <c r="V236" s="70"/>
      <c r="W236" s="52"/>
      <c r="X236" s="1"/>
      <c r="Y236" s="52"/>
      <c r="Z236" s="1"/>
      <c r="AA236" s="1"/>
      <c r="AB236" s="1"/>
      <c r="AC236" s="1"/>
      <c r="AD236" s="1"/>
      <c r="AE236" s="52"/>
      <c r="AF236" s="1"/>
      <c r="AG236" s="52"/>
      <c r="AH236" s="1"/>
      <c r="AI236" s="1"/>
      <c r="AJ236" s="52"/>
      <c r="AK236" s="1"/>
      <c r="AL236" s="52"/>
      <c r="AM236" s="1"/>
      <c r="AN236" s="52"/>
      <c r="AO236" s="71"/>
      <c r="AP236" s="52"/>
      <c r="AQ236" s="1"/>
      <c r="AR236" s="71"/>
      <c r="AS236" s="71"/>
      <c r="AT236" s="52"/>
    </row>
    <row r="237" spans="1:46" ht="14.25" customHeight="1">
      <c r="A237" s="52"/>
      <c r="B237" s="52"/>
      <c r="C237" s="52"/>
      <c r="D237" s="1"/>
      <c r="E237" s="52"/>
      <c r="F237" s="1"/>
      <c r="G237" s="52"/>
      <c r="H237" s="1"/>
      <c r="I237" s="52"/>
      <c r="J237" s="1"/>
      <c r="K237" s="52"/>
      <c r="L237" s="69"/>
      <c r="M237" s="52"/>
      <c r="N237" s="1"/>
      <c r="O237" s="52"/>
      <c r="P237" s="1"/>
      <c r="Q237" s="1"/>
      <c r="R237" s="52"/>
      <c r="S237" s="1"/>
      <c r="T237" s="52"/>
      <c r="U237" s="1"/>
      <c r="V237" s="70"/>
      <c r="W237" s="52"/>
      <c r="X237" s="1"/>
      <c r="Y237" s="52"/>
      <c r="Z237" s="1"/>
      <c r="AA237" s="1"/>
      <c r="AB237" s="1"/>
      <c r="AC237" s="1"/>
      <c r="AD237" s="1"/>
      <c r="AE237" s="52"/>
      <c r="AF237" s="1"/>
      <c r="AG237" s="52"/>
      <c r="AH237" s="1"/>
      <c r="AI237" s="1"/>
      <c r="AJ237" s="52"/>
      <c r="AK237" s="1"/>
      <c r="AL237" s="52"/>
      <c r="AM237" s="1"/>
      <c r="AN237" s="52"/>
      <c r="AO237" s="71"/>
      <c r="AP237" s="52"/>
      <c r="AQ237" s="1"/>
      <c r="AR237" s="71"/>
      <c r="AS237" s="71"/>
      <c r="AT237" s="52"/>
    </row>
    <row r="238" spans="1:46" ht="14.25" customHeight="1">
      <c r="A238" s="52"/>
      <c r="B238" s="52"/>
      <c r="C238" s="52"/>
      <c r="D238" s="1"/>
      <c r="E238" s="52"/>
      <c r="F238" s="1"/>
      <c r="G238" s="52"/>
      <c r="H238" s="1"/>
      <c r="I238" s="52"/>
      <c r="J238" s="1"/>
      <c r="K238" s="52"/>
      <c r="L238" s="69"/>
      <c r="M238" s="52"/>
      <c r="N238" s="1"/>
      <c r="O238" s="52"/>
      <c r="P238" s="1"/>
      <c r="Q238" s="1"/>
      <c r="R238" s="52"/>
      <c r="S238" s="1"/>
      <c r="T238" s="52"/>
      <c r="U238" s="1"/>
      <c r="V238" s="70"/>
      <c r="W238" s="52"/>
      <c r="X238" s="1"/>
      <c r="Y238" s="52"/>
      <c r="Z238" s="1"/>
      <c r="AA238" s="1"/>
      <c r="AB238" s="1"/>
      <c r="AC238" s="1"/>
      <c r="AD238" s="1"/>
      <c r="AE238" s="52"/>
      <c r="AF238" s="1"/>
      <c r="AG238" s="52"/>
      <c r="AH238" s="1"/>
      <c r="AI238" s="1"/>
      <c r="AJ238" s="52"/>
      <c r="AK238" s="1"/>
      <c r="AL238" s="52"/>
      <c r="AM238" s="1"/>
      <c r="AN238" s="52"/>
      <c r="AO238" s="71"/>
      <c r="AP238" s="52"/>
      <c r="AQ238" s="1"/>
      <c r="AR238" s="71"/>
      <c r="AS238" s="71"/>
      <c r="AT238" s="52"/>
    </row>
    <row r="239" spans="1:46" ht="14.25" customHeight="1">
      <c r="A239" s="52"/>
      <c r="B239" s="52"/>
      <c r="C239" s="52"/>
      <c r="D239" s="1"/>
      <c r="E239" s="52"/>
      <c r="F239" s="1"/>
      <c r="G239" s="52"/>
      <c r="H239" s="1"/>
      <c r="I239" s="52"/>
      <c r="J239" s="1"/>
      <c r="K239" s="52"/>
      <c r="L239" s="69"/>
      <c r="M239" s="52"/>
      <c r="N239" s="1"/>
      <c r="O239" s="52"/>
      <c r="P239" s="1"/>
      <c r="Q239" s="1"/>
      <c r="R239" s="52"/>
      <c r="S239" s="1"/>
      <c r="T239" s="52"/>
      <c r="U239" s="1"/>
      <c r="V239" s="70"/>
      <c r="W239" s="52"/>
      <c r="X239" s="1"/>
      <c r="Y239" s="52"/>
      <c r="Z239" s="1"/>
      <c r="AA239" s="1"/>
      <c r="AB239" s="1"/>
      <c r="AC239" s="1"/>
      <c r="AD239" s="1"/>
      <c r="AE239" s="52"/>
      <c r="AF239" s="1"/>
      <c r="AG239" s="52"/>
      <c r="AH239" s="1"/>
      <c r="AI239" s="1"/>
      <c r="AJ239" s="52"/>
      <c r="AK239" s="1"/>
      <c r="AL239" s="52"/>
      <c r="AM239" s="1"/>
      <c r="AN239" s="52"/>
      <c r="AO239" s="71"/>
      <c r="AP239" s="52"/>
      <c r="AQ239" s="1"/>
      <c r="AR239" s="71"/>
      <c r="AS239" s="71"/>
      <c r="AT239" s="52"/>
    </row>
    <row r="240" spans="1:46" ht="14.25" customHeight="1">
      <c r="A240" s="52"/>
      <c r="B240" s="52"/>
      <c r="C240" s="52"/>
      <c r="D240" s="1"/>
      <c r="E240" s="52"/>
      <c r="F240" s="1"/>
      <c r="G240" s="52"/>
      <c r="H240" s="1"/>
      <c r="I240" s="52"/>
      <c r="J240" s="1"/>
      <c r="K240" s="52"/>
      <c r="L240" s="69"/>
      <c r="M240" s="52"/>
      <c r="N240" s="1"/>
      <c r="O240" s="52"/>
      <c r="P240" s="1"/>
      <c r="Q240" s="1"/>
      <c r="R240" s="52"/>
      <c r="S240" s="1"/>
      <c r="T240" s="52"/>
      <c r="U240" s="1"/>
      <c r="V240" s="70"/>
      <c r="W240" s="52"/>
      <c r="X240" s="1"/>
      <c r="Y240" s="52"/>
      <c r="Z240" s="1"/>
      <c r="AA240" s="1"/>
      <c r="AB240" s="1"/>
      <c r="AC240" s="1"/>
      <c r="AD240" s="1"/>
      <c r="AE240" s="52"/>
      <c r="AF240" s="1"/>
      <c r="AG240" s="52"/>
      <c r="AH240" s="1"/>
      <c r="AI240" s="1"/>
      <c r="AJ240" s="52"/>
      <c r="AK240" s="1"/>
      <c r="AL240" s="52"/>
      <c r="AM240" s="1"/>
      <c r="AN240" s="52"/>
      <c r="AO240" s="71"/>
      <c r="AP240" s="52"/>
      <c r="AQ240" s="1"/>
      <c r="AR240" s="71"/>
      <c r="AS240" s="71"/>
      <c r="AT240" s="52"/>
    </row>
    <row r="241" spans="1:46" ht="14.25" customHeight="1">
      <c r="A241" s="52"/>
      <c r="B241" s="52"/>
      <c r="C241" s="52"/>
      <c r="D241" s="1"/>
      <c r="E241" s="52"/>
      <c r="F241" s="1"/>
      <c r="G241" s="52"/>
      <c r="H241" s="1"/>
      <c r="I241" s="52"/>
      <c r="J241" s="1"/>
      <c r="K241" s="52"/>
      <c r="L241" s="69"/>
      <c r="M241" s="52"/>
      <c r="N241" s="1"/>
      <c r="O241" s="52"/>
      <c r="P241" s="1"/>
      <c r="Q241" s="1"/>
      <c r="R241" s="52"/>
      <c r="S241" s="1"/>
      <c r="T241" s="52"/>
      <c r="U241" s="1"/>
      <c r="V241" s="70"/>
      <c r="W241" s="52"/>
      <c r="X241" s="1"/>
      <c r="Y241" s="52"/>
      <c r="Z241" s="1"/>
      <c r="AA241" s="1"/>
      <c r="AB241" s="1"/>
      <c r="AC241" s="1"/>
      <c r="AD241" s="1"/>
      <c r="AE241" s="52"/>
      <c r="AF241" s="1"/>
      <c r="AG241" s="52"/>
      <c r="AH241" s="1"/>
      <c r="AI241" s="1"/>
      <c r="AJ241" s="52"/>
      <c r="AK241" s="1"/>
      <c r="AL241" s="52"/>
      <c r="AM241" s="1"/>
      <c r="AN241" s="52"/>
      <c r="AO241" s="71"/>
      <c r="AP241" s="52"/>
      <c r="AQ241" s="1"/>
      <c r="AR241" s="71"/>
      <c r="AS241" s="71"/>
      <c r="AT241" s="52"/>
    </row>
    <row r="242" spans="1:46" ht="14.25" customHeight="1">
      <c r="A242" s="52"/>
      <c r="B242" s="52"/>
      <c r="C242" s="52"/>
      <c r="D242" s="1"/>
      <c r="E242" s="52"/>
      <c r="F242" s="1"/>
      <c r="G242" s="52"/>
      <c r="H242" s="1"/>
      <c r="I242" s="52"/>
      <c r="J242" s="1"/>
      <c r="K242" s="52"/>
      <c r="L242" s="69"/>
      <c r="M242" s="52"/>
      <c r="N242" s="1"/>
      <c r="O242" s="52"/>
      <c r="P242" s="1"/>
      <c r="Q242" s="1"/>
      <c r="R242" s="52"/>
      <c r="S242" s="1"/>
      <c r="T242" s="52"/>
      <c r="U242" s="1"/>
      <c r="V242" s="70"/>
      <c r="W242" s="52"/>
      <c r="X242" s="1"/>
      <c r="Y242" s="52"/>
      <c r="Z242" s="1"/>
      <c r="AA242" s="1"/>
      <c r="AB242" s="1"/>
      <c r="AC242" s="1"/>
      <c r="AD242" s="1"/>
      <c r="AE242" s="52"/>
      <c r="AF242" s="1"/>
      <c r="AG242" s="52"/>
      <c r="AH242" s="1"/>
      <c r="AI242" s="1"/>
      <c r="AJ242" s="52"/>
      <c r="AK242" s="1"/>
      <c r="AL242" s="52"/>
      <c r="AM242" s="1"/>
      <c r="AN242" s="52"/>
      <c r="AO242" s="71"/>
      <c r="AP242" s="52"/>
      <c r="AQ242" s="1"/>
      <c r="AR242" s="71"/>
      <c r="AS242" s="71"/>
      <c r="AT242" s="52"/>
    </row>
    <row r="243" spans="1:46" ht="14.25" customHeight="1">
      <c r="A243" s="52"/>
      <c r="B243" s="52"/>
      <c r="C243" s="52"/>
      <c r="D243" s="1"/>
      <c r="E243" s="52"/>
      <c r="F243" s="1"/>
      <c r="G243" s="52"/>
      <c r="H243" s="1"/>
      <c r="I243" s="52"/>
      <c r="J243" s="1"/>
      <c r="K243" s="52"/>
      <c r="L243" s="69"/>
      <c r="M243" s="52"/>
      <c r="N243" s="1"/>
      <c r="O243" s="52"/>
      <c r="P243" s="1"/>
      <c r="Q243" s="1"/>
      <c r="R243" s="52"/>
      <c r="S243" s="1"/>
      <c r="T243" s="52"/>
      <c r="U243" s="1"/>
      <c r="V243" s="70"/>
      <c r="W243" s="52"/>
      <c r="X243" s="1"/>
      <c r="Y243" s="52"/>
      <c r="Z243" s="1"/>
      <c r="AA243" s="1"/>
      <c r="AB243" s="1"/>
      <c r="AC243" s="1"/>
      <c r="AD243" s="1"/>
      <c r="AE243" s="52"/>
      <c r="AF243" s="1"/>
      <c r="AG243" s="52"/>
      <c r="AH243" s="1"/>
      <c r="AI243" s="1"/>
      <c r="AJ243" s="52"/>
      <c r="AK243" s="1"/>
      <c r="AL243" s="52"/>
      <c r="AM243" s="1"/>
      <c r="AN243" s="52"/>
      <c r="AO243" s="71"/>
      <c r="AP243" s="52"/>
      <c r="AQ243" s="1"/>
      <c r="AR243" s="71"/>
      <c r="AS243" s="71"/>
      <c r="AT243" s="52"/>
    </row>
    <row r="244" spans="1:46" ht="14.25" customHeight="1">
      <c r="A244" s="52"/>
      <c r="B244" s="52"/>
      <c r="C244" s="52"/>
      <c r="D244" s="1"/>
      <c r="E244" s="52"/>
      <c r="F244" s="1"/>
      <c r="G244" s="52"/>
      <c r="H244" s="1"/>
      <c r="I244" s="52"/>
      <c r="J244" s="1"/>
      <c r="K244" s="52"/>
      <c r="L244" s="69"/>
      <c r="M244" s="52"/>
      <c r="N244" s="1"/>
      <c r="O244" s="52"/>
      <c r="P244" s="1"/>
      <c r="Q244" s="1"/>
      <c r="R244" s="52"/>
      <c r="S244" s="1"/>
      <c r="T244" s="52"/>
      <c r="U244" s="1"/>
      <c r="V244" s="70"/>
      <c r="W244" s="52"/>
      <c r="X244" s="1"/>
      <c r="Y244" s="52"/>
      <c r="Z244" s="1"/>
      <c r="AA244" s="1"/>
      <c r="AB244" s="1"/>
      <c r="AC244" s="1"/>
      <c r="AD244" s="1"/>
      <c r="AE244" s="52"/>
      <c r="AF244" s="1"/>
      <c r="AG244" s="52"/>
      <c r="AH244" s="1"/>
      <c r="AI244" s="1"/>
      <c r="AJ244" s="52"/>
      <c r="AK244" s="1"/>
      <c r="AL244" s="52"/>
      <c r="AM244" s="1"/>
      <c r="AN244" s="52"/>
      <c r="AO244" s="71"/>
      <c r="AP244" s="52"/>
      <c r="AQ244" s="1"/>
      <c r="AR244" s="71"/>
      <c r="AS244" s="71"/>
      <c r="AT244" s="52"/>
    </row>
    <row r="245" spans="1:46" ht="14.25" customHeight="1">
      <c r="A245" s="52"/>
      <c r="B245" s="52"/>
      <c r="C245" s="52"/>
      <c r="D245" s="1"/>
      <c r="E245" s="52"/>
      <c r="F245" s="1"/>
      <c r="G245" s="52"/>
      <c r="H245" s="1"/>
      <c r="I245" s="52"/>
      <c r="J245" s="1"/>
      <c r="K245" s="52"/>
      <c r="L245" s="69"/>
      <c r="M245" s="52"/>
      <c r="N245" s="1"/>
      <c r="O245" s="52"/>
      <c r="P245" s="1"/>
      <c r="Q245" s="1"/>
      <c r="R245" s="52"/>
      <c r="S245" s="1"/>
      <c r="T245" s="52"/>
      <c r="U245" s="1"/>
      <c r="V245" s="70"/>
      <c r="W245" s="52"/>
      <c r="X245" s="1"/>
      <c r="Y245" s="52"/>
      <c r="Z245" s="1"/>
      <c r="AA245" s="1"/>
      <c r="AB245" s="1"/>
      <c r="AC245" s="1"/>
      <c r="AD245" s="1"/>
      <c r="AE245" s="52"/>
      <c r="AF245" s="1"/>
      <c r="AG245" s="52"/>
      <c r="AH245" s="1"/>
      <c r="AI245" s="1"/>
      <c r="AJ245" s="52"/>
      <c r="AK245" s="1"/>
      <c r="AL245" s="52"/>
      <c r="AM245" s="1"/>
      <c r="AN245" s="52"/>
      <c r="AO245" s="71"/>
      <c r="AP245" s="52"/>
      <c r="AQ245" s="1"/>
      <c r="AR245" s="71"/>
      <c r="AS245" s="71"/>
      <c r="AT245" s="52"/>
    </row>
    <row r="246" spans="1:46" ht="14.25" customHeight="1">
      <c r="A246" s="52"/>
      <c r="B246" s="52"/>
      <c r="C246" s="52"/>
      <c r="D246" s="1"/>
      <c r="E246" s="52"/>
      <c r="F246" s="1"/>
      <c r="G246" s="52"/>
      <c r="H246" s="1"/>
      <c r="I246" s="52"/>
      <c r="J246" s="1"/>
      <c r="K246" s="52"/>
      <c r="L246" s="69"/>
      <c r="M246" s="52"/>
      <c r="N246" s="1"/>
      <c r="O246" s="52"/>
      <c r="P246" s="1"/>
      <c r="Q246" s="1"/>
      <c r="R246" s="52"/>
      <c r="S246" s="1"/>
      <c r="T246" s="52"/>
      <c r="U246" s="1"/>
      <c r="V246" s="70"/>
      <c r="W246" s="52"/>
      <c r="X246" s="1"/>
      <c r="Y246" s="52"/>
      <c r="Z246" s="1"/>
      <c r="AA246" s="1"/>
      <c r="AB246" s="1"/>
      <c r="AC246" s="1"/>
      <c r="AD246" s="1"/>
      <c r="AE246" s="52"/>
      <c r="AF246" s="1"/>
      <c r="AG246" s="52"/>
      <c r="AH246" s="1"/>
      <c r="AI246" s="1"/>
      <c r="AJ246" s="52"/>
      <c r="AK246" s="1"/>
      <c r="AL246" s="52"/>
      <c r="AM246" s="1"/>
      <c r="AN246" s="52"/>
      <c r="AO246" s="71"/>
      <c r="AP246" s="52"/>
      <c r="AQ246" s="1"/>
      <c r="AR246" s="71"/>
      <c r="AS246" s="71"/>
      <c r="AT246" s="52"/>
    </row>
    <row r="247" spans="1:46" ht="14.25" customHeight="1">
      <c r="A247" s="52"/>
      <c r="B247" s="52"/>
      <c r="C247" s="52"/>
      <c r="D247" s="1"/>
      <c r="E247" s="52"/>
      <c r="F247" s="1"/>
      <c r="G247" s="52"/>
      <c r="H247" s="1"/>
      <c r="I247" s="52"/>
      <c r="J247" s="1"/>
      <c r="K247" s="52"/>
      <c r="L247" s="69"/>
      <c r="M247" s="52"/>
      <c r="N247" s="1"/>
      <c r="O247" s="52"/>
      <c r="P247" s="1"/>
      <c r="Q247" s="1"/>
      <c r="R247" s="52"/>
      <c r="S247" s="1"/>
      <c r="T247" s="52"/>
      <c r="U247" s="1"/>
      <c r="V247" s="70"/>
      <c r="W247" s="52"/>
      <c r="X247" s="1"/>
      <c r="Y247" s="52"/>
      <c r="Z247" s="1"/>
      <c r="AA247" s="1"/>
      <c r="AB247" s="1"/>
      <c r="AC247" s="1"/>
      <c r="AD247" s="1"/>
      <c r="AE247" s="52"/>
      <c r="AF247" s="1"/>
      <c r="AG247" s="52"/>
      <c r="AH247" s="1"/>
      <c r="AI247" s="1"/>
      <c r="AJ247" s="52"/>
      <c r="AK247" s="1"/>
      <c r="AL247" s="52"/>
      <c r="AM247" s="1"/>
      <c r="AN247" s="52"/>
      <c r="AO247" s="71"/>
      <c r="AP247" s="52"/>
      <c r="AQ247" s="1"/>
      <c r="AR247" s="71"/>
      <c r="AS247" s="71"/>
      <c r="AT247" s="52"/>
    </row>
    <row r="248" spans="1:46" ht="14.25" customHeight="1">
      <c r="A248" s="52"/>
      <c r="B248" s="52"/>
      <c r="C248" s="52"/>
      <c r="D248" s="1"/>
      <c r="E248" s="52"/>
      <c r="F248" s="1"/>
      <c r="G248" s="52"/>
      <c r="H248" s="1"/>
      <c r="I248" s="52"/>
      <c r="J248" s="1"/>
      <c r="K248" s="52"/>
      <c r="L248" s="69"/>
      <c r="M248" s="52"/>
      <c r="N248" s="1"/>
      <c r="O248" s="52"/>
      <c r="P248" s="1"/>
      <c r="Q248" s="1"/>
      <c r="R248" s="52"/>
      <c r="S248" s="1"/>
      <c r="T248" s="52"/>
      <c r="U248" s="1"/>
      <c r="V248" s="70"/>
      <c r="W248" s="52"/>
      <c r="X248" s="1"/>
      <c r="Y248" s="52"/>
      <c r="Z248" s="1"/>
      <c r="AA248" s="1"/>
      <c r="AB248" s="1"/>
      <c r="AC248" s="1"/>
      <c r="AD248" s="1"/>
      <c r="AE248" s="52"/>
      <c r="AF248" s="1"/>
      <c r="AG248" s="52"/>
      <c r="AH248" s="1"/>
      <c r="AI248" s="1"/>
      <c r="AJ248" s="52"/>
      <c r="AK248" s="1"/>
      <c r="AL248" s="52"/>
      <c r="AM248" s="1"/>
      <c r="AN248" s="52"/>
      <c r="AO248" s="71"/>
      <c r="AP248" s="52"/>
      <c r="AQ248" s="1"/>
      <c r="AR248" s="71"/>
      <c r="AS248" s="71"/>
      <c r="AT248" s="52"/>
    </row>
    <row r="249" spans="1:46" ht="14.25" customHeight="1">
      <c r="A249" s="52"/>
      <c r="B249" s="52"/>
      <c r="C249" s="52"/>
      <c r="D249" s="1"/>
      <c r="E249" s="52"/>
      <c r="F249" s="1"/>
      <c r="G249" s="52"/>
      <c r="H249" s="1"/>
      <c r="I249" s="52"/>
      <c r="J249" s="1"/>
      <c r="K249" s="52"/>
      <c r="L249" s="69"/>
      <c r="M249" s="52"/>
      <c r="N249" s="1"/>
      <c r="O249" s="52"/>
      <c r="P249" s="1"/>
      <c r="Q249" s="1"/>
      <c r="R249" s="52"/>
      <c r="S249" s="1"/>
      <c r="T249" s="52"/>
      <c r="U249" s="1"/>
      <c r="V249" s="70"/>
      <c r="W249" s="52"/>
      <c r="X249" s="1"/>
      <c r="Y249" s="52"/>
      <c r="Z249" s="1"/>
      <c r="AA249" s="1"/>
      <c r="AB249" s="1"/>
      <c r="AC249" s="1"/>
      <c r="AD249" s="1"/>
      <c r="AE249" s="52"/>
      <c r="AF249" s="1"/>
      <c r="AG249" s="52"/>
      <c r="AH249" s="1"/>
      <c r="AI249" s="1"/>
      <c r="AJ249" s="52"/>
      <c r="AK249" s="1"/>
      <c r="AL249" s="52"/>
      <c r="AM249" s="1"/>
      <c r="AN249" s="52"/>
      <c r="AO249" s="71"/>
      <c r="AP249" s="52"/>
      <c r="AQ249" s="1"/>
      <c r="AR249" s="71"/>
      <c r="AS249" s="71"/>
      <c r="AT249" s="52"/>
    </row>
    <row r="250" spans="1:46" ht="14.25" customHeight="1">
      <c r="A250" s="52"/>
      <c r="B250" s="52"/>
      <c r="C250" s="52"/>
      <c r="D250" s="1"/>
      <c r="E250" s="52"/>
      <c r="F250" s="1"/>
      <c r="G250" s="52"/>
      <c r="H250" s="1"/>
      <c r="I250" s="52"/>
      <c r="J250" s="1"/>
      <c r="K250" s="52"/>
      <c r="L250" s="69"/>
      <c r="M250" s="52"/>
      <c r="N250" s="1"/>
      <c r="O250" s="52"/>
      <c r="P250" s="1"/>
      <c r="Q250" s="1"/>
      <c r="R250" s="52"/>
      <c r="S250" s="1"/>
      <c r="T250" s="52"/>
      <c r="U250" s="1"/>
      <c r="V250" s="70"/>
      <c r="W250" s="52"/>
      <c r="X250" s="1"/>
      <c r="Y250" s="52"/>
      <c r="Z250" s="1"/>
      <c r="AA250" s="1"/>
      <c r="AB250" s="1"/>
      <c r="AC250" s="1"/>
      <c r="AD250" s="1"/>
      <c r="AE250" s="52"/>
      <c r="AF250" s="1"/>
      <c r="AG250" s="52"/>
      <c r="AH250" s="1"/>
      <c r="AI250" s="1"/>
      <c r="AJ250" s="52"/>
      <c r="AK250" s="1"/>
      <c r="AL250" s="52"/>
      <c r="AM250" s="1"/>
      <c r="AN250" s="52"/>
      <c r="AO250" s="71"/>
      <c r="AP250" s="52"/>
      <c r="AQ250" s="1"/>
      <c r="AR250" s="71"/>
      <c r="AS250" s="71"/>
      <c r="AT250" s="52"/>
    </row>
    <row r="251" spans="1:46" ht="14.25" customHeight="1">
      <c r="A251" s="52"/>
      <c r="B251" s="52"/>
      <c r="C251" s="52"/>
      <c r="D251" s="1"/>
      <c r="E251" s="52"/>
      <c r="F251" s="1"/>
      <c r="G251" s="52"/>
      <c r="H251" s="1"/>
      <c r="I251" s="52"/>
      <c r="J251" s="1"/>
      <c r="K251" s="52"/>
      <c r="L251" s="69"/>
      <c r="M251" s="52"/>
      <c r="N251" s="1"/>
      <c r="O251" s="52"/>
      <c r="P251" s="1"/>
      <c r="Q251" s="1"/>
      <c r="R251" s="52"/>
      <c r="S251" s="1"/>
      <c r="T251" s="52"/>
      <c r="U251" s="1"/>
      <c r="V251" s="70"/>
      <c r="W251" s="52"/>
      <c r="X251" s="1"/>
      <c r="Y251" s="52"/>
      <c r="Z251" s="1"/>
      <c r="AA251" s="1"/>
      <c r="AB251" s="1"/>
      <c r="AC251" s="1"/>
      <c r="AD251" s="1"/>
      <c r="AE251" s="52"/>
      <c r="AF251" s="1"/>
      <c r="AG251" s="52"/>
      <c r="AH251" s="1"/>
      <c r="AI251" s="1"/>
      <c r="AJ251" s="52"/>
      <c r="AK251" s="1"/>
      <c r="AL251" s="52"/>
      <c r="AM251" s="1"/>
      <c r="AN251" s="52"/>
      <c r="AO251" s="71"/>
      <c r="AP251" s="52"/>
      <c r="AQ251" s="1"/>
      <c r="AR251" s="71"/>
      <c r="AS251" s="71"/>
      <c r="AT251" s="52"/>
    </row>
    <row r="252" spans="1:46" ht="14.25" customHeight="1">
      <c r="A252" s="52"/>
      <c r="B252" s="52"/>
      <c r="C252" s="52"/>
      <c r="D252" s="1"/>
      <c r="E252" s="52"/>
      <c r="F252" s="1"/>
      <c r="G252" s="52"/>
      <c r="H252" s="1"/>
      <c r="I252" s="52"/>
      <c r="J252" s="1"/>
      <c r="K252" s="52"/>
      <c r="L252" s="69"/>
      <c r="M252" s="52"/>
      <c r="N252" s="1"/>
      <c r="O252" s="52"/>
      <c r="P252" s="1"/>
      <c r="Q252" s="1"/>
      <c r="R252" s="52"/>
      <c r="S252" s="1"/>
      <c r="T252" s="52"/>
      <c r="U252" s="1"/>
      <c r="V252" s="70"/>
      <c r="W252" s="52"/>
      <c r="X252" s="1"/>
      <c r="Y252" s="52"/>
      <c r="Z252" s="1"/>
      <c r="AA252" s="1"/>
      <c r="AB252" s="1"/>
      <c r="AC252" s="1"/>
      <c r="AD252" s="1"/>
      <c r="AE252" s="52"/>
      <c r="AF252" s="1"/>
      <c r="AG252" s="52"/>
      <c r="AH252" s="1"/>
      <c r="AI252" s="1"/>
      <c r="AJ252" s="52"/>
      <c r="AK252" s="1"/>
      <c r="AL252" s="52"/>
      <c r="AM252" s="1"/>
      <c r="AN252" s="52"/>
      <c r="AO252" s="71"/>
      <c r="AP252" s="52"/>
      <c r="AQ252" s="1"/>
      <c r="AR252" s="71"/>
      <c r="AS252" s="71"/>
      <c r="AT252" s="52"/>
    </row>
    <row r="253" spans="1:46" ht="14.25" customHeight="1">
      <c r="A253" s="52"/>
      <c r="B253" s="52"/>
      <c r="C253" s="52"/>
      <c r="D253" s="1"/>
      <c r="E253" s="52"/>
      <c r="F253" s="1"/>
      <c r="G253" s="52"/>
      <c r="H253" s="1"/>
      <c r="I253" s="52"/>
      <c r="J253" s="1"/>
      <c r="K253" s="52"/>
      <c r="L253" s="69"/>
      <c r="M253" s="52"/>
      <c r="N253" s="1"/>
      <c r="O253" s="52"/>
      <c r="P253" s="1"/>
      <c r="Q253" s="1"/>
      <c r="R253" s="52"/>
      <c r="S253" s="1"/>
      <c r="T253" s="52"/>
      <c r="U253" s="1"/>
      <c r="V253" s="70"/>
      <c r="W253" s="52"/>
      <c r="X253" s="1"/>
      <c r="Y253" s="52"/>
      <c r="Z253" s="1"/>
      <c r="AA253" s="1"/>
      <c r="AB253" s="1"/>
      <c r="AC253" s="1"/>
      <c r="AD253" s="1"/>
      <c r="AE253" s="52"/>
      <c r="AF253" s="1"/>
      <c r="AG253" s="52"/>
      <c r="AH253" s="1"/>
      <c r="AI253" s="1"/>
      <c r="AJ253" s="52"/>
      <c r="AK253" s="1"/>
      <c r="AL253" s="52"/>
      <c r="AM253" s="1"/>
      <c r="AN253" s="52"/>
      <c r="AO253" s="71"/>
      <c r="AP253" s="52"/>
      <c r="AQ253" s="1"/>
      <c r="AR253" s="71"/>
      <c r="AS253" s="71"/>
      <c r="AT253" s="52"/>
    </row>
    <row r="254" spans="1:46" ht="14.25" customHeight="1">
      <c r="A254" s="52"/>
      <c r="B254" s="52"/>
      <c r="C254" s="52"/>
      <c r="D254" s="1"/>
      <c r="E254" s="52"/>
      <c r="F254" s="1"/>
      <c r="G254" s="52"/>
      <c r="H254" s="1"/>
      <c r="I254" s="52"/>
      <c r="J254" s="1"/>
      <c r="K254" s="52"/>
      <c r="L254" s="69"/>
      <c r="M254" s="52"/>
      <c r="N254" s="1"/>
      <c r="O254" s="52"/>
      <c r="P254" s="1"/>
      <c r="Q254" s="1"/>
      <c r="R254" s="52"/>
      <c r="S254" s="1"/>
      <c r="T254" s="52"/>
      <c r="U254" s="1"/>
      <c r="V254" s="70"/>
      <c r="W254" s="52"/>
      <c r="X254" s="1"/>
      <c r="Y254" s="52"/>
      <c r="Z254" s="1"/>
      <c r="AA254" s="1"/>
      <c r="AB254" s="1"/>
      <c r="AC254" s="1"/>
      <c r="AD254" s="1"/>
      <c r="AE254" s="52"/>
      <c r="AF254" s="1"/>
      <c r="AG254" s="52"/>
      <c r="AH254" s="1"/>
      <c r="AI254" s="1"/>
      <c r="AJ254" s="52"/>
      <c r="AK254" s="1"/>
      <c r="AL254" s="52"/>
      <c r="AM254" s="1"/>
      <c r="AN254" s="52"/>
      <c r="AO254" s="71"/>
      <c r="AP254" s="52"/>
      <c r="AQ254" s="1"/>
      <c r="AR254" s="71"/>
      <c r="AS254" s="71"/>
      <c r="AT254" s="52"/>
    </row>
    <row r="255" spans="1:46" ht="14.25" customHeight="1">
      <c r="A255" s="52"/>
      <c r="B255" s="52"/>
      <c r="C255" s="52"/>
      <c r="D255" s="1"/>
      <c r="E255" s="52"/>
      <c r="F255" s="1"/>
      <c r="G255" s="52"/>
      <c r="H255" s="1"/>
      <c r="I255" s="52"/>
      <c r="J255" s="1"/>
      <c r="K255" s="52"/>
      <c r="L255" s="69"/>
      <c r="M255" s="52"/>
      <c r="N255" s="1"/>
      <c r="O255" s="52"/>
      <c r="P255" s="1"/>
      <c r="Q255" s="1"/>
      <c r="R255" s="52"/>
      <c r="S255" s="1"/>
      <c r="T255" s="52"/>
      <c r="U255" s="1"/>
      <c r="V255" s="70"/>
      <c r="W255" s="52"/>
      <c r="X255" s="1"/>
      <c r="Y255" s="52"/>
      <c r="Z255" s="1"/>
      <c r="AA255" s="1"/>
      <c r="AB255" s="1"/>
      <c r="AC255" s="1"/>
      <c r="AD255" s="1"/>
      <c r="AE255" s="52"/>
      <c r="AF255" s="1"/>
      <c r="AG255" s="52"/>
      <c r="AH255" s="1"/>
      <c r="AI255" s="1"/>
      <c r="AJ255" s="52"/>
      <c r="AK255" s="1"/>
      <c r="AL255" s="52"/>
      <c r="AM255" s="1"/>
      <c r="AN255" s="52"/>
      <c r="AO255" s="71"/>
      <c r="AP255" s="52"/>
      <c r="AQ255" s="1"/>
      <c r="AR255" s="71"/>
      <c r="AS255" s="71"/>
      <c r="AT255" s="52"/>
    </row>
    <row r="256" spans="1:46" ht="14.25" customHeight="1">
      <c r="A256" s="52"/>
      <c r="B256" s="52"/>
      <c r="C256" s="52"/>
      <c r="D256" s="1"/>
      <c r="E256" s="52"/>
      <c r="F256" s="1"/>
      <c r="G256" s="52"/>
      <c r="H256" s="1"/>
      <c r="I256" s="52"/>
      <c r="J256" s="1"/>
      <c r="K256" s="52"/>
      <c r="L256" s="69"/>
      <c r="M256" s="52"/>
      <c r="N256" s="1"/>
      <c r="O256" s="52"/>
      <c r="P256" s="1"/>
      <c r="Q256" s="1"/>
      <c r="R256" s="52"/>
      <c r="S256" s="1"/>
      <c r="T256" s="52"/>
      <c r="U256" s="1"/>
      <c r="V256" s="70"/>
      <c r="W256" s="52"/>
      <c r="X256" s="1"/>
      <c r="Y256" s="52"/>
      <c r="Z256" s="1"/>
      <c r="AA256" s="1"/>
      <c r="AB256" s="1"/>
      <c r="AC256" s="1"/>
      <c r="AD256" s="1"/>
      <c r="AE256" s="52"/>
      <c r="AF256" s="1"/>
      <c r="AG256" s="52"/>
      <c r="AH256" s="1"/>
      <c r="AI256" s="1"/>
      <c r="AJ256" s="52"/>
      <c r="AK256" s="1"/>
      <c r="AL256" s="52"/>
      <c r="AM256" s="1"/>
      <c r="AN256" s="52"/>
      <c r="AO256" s="71"/>
      <c r="AP256" s="52"/>
      <c r="AQ256" s="1"/>
      <c r="AR256" s="71"/>
      <c r="AS256" s="71"/>
      <c r="AT256" s="52"/>
    </row>
    <row r="257" spans="1:46" ht="14.25" customHeight="1">
      <c r="A257" s="52"/>
      <c r="B257" s="52"/>
      <c r="C257" s="52"/>
      <c r="D257" s="1"/>
      <c r="E257" s="52"/>
      <c r="F257" s="1"/>
      <c r="G257" s="52"/>
      <c r="H257" s="1"/>
      <c r="I257" s="52"/>
      <c r="J257" s="1"/>
      <c r="K257" s="52"/>
      <c r="L257" s="69"/>
      <c r="M257" s="52"/>
      <c r="N257" s="1"/>
      <c r="O257" s="52"/>
      <c r="P257" s="1"/>
      <c r="Q257" s="1"/>
      <c r="R257" s="52"/>
      <c r="S257" s="1"/>
      <c r="T257" s="52"/>
      <c r="U257" s="1"/>
      <c r="V257" s="70"/>
      <c r="W257" s="52"/>
      <c r="X257" s="1"/>
      <c r="Y257" s="52"/>
      <c r="Z257" s="1"/>
      <c r="AA257" s="1"/>
      <c r="AB257" s="1"/>
      <c r="AC257" s="1"/>
      <c r="AD257" s="1"/>
      <c r="AE257" s="52"/>
      <c r="AF257" s="1"/>
      <c r="AG257" s="52"/>
      <c r="AH257" s="1"/>
      <c r="AI257" s="1"/>
      <c r="AJ257" s="52"/>
      <c r="AK257" s="1"/>
      <c r="AL257" s="52"/>
      <c r="AM257" s="1"/>
      <c r="AN257" s="52"/>
      <c r="AO257" s="71"/>
      <c r="AP257" s="52"/>
      <c r="AQ257" s="1"/>
      <c r="AR257" s="71"/>
      <c r="AS257" s="71"/>
      <c r="AT257" s="52"/>
    </row>
    <row r="258" spans="1:46" ht="14.25" customHeight="1">
      <c r="A258" s="52"/>
      <c r="B258" s="52"/>
      <c r="C258" s="52"/>
      <c r="D258" s="1"/>
      <c r="E258" s="52"/>
      <c r="F258" s="1"/>
      <c r="G258" s="52"/>
      <c r="H258" s="1"/>
      <c r="I258" s="52"/>
      <c r="J258" s="1"/>
      <c r="K258" s="52"/>
      <c r="L258" s="69"/>
      <c r="M258" s="52"/>
      <c r="N258" s="1"/>
      <c r="O258" s="52"/>
      <c r="P258" s="1"/>
      <c r="Q258" s="1"/>
      <c r="R258" s="52"/>
      <c r="S258" s="1"/>
      <c r="T258" s="52"/>
      <c r="U258" s="1"/>
      <c r="V258" s="70"/>
      <c r="W258" s="52"/>
      <c r="X258" s="1"/>
      <c r="Y258" s="52"/>
      <c r="Z258" s="1"/>
      <c r="AA258" s="1"/>
      <c r="AB258" s="1"/>
      <c r="AC258" s="1"/>
      <c r="AD258" s="1"/>
      <c r="AE258" s="52"/>
      <c r="AF258" s="1"/>
      <c r="AG258" s="52"/>
      <c r="AH258" s="1"/>
      <c r="AI258" s="1"/>
      <c r="AJ258" s="52"/>
      <c r="AK258" s="1"/>
      <c r="AL258" s="52"/>
      <c r="AM258" s="1"/>
      <c r="AN258" s="52"/>
      <c r="AO258" s="71"/>
      <c r="AP258" s="52"/>
      <c r="AQ258" s="1"/>
      <c r="AR258" s="71"/>
      <c r="AS258" s="71"/>
      <c r="AT258" s="52"/>
    </row>
    <row r="259" spans="1:46" ht="14.25" customHeight="1">
      <c r="A259" s="52"/>
      <c r="B259" s="52"/>
      <c r="C259" s="52"/>
      <c r="D259" s="1"/>
      <c r="E259" s="52"/>
      <c r="F259" s="1"/>
      <c r="G259" s="52"/>
      <c r="H259" s="1"/>
      <c r="I259" s="52"/>
      <c r="J259" s="1"/>
      <c r="K259" s="52"/>
      <c r="L259" s="69"/>
      <c r="M259" s="52"/>
      <c r="N259" s="1"/>
      <c r="O259" s="52"/>
      <c r="P259" s="1"/>
      <c r="Q259" s="1"/>
      <c r="R259" s="52"/>
      <c r="S259" s="1"/>
      <c r="T259" s="52"/>
      <c r="U259" s="1"/>
      <c r="V259" s="70"/>
      <c r="W259" s="52"/>
      <c r="X259" s="1"/>
      <c r="Y259" s="52"/>
      <c r="Z259" s="1"/>
      <c r="AA259" s="1"/>
      <c r="AB259" s="1"/>
      <c r="AC259" s="1"/>
      <c r="AD259" s="1"/>
      <c r="AE259" s="52"/>
      <c r="AF259" s="1"/>
      <c r="AG259" s="52"/>
      <c r="AH259" s="1"/>
      <c r="AI259" s="1"/>
      <c r="AJ259" s="52"/>
      <c r="AK259" s="1"/>
      <c r="AL259" s="52"/>
      <c r="AM259" s="1"/>
      <c r="AN259" s="52"/>
      <c r="AO259" s="71"/>
      <c r="AP259" s="52"/>
      <c r="AQ259" s="1"/>
      <c r="AR259" s="71"/>
      <c r="AS259" s="71"/>
      <c r="AT259" s="52"/>
    </row>
    <row r="260" spans="1:46" ht="14.25" customHeight="1">
      <c r="A260" s="52"/>
      <c r="B260" s="52"/>
      <c r="C260" s="52"/>
      <c r="D260" s="1"/>
      <c r="E260" s="52"/>
      <c r="F260" s="1"/>
      <c r="G260" s="52"/>
      <c r="H260" s="1"/>
      <c r="I260" s="52"/>
      <c r="J260" s="1"/>
      <c r="K260" s="52"/>
      <c r="L260" s="69"/>
      <c r="M260" s="52"/>
      <c r="N260" s="1"/>
      <c r="O260" s="52"/>
      <c r="P260" s="1"/>
      <c r="Q260" s="1"/>
      <c r="R260" s="52"/>
      <c r="S260" s="1"/>
      <c r="T260" s="52"/>
      <c r="U260" s="1"/>
      <c r="V260" s="70"/>
      <c r="W260" s="52"/>
      <c r="X260" s="1"/>
      <c r="Y260" s="52"/>
      <c r="Z260" s="1"/>
      <c r="AA260" s="1"/>
      <c r="AB260" s="1"/>
      <c r="AC260" s="1"/>
      <c r="AD260" s="1"/>
      <c r="AE260" s="52"/>
      <c r="AF260" s="1"/>
      <c r="AG260" s="52"/>
      <c r="AH260" s="1"/>
      <c r="AI260" s="1"/>
      <c r="AJ260" s="52"/>
      <c r="AK260" s="1"/>
      <c r="AL260" s="52"/>
      <c r="AM260" s="1"/>
      <c r="AN260" s="52"/>
      <c r="AO260" s="71"/>
      <c r="AP260" s="52"/>
      <c r="AQ260" s="1"/>
      <c r="AR260" s="71"/>
      <c r="AS260" s="71"/>
      <c r="AT260" s="52"/>
    </row>
    <row r="261" spans="1:46" ht="14.25" customHeight="1">
      <c r="A261" s="52"/>
      <c r="B261" s="52"/>
      <c r="C261" s="52"/>
      <c r="D261" s="1"/>
      <c r="E261" s="52"/>
      <c r="F261" s="1"/>
      <c r="G261" s="52"/>
      <c r="H261" s="1"/>
      <c r="I261" s="52"/>
      <c r="J261" s="1"/>
      <c r="K261" s="52"/>
      <c r="L261" s="69"/>
      <c r="M261" s="52"/>
      <c r="N261" s="1"/>
      <c r="O261" s="52"/>
      <c r="P261" s="1"/>
      <c r="Q261" s="1"/>
      <c r="R261" s="52"/>
      <c r="S261" s="1"/>
      <c r="T261" s="52"/>
      <c r="U261" s="1"/>
      <c r="V261" s="70"/>
      <c r="W261" s="52"/>
      <c r="X261" s="1"/>
      <c r="Y261" s="52"/>
      <c r="Z261" s="1"/>
      <c r="AA261" s="1"/>
      <c r="AB261" s="1"/>
      <c r="AC261" s="1"/>
      <c r="AD261" s="1"/>
      <c r="AE261" s="52"/>
      <c r="AF261" s="1"/>
      <c r="AG261" s="52"/>
      <c r="AH261" s="1"/>
      <c r="AI261" s="1"/>
      <c r="AJ261" s="52"/>
      <c r="AK261" s="1"/>
      <c r="AL261" s="52"/>
      <c r="AM261" s="1"/>
      <c r="AN261" s="52"/>
      <c r="AO261" s="71"/>
      <c r="AP261" s="52"/>
      <c r="AQ261" s="1"/>
      <c r="AR261" s="71"/>
      <c r="AS261" s="71"/>
      <c r="AT261" s="52"/>
    </row>
    <row r="262" spans="1:46" ht="14.25" customHeight="1">
      <c r="A262" s="52"/>
      <c r="B262" s="52"/>
      <c r="C262" s="52"/>
      <c r="D262" s="1"/>
      <c r="E262" s="52"/>
      <c r="F262" s="1"/>
      <c r="G262" s="52"/>
      <c r="H262" s="1"/>
      <c r="I262" s="52"/>
      <c r="J262" s="1"/>
      <c r="K262" s="52"/>
      <c r="L262" s="69"/>
      <c r="M262" s="52"/>
      <c r="N262" s="1"/>
      <c r="O262" s="52"/>
      <c r="P262" s="1"/>
      <c r="Q262" s="1"/>
      <c r="R262" s="52"/>
      <c r="S262" s="1"/>
      <c r="T262" s="52"/>
      <c r="U262" s="1"/>
      <c r="V262" s="70"/>
      <c r="W262" s="52"/>
      <c r="X262" s="1"/>
      <c r="Y262" s="52"/>
      <c r="Z262" s="1"/>
      <c r="AA262" s="1"/>
      <c r="AB262" s="1"/>
      <c r="AC262" s="1"/>
      <c r="AD262" s="1"/>
      <c r="AE262" s="52"/>
      <c r="AF262" s="1"/>
      <c r="AG262" s="52"/>
      <c r="AH262" s="1"/>
      <c r="AI262" s="1"/>
      <c r="AJ262" s="52"/>
      <c r="AK262" s="1"/>
      <c r="AL262" s="52"/>
      <c r="AM262" s="1"/>
      <c r="AN262" s="52"/>
      <c r="AO262" s="71"/>
      <c r="AP262" s="52"/>
      <c r="AQ262" s="1"/>
      <c r="AR262" s="71"/>
      <c r="AS262" s="71"/>
      <c r="AT262" s="52"/>
    </row>
    <row r="263" spans="1:46" ht="14.25" customHeight="1">
      <c r="A263" s="52"/>
      <c r="B263" s="52"/>
      <c r="C263" s="52"/>
      <c r="D263" s="1"/>
      <c r="E263" s="52"/>
      <c r="F263" s="1"/>
      <c r="G263" s="52"/>
      <c r="H263" s="1"/>
      <c r="I263" s="52"/>
      <c r="J263" s="1"/>
      <c r="K263" s="52"/>
      <c r="L263" s="69"/>
      <c r="M263" s="52"/>
      <c r="N263" s="1"/>
      <c r="O263" s="52"/>
      <c r="P263" s="1"/>
      <c r="Q263" s="1"/>
      <c r="R263" s="52"/>
      <c r="S263" s="1"/>
      <c r="T263" s="52"/>
      <c r="U263" s="1"/>
      <c r="V263" s="70"/>
      <c r="W263" s="52"/>
      <c r="X263" s="1"/>
      <c r="Y263" s="52"/>
      <c r="Z263" s="1"/>
      <c r="AA263" s="1"/>
      <c r="AB263" s="1"/>
      <c r="AC263" s="1"/>
      <c r="AD263" s="1"/>
      <c r="AE263" s="52"/>
      <c r="AF263" s="1"/>
      <c r="AG263" s="52"/>
      <c r="AH263" s="1"/>
      <c r="AI263" s="1"/>
      <c r="AJ263" s="52"/>
      <c r="AK263" s="1"/>
      <c r="AL263" s="52"/>
      <c r="AM263" s="1"/>
      <c r="AN263" s="52"/>
      <c r="AO263" s="71"/>
      <c r="AP263" s="52"/>
      <c r="AQ263" s="1"/>
      <c r="AR263" s="71"/>
      <c r="AS263" s="71"/>
      <c r="AT263" s="52"/>
    </row>
    <row r="264" spans="1:46" ht="14.25" customHeight="1">
      <c r="A264" s="52"/>
      <c r="B264" s="52"/>
      <c r="C264" s="52"/>
      <c r="D264" s="1"/>
      <c r="E264" s="52"/>
      <c r="F264" s="1"/>
      <c r="G264" s="52"/>
      <c r="H264" s="1"/>
      <c r="I264" s="52"/>
      <c r="J264" s="1"/>
      <c r="K264" s="52"/>
      <c r="L264" s="69"/>
      <c r="M264" s="52"/>
      <c r="N264" s="1"/>
      <c r="O264" s="52"/>
      <c r="P264" s="1"/>
      <c r="Q264" s="1"/>
      <c r="R264" s="52"/>
      <c r="S264" s="1"/>
      <c r="T264" s="52"/>
      <c r="U264" s="1"/>
      <c r="V264" s="70"/>
      <c r="W264" s="52"/>
      <c r="X264" s="1"/>
      <c r="Y264" s="52"/>
      <c r="Z264" s="1"/>
      <c r="AA264" s="1"/>
      <c r="AB264" s="1"/>
      <c r="AC264" s="1"/>
      <c r="AD264" s="1"/>
      <c r="AE264" s="52"/>
      <c r="AF264" s="1"/>
      <c r="AG264" s="52"/>
      <c r="AH264" s="1"/>
      <c r="AI264" s="1"/>
      <c r="AJ264" s="52"/>
      <c r="AK264" s="1"/>
      <c r="AL264" s="52"/>
      <c r="AM264" s="1"/>
      <c r="AN264" s="52"/>
      <c r="AO264" s="71"/>
      <c r="AP264" s="52"/>
      <c r="AQ264" s="1"/>
      <c r="AR264" s="71"/>
      <c r="AS264" s="71"/>
      <c r="AT264" s="52"/>
    </row>
    <row r="265" spans="1:46" ht="14.25" customHeight="1">
      <c r="A265" s="52"/>
      <c r="B265" s="52"/>
      <c r="C265" s="52"/>
      <c r="D265" s="1"/>
      <c r="E265" s="52"/>
      <c r="F265" s="1"/>
      <c r="G265" s="52"/>
      <c r="H265" s="1"/>
      <c r="I265" s="52"/>
      <c r="J265" s="1"/>
      <c r="K265" s="52"/>
      <c r="L265" s="69"/>
      <c r="M265" s="52"/>
      <c r="N265" s="1"/>
      <c r="O265" s="52"/>
      <c r="P265" s="1"/>
      <c r="Q265" s="1"/>
      <c r="R265" s="52"/>
      <c r="S265" s="1"/>
      <c r="T265" s="52"/>
      <c r="U265" s="1"/>
      <c r="V265" s="70"/>
      <c r="W265" s="52"/>
      <c r="X265" s="1"/>
      <c r="Y265" s="52"/>
      <c r="Z265" s="1"/>
      <c r="AA265" s="1"/>
      <c r="AB265" s="1"/>
      <c r="AC265" s="1"/>
      <c r="AD265" s="1"/>
      <c r="AE265" s="52"/>
      <c r="AF265" s="1"/>
      <c r="AG265" s="52"/>
      <c r="AH265" s="1"/>
      <c r="AI265" s="1"/>
      <c r="AJ265" s="52"/>
      <c r="AK265" s="1"/>
      <c r="AL265" s="52"/>
      <c r="AM265" s="1"/>
      <c r="AN265" s="52"/>
      <c r="AO265" s="71"/>
      <c r="AP265" s="52"/>
      <c r="AQ265" s="1"/>
      <c r="AR265" s="71"/>
      <c r="AS265" s="71"/>
      <c r="AT265" s="52"/>
    </row>
    <row r="266" spans="1:46" ht="14.25" customHeight="1">
      <c r="A266" s="52"/>
      <c r="B266" s="52"/>
      <c r="C266" s="52"/>
      <c r="D266" s="1"/>
      <c r="E266" s="52"/>
      <c r="F266" s="1"/>
      <c r="G266" s="52"/>
      <c r="H266" s="1"/>
      <c r="I266" s="52"/>
      <c r="J266" s="1"/>
      <c r="K266" s="52"/>
      <c r="L266" s="69"/>
      <c r="M266" s="52"/>
      <c r="N266" s="1"/>
      <c r="O266" s="52"/>
      <c r="P266" s="1"/>
      <c r="Q266" s="1"/>
      <c r="R266" s="52"/>
      <c r="S266" s="1"/>
      <c r="T266" s="52"/>
      <c r="U266" s="1"/>
      <c r="V266" s="70"/>
      <c r="W266" s="52"/>
      <c r="X266" s="1"/>
      <c r="Y266" s="52"/>
      <c r="Z266" s="1"/>
      <c r="AA266" s="1"/>
      <c r="AB266" s="1"/>
      <c r="AC266" s="1"/>
      <c r="AD266" s="1"/>
      <c r="AE266" s="52"/>
      <c r="AF266" s="1"/>
      <c r="AG266" s="52"/>
      <c r="AH266" s="1"/>
      <c r="AI266" s="1"/>
      <c r="AJ266" s="52"/>
      <c r="AK266" s="1"/>
      <c r="AL266" s="52"/>
      <c r="AM266" s="1"/>
      <c r="AN266" s="52"/>
      <c r="AO266" s="71"/>
      <c r="AP266" s="52"/>
      <c r="AQ266" s="1"/>
      <c r="AR266" s="71"/>
      <c r="AS266" s="71"/>
      <c r="AT266" s="52"/>
    </row>
    <row r="267" spans="1:46" ht="14.25" customHeight="1">
      <c r="A267" s="52"/>
      <c r="B267" s="52"/>
      <c r="C267" s="52"/>
      <c r="D267" s="1"/>
      <c r="E267" s="52"/>
      <c r="F267" s="1"/>
      <c r="G267" s="52"/>
      <c r="H267" s="1"/>
      <c r="I267" s="52"/>
      <c r="J267" s="1"/>
      <c r="K267" s="52"/>
      <c r="L267" s="69"/>
      <c r="M267" s="52"/>
      <c r="N267" s="1"/>
      <c r="O267" s="52"/>
      <c r="P267" s="1"/>
      <c r="Q267" s="1"/>
      <c r="R267" s="52"/>
      <c r="S267" s="1"/>
      <c r="T267" s="52"/>
      <c r="U267" s="1"/>
      <c r="V267" s="70"/>
      <c r="W267" s="52"/>
      <c r="X267" s="1"/>
      <c r="Y267" s="52"/>
      <c r="Z267" s="1"/>
      <c r="AA267" s="1"/>
      <c r="AB267" s="1"/>
      <c r="AC267" s="1"/>
      <c r="AD267" s="1"/>
      <c r="AE267" s="52"/>
      <c r="AF267" s="1"/>
      <c r="AG267" s="52"/>
      <c r="AH267" s="1"/>
      <c r="AI267" s="1"/>
      <c r="AJ267" s="52"/>
      <c r="AK267" s="1"/>
      <c r="AL267" s="52"/>
      <c r="AM267" s="1"/>
      <c r="AN267" s="52"/>
      <c r="AO267" s="71"/>
      <c r="AP267" s="52"/>
      <c r="AQ267" s="1"/>
      <c r="AR267" s="71"/>
      <c r="AS267" s="71"/>
      <c r="AT267" s="52"/>
    </row>
    <row r="268" spans="1:46" ht="14.25" customHeight="1">
      <c r="A268" s="52"/>
      <c r="B268" s="52"/>
      <c r="C268" s="52"/>
      <c r="D268" s="1"/>
      <c r="E268" s="52"/>
      <c r="F268" s="1"/>
      <c r="G268" s="52"/>
      <c r="H268" s="1"/>
      <c r="I268" s="52"/>
      <c r="J268" s="1"/>
      <c r="K268" s="52"/>
      <c r="L268" s="69"/>
      <c r="M268" s="52"/>
      <c r="N268" s="1"/>
      <c r="O268" s="52"/>
      <c r="P268" s="1"/>
      <c r="Q268" s="1"/>
      <c r="R268" s="52"/>
      <c r="S268" s="1"/>
      <c r="T268" s="52"/>
      <c r="U268" s="1"/>
      <c r="V268" s="70"/>
      <c r="W268" s="52"/>
      <c r="X268" s="1"/>
      <c r="Y268" s="52"/>
      <c r="Z268" s="1"/>
      <c r="AA268" s="1"/>
      <c r="AB268" s="1"/>
      <c r="AC268" s="1"/>
      <c r="AD268" s="1"/>
      <c r="AE268" s="52"/>
      <c r="AF268" s="1"/>
      <c r="AG268" s="52"/>
      <c r="AH268" s="1"/>
      <c r="AI268" s="1"/>
      <c r="AJ268" s="52"/>
      <c r="AK268" s="1"/>
      <c r="AL268" s="52"/>
      <c r="AM268" s="1"/>
      <c r="AN268" s="52"/>
      <c r="AO268" s="71"/>
      <c r="AP268" s="52"/>
      <c r="AQ268" s="1"/>
      <c r="AR268" s="71"/>
      <c r="AS268" s="71"/>
      <c r="AT268" s="52"/>
    </row>
    <row r="269" spans="1:46" ht="14.25" customHeight="1">
      <c r="A269" s="52"/>
      <c r="B269" s="52"/>
      <c r="C269" s="52"/>
      <c r="D269" s="1"/>
      <c r="E269" s="52"/>
      <c r="F269" s="1"/>
      <c r="G269" s="52"/>
      <c r="H269" s="1"/>
      <c r="I269" s="52"/>
      <c r="J269" s="1"/>
      <c r="K269" s="52"/>
      <c r="L269" s="69"/>
      <c r="M269" s="52"/>
      <c r="N269" s="1"/>
      <c r="O269" s="52"/>
      <c r="P269" s="1"/>
      <c r="Q269" s="1"/>
      <c r="R269" s="52"/>
      <c r="S269" s="1"/>
      <c r="T269" s="52"/>
      <c r="U269" s="1"/>
      <c r="V269" s="70"/>
      <c r="W269" s="52"/>
      <c r="X269" s="1"/>
      <c r="Y269" s="52"/>
      <c r="Z269" s="1"/>
      <c r="AA269" s="1"/>
      <c r="AB269" s="1"/>
      <c r="AC269" s="1"/>
      <c r="AD269" s="1"/>
      <c r="AE269" s="52"/>
      <c r="AF269" s="1"/>
      <c r="AG269" s="52"/>
      <c r="AH269" s="1"/>
      <c r="AI269" s="1"/>
      <c r="AJ269" s="52"/>
      <c r="AK269" s="1"/>
      <c r="AL269" s="52"/>
      <c r="AM269" s="1"/>
      <c r="AN269" s="52"/>
      <c r="AO269" s="71"/>
      <c r="AP269" s="52"/>
      <c r="AQ269" s="1"/>
      <c r="AR269" s="71"/>
      <c r="AS269" s="71"/>
      <c r="AT269" s="52"/>
    </row>
    <row r="270" spans="1:46" ht="14.25" customHeight="1">
      <c r="A270" s="52"/>
      <c r="B270" s="52"/>
      <c r="C270" s="52"/>
      <c r="D270" s="1"/>
      <c r="E270" s="52"/>
      <c r="F270" s="1"/>
      <c r="G270" s="52"/>
      <c r="H270" s="1"/>
      <c r="I270" s="52"/>
      <c r="J270" s="1"/>
      <c r="K270" s="52"/>
      <c r="L270" s="69"/>
      <c r="M270" s="52"/>
      <c r="N270" s="1"/>
      <c r="O270" s="52"/>
      <c r="P270" s="1"/>
      <c r="Q270" s="1"/>
      <c r="R270" s="52"/>
      <c r="S270" s="1"/>
      <c r="T270" s="52"/>
      <c r="U270" s="1"/>
      <c r="V270" s="70"/>
      <c r="W270" s="52"/>
      <c r="X270" s="1"/>
      <c r="Y270" s="52"/>
      <c r="Z270" s="1"/>
      <c r="AA270" s="1"/>
      <c r="AB270" s="1"/>
      <c r="AC270" s="1"/>
      <c r="AD270" s="1"/>
      <c r="AE270" s="52"/>
      <c r="AF270" s="1"/>
      <c r="AG270" s="52"/>
      <c r="AH270" s="1"/>
      <c r="AI270" s="1"/>
      <c r="AJ270" s="52"/>
      <c r="AK270" s="1"/>
      <c r="AL270" s="52"/>
      <c r="AM270" s="1"/>
      <c r="AN270" s="52"/>
      <c r="AO270" s="71"/>
      <c r="AP270" s="52"/>
      <c r="AQ270" s="1"/>
      <c r="AR270" s="71"/>
      <c r="AS270" s="71"/>
      <c r="AT270" s="52"/>
    </row>
    <row r="271" spans="1:46" ht="14.25" customHeight="1">
      <c r="A271" s="52"/>
      <c r="B271" s="52"/>
      <c r="C271" s="52"/>
      <c r="D271" s="1"/>
      <c r="E271" s="52"/>
      <c r="F271" s="1"/>
      <c r="G271" s="52"/>
      <c r="H271" s="1"/>
      <c r="I271" s="52"/>
      <c r="J271" s="1"/>
      <c r="K271" s="52"/>
      <c r="L271" s="69"/>
      <c r="M271" s="52"/>
      <c r="N271" s="1"/>
      <c r="O271" s="52"/>
      <c r="P271" s="1"/>
      <c r="Q271" s="1"/>
      <c r="R271" s="52"/>
      <c r="S271" s="1"/>
      <c r="T271" s="52"/>
      <c r="U271" s="1"/>
      <c r="V271" s="70"/>
      <c r="W271" s="52"/>
      <c r="X271" s="1"/>
      <c r="Y271" s="52"/>
      <c r="Z271" s="1"/>
      <c r="AA271" s="1"/>
      <c r="AB271" s="1"/>
      <c r="AC271" s="1"/>
      <c r="AD271" s="1"/>
      <c r="AE271" s="52"/>
      <c r="AF271" s="1"/>
      <c r="AG271" s="52"/>
      <c r="AH271" s="1"/>
      <c r="AI271" s="1"/>
      <c r="AJ271" s="52"/>
      <c r="AK271" s="1"/>
      <c r="AL271" s="52"/>
      <c r="AM271" s="1"/>
      <c r="AN271" s="52"/>
      <c r="AO271" s="71"/>
      <c r="AP271" s="52"/>
      <c r="AQ271" s="1"/>
      <c r="AR271" s="71"/>
      <c r="AS271" s="71"/>
      <c r="AT271" s="52"/>
    </row>
    <row r="272" spans="1:46" ht="14.25" customHeight="1">
      <c r="A272" s="52"/>
      <c r="B272" s="52"/>
      <c r="C272" s="52"/>
      <c r="D272" s="1"/>
      <c r="E272" s="52"/>
      <c r="F272" s="1"/>
      <c r="G272" s="52"/>
      <c r="H272" s="1"/>
      <c r="I272" s="52"/>
      <c r="J272" s="1"/>
      <c r="K272" s="52"/>
      <c r="L272" s="69"/>
      <c r="M272" s="52"/>
      <c r="N272" s="1"/>
      <c r="O272" s="52"/>
      <c r="P272" s="1"/>
      <c r="Q272" s="1"/>
      <c r="R272" s="52"/>
      <c r="S272" s="1"/>
      <c r="T272" s="52"/>
      <c r="U272" s="1"/>
      <c r="V272" s="70"/>
      <c r="W272" s="52"/>
      <c r="X272" s="1"/>
      <c r="Y272" s="52"/>
      <c r="Z272" s="1"/>
      <c r="AA272" s="1"/>
      <c r="AB272" s="1"/>
      <c r="AC272" s="1"/>
      <c r="AD272" s="1"/>
      <c r="AE272" s="52"/>
      <c r="AF272" s="1"/>
      <c r="AG272" s="52"/>
      <c r="AH272" s="1"/>
      <c r="AI272" s="1"/>
      <c r="AJ272" s="52"/>
      <c r="AK272" s="1"/>
      <c r="AL272" s="52"/>
      <c r="AM272" s="1"/>
      <c r="AN272" s="52"/>
      <c r="AO272" s="71"/>
      <c r="AP272" s="52"/>
      <c r="AQ272" s="1"/>
      <c r="AR272" s="71"/>
      <c r="AS272" s="71"/>
      <c r="AT272" s="52"/>
    </row>
    <row r="273" spans="1:46" ht="14.25" customHeight="1">
      <c r="A273" s="52"/>
      <c r="B273" s="52"/>
      <c r="C273" s="52"/>
      <c r="D273" s="1"/>
      <c r="E273" s="52"/>
      <c r="F273" s="1"/>
      <c r="G273" s="52"/>
      <c r="H273" s="1"/>
      <c r="I273" s="52"/>
      <c r="J273" s="1"/>
      <c r="K273" s="52"/>
      <c r="L273" s="69"/>
      <c r="M273" s="52"/>
      <c r="N273" s="1"/>
      <c r="O273" s="52"/>
      <c r="P273" s="1"/>
      <c r="Q273" s="1"/>
      <c r="R273" s="52"/>
      <c r="S273" s="1"/>
      <c r="T273" s="52"/>
      <c r="U273" s="1"/>
      <c r="V273" s="70"/>
      <c r="W273" s="52"/>
      <c r="X273" s="1"/>
      <c r="Y273" s="52"/>
      <c r="Z273" s="1"/>
      <c r="AA273" s="1"/>
      <c r="AB273" s="1"/>
      <c r="AC273" s="1"/>
      <c r="AD273" s="1"/>
      <c r="AE273" s="52"/>
      <c r="AF273" s="1"/>
      <c r="AG273" s="52"/>
      <c r="AH273" s="1"/>
      <c r="AI273" s="1"/>
      <c r="AJ273" s="52"/>
      <c r="AK273" s="1"/>
      <c r="AL273" s="52"/>
      <c r="AM273" s="1"/>
      <c r="AN273" s="52"/>
      <c r="AO273" s="71"/>
      <c r="AP273" s="52"/>
      <c r="AQ273" s="1"/>
      <c r="AR273" s="71"/>
      <c r="AS273" s="71"/>
      <c r="AT273" s="52"/>
    </row>
    <row r="274" spans="1:46" ht="14.25" customHeight="1">
      <c r="A274" s="52"/>
      <c r="B274" s="52"/>
      <c r="C274" s="52"/>
      <c r="D274" s="1"/>
      <c r="E274" s="52"/>
      <c r="F274" s="1"/>
      <c r="G274" s="52"/>
      <c r="H274" s="1"/>
      <c r="I274" s="52"/>
      <c r="J274" s="1"/>
      <c r="K274" s="52"/>
      <c r="L274" s="69"/>
      <c r="M274" s="52"/>
      <c r="N274" s="1"/>
      <c r="O274" s="52"/>
      <c r="P274" s="1"/>
      <c r="Q274" s="1"/>
      <c r="R274" s="52"/>
      <c r="S274" s="1"/>
      <c r="T274" s="52"/>
      <c r="U274" s="1"/>
      <c r="V274" s="70"/>
      <c r="W274" s="52"/>
      <c r="X274" s="1"/>
      <c r="Y274" s="52"/>
      <c r="Z274" s="1"/>
      <c r="AA274" s="1"/>
      <c r="AB274" s="1"/>
      <c r="AC274" s="1"/>
      <c r="AD274" s="1"/>
      <c r="AE274" s="52"/>
      <c r="AF274" s="1"/>
      <c r="AG274" s="52"/>
      <c r="AH274" s="1"/>
      <c r="AI274" s="1"/>
      <c r="AJ274" s="52"/>
      <c r="AK274" s="1"/>
      <c r="AL274" s="52"/>
      <c r="AM274" s="1"/>
      <c r="AN274" s="52"/>
      <c r="AO274" s="71"/>
      <c r="AP274" s="52"/>
      <c r="AQ274" s="1"/>
      <c r="AR274" s="71"/>
      <c r="AS274" s="71"/>
      <c r="AT274" s="52"/>
    </row>
    <row r="275" spans="1:46" ht="14.25" customHeight="1">
      <c r="A275" s="52"/>
      <c r="B275" s="52"/>
      <c r="C275" s="52"/>
      <c r="D275" s="1"/>
      <c r="E275" s="52"/>
      <c r="F275" s="1"/>
      <c r="G275" s="52"/>
      <c r="H275" s="1"/>
      <c r="I275" s="52"/>
      <c r="J275" s="1"/>
      <c r="K275" s="52"/>
      <c r="L275" s="69"/>
      <c r="M275" s="52"/>
      <c r="N275" s="1"/>
      <c r="O275" s="52"/>
      <c r="P275" s="1"/>
      <c r="Q275" s="1"/>
      <c r="R275" s="52"/>
      <c r="S275" s="1"/>
      <c r="T275" s="52"/>
      <c r="U275" s="1"/>
      <c r="V275" s="70"/>
      <c r="W275" s="52"/>
      <c r="X275" s="1"/>
      <c r="Y275" s="52"/>
      <c r="Z275" s="1"/>
      <c r="AA275" s="1"/>
      <c r="AB275" s="1"/>
      <c r="AC275" s="1"/>
      <c r="AD275" s="1"/>
      <c r="AE275" s="52"/>
      <c r="AF275" s="1"/>
      <c r="AG275" s="52"/>
      <c r="AH275" s="1"/>
      <c r="AI275" s="1"/>
      <c r="AJ275" s="52"/>
      <c r="AK275" s="1"/>
      <c r="AL275" s="52"/>
      <c r="AM275" s="1"/>
      <c r="AN275" s="52"/>
      <c r="AO275" s="71"/>
      <c r="AP275" s="52"/>
      <c r="AQ275" s="1"/>
      <c r="AR275" s="71"/>
      <c r="AS275" s="71"/>
      <c r="AT275" s="52"/>
    </row>
    <row r="276" spans="1:46" ht="14.25" customHeight="1">
      <c r="A276" s="52"/>
      <c r="B276" s="52"/>
      <c r="C276" s="52"/>
      <c r="D276" s="1"/>
      <c r="E276" s="52"/>
      <c r="F276" s="1"/>
      <c r="G276" s="52"/>
      <c r="H276" s="1"/>
      <c r="I276" s="52"/>
      <c r="J276" s="1"/>
      <c r="K276" s="52"/>
      <c r="L276" s="69"/>
      <c r="M276" s="52"/>
      <c r="N276" s="1"/>
      <c r="O276" s="52"/>
      <c r="P276" s="1"/>
      <c r="Q276" s="1"/>
      <c r="R276" s="52"/>
      <c r="S276" s="1"/>
      <c r="T276" s="52"/>
      <c r="U276" s="1"/>
      <c r="V276" s="70"/>
      <c r="W276" s="52"/>
      <c r="X276" s="1"/>
      <c r="Y276" s="52"/>
      <c r="Z276" s="1"/>
      <c r="AA276" s="1"/>
      <c r="AB276" s="1"/>
      <c r="AC276" s="1"/>
      <c r="AD276" s="1"/>
      <c r="AE276" s="52"/>
      <c r="AF276" s="1"/>
      <c r="AG276" s="52"/>
      <c r="AH276" s="1"/>
      <c r="AI276" s="1"/>
      <c r="AJ276" s="52"/>
      <c r="AK276" s="1"/>
      <c r="AL276" s="52"/>
      <c r="AM276" s="1"/>
      <c r="AN276" s="52"/>
      <c r="AO276" s="71"/>
      <c r="AP276" s="52"/>
      <c r="AQ276" s="1"/>
      <c r="AR276" s="71"/>
      <c r="AS276" s="71"/>
      <c r="AT276" s="52"/>
    </row>
    <row r="277" spans="1:46" ht="14.25" customHeight="1">
      <c r="A277" s="52"/>
      <c r="B277" s="52"/>
      <c r="C277" s="52"/>
      <c r="D277" s="1"/>
      <c r="E277" s="52"/>
      <c r="F277" s="1"/>
      <c r="G277" s="52"/>
      <c r="H277" s="1"/>
      <c r="I277" s="52"/>
      <c r="J277" s="1"/>
      <c r="K277" s="52"/>
      <c r="L277" s="69"/>
      <c r="M277" s="52"/>
      <c r="N277" s="1"/>
      <c r="O277" s="52"/>
      <c r="P277" s="1"/>
      <c r="Q277" s="1"/>
      <c r="R277" s="52"/>
      <c r="S277" s="1"/>
      <c r="T277" s="52"/>
      <c r="U277" s="1"/>
      <c r="V277" s="70"/>
      <c r="W277" s="52"/>
      <c r="X277" s="1"/>
      <c r="Y277" s="52"/>
      <c r="Z277" s="1"/>
      <c r="AA277" s="1"/>
      <c r="AB277" s="1"/>
      <c r="AC277" s="1"/>
      <c r="AD277" s="1"/>
      <c r="AE277" s="52"/>
      <c r="AF277" s="1"/>
      <c r="AG277" s="52"/>
      <c r="AH277" s="1"/>
      <c r="AI277" s="1"/>
      <c r="AJ277" s="52"/>
      <c r="AK277" s="1"/>
      <c r="AL277" s="52"/>
      <c r="AM277" s="1"/>
      <c r="AN277" s="52"/>
      <c r="AO277" s="71"/>
      <c r="AP277" s="52"/>
      <c r="AQ277" s="1"/>
      <c r="AR277" s="71"/>
      <c r="AS277" s="71"/>
      <c r="AT277" s="52"/>
    </row>
    <row r="278" spans="1:46" ht="14.25" customHeight="1">
      <c r="A278" s="52"/>
      <c r="B278" s="52"/>
      <c r="C278" s="52"/>
      <c r="D278" s="1"/>
      <c r="E278" s="52"/>
      <c r="F278" s="1"/>
      <c r="G278" s="52"/>
      <c r="H278" s="1"/>
      <c r="I278" s="52"/>
      <c r="J278" s="1"/>
      <c r="K278" s="52"/>
      <c r="L278" s="69"/>
      <c r="M278" s="52"/>
      <c r="N278" s="1"/>
      <c r="O278" s="52"/>
      <c r="P278" s="1"/>
      <c r="Q278" s="1"/>
      <c r="R278" s="52"/>
      <c r="S278" s="1"/>
      <c r="T278" s="52"/>
      <c r="U278" s="1"/>
      <c r="V278" s="70"/>
      <c r="W278" s="52"/>
      <c r="X278" s="1"/>
      <c r="Y278" s="52"/>
      <c r="Z278" s="1"/>
      <c r="AA278" s="1"/>
      <c r="AB278" s="1"/>
      <c r="AC278" s="1"/>
      <c r="AD278" s="1"/>
      <c r="AE278" s="52"/>
      <c r="AF278" s="1"/>
      <c r="AG278" s="52"/>
      <c r="AH278" s="1"/>
      <c r="AI278" s="1"/>
      <c r="AJ278" s="52"/>
      <c r="AK278" s="1"/>
      <c r="AL278" s="52"/>
      <c r="AM278" s="1"/>
      <c r="AN278" s="52"/>
      <c r="AO278" s="71"/>
      <c r="AP278" s="52"/>
      <c r="AQ278" s="1"/>
      <c r="AR278" s="71"/>
      <c r="AS278" s="71"/>
      <c r="AT278" s="52"/>
    </row>
    <row r="279" spans="1:46" ht="14.25" customHeight="1">
      <c r="A279" s="52"/>
      <c r="B279" s="52"/>
      <c r="C279" s="52"/>
      <c r="D279" s="1"/>
      <c r="E279" s="52"/>
      <c r="F279" s="1"/>
      <c r="G279" s="52"/>
      <c r="H279" s="1"/>
      <c r="I279" s="52"/>
      <c r="J279" s="1"/>
      <c r="K279" s="52"/>
      <c r="L279" s="69"/>
      <c r="M279" s="52"/>
      <c r="N279" s="1"/>
      <c r="O279" s="52"/>
      <c r="P279" s="1"/>
      <c r="Q279" s="1"/>
      <c r="R279" s="52"/>
      <c r="S279" s="1"/>
      <c r="T279" s="52"/>
      <c r="U279" s="1"/>
      <c r="V279" s="70"/>
      <c r="W279" s="52"/>
      <c r="X279" s="1"/>
      <c r="Y279" s="52"/>
      <c r="Z279" s="1"/>
      <c r="AA279" s="1"/>
      <c r="AB279" s="1"/>
      <c r="AC279" s="1"/>
      <c r="AD279" s="1"/>
      <c r="AE279" s="52"/>
      <c r="AF279" s="1"/>
      <c r="AG279" s="52"/>
      <c r="AH279" s="1"/>
      <c r="AI279" s="1"/>
      <c r="AJ279" s="52"/>
      <c r="AK279" s="1"/>
      <c r="AL279" s="52"/>
      <c r="AM279" s="1"/>
      <c r="AN279" s="52"/>
      <c r="AO279" s="71"/>
      <c r="AP279" s="52"/>
      <c r="AQ279" s="1"/>
      <c r="AR279" s="71"/>
      <c r="AS279" s="71"/>
      <c r="AT279" s="52"/>
    </row>
    <row r="280" spans="1:46" ht="14.25" customHeight="1">
      <c r="A280" s="52"/>
      <c r="B280" s="52"/>
      <c r="C280" s="52"/>
      <c r="D280" s="1"/>
      <c r="E280" s="52"/>
      <c r="F280" s="1"/>
      <c r="G280" s="52"/>
      <c r="H280" s="1"/>
      <c r="I280" s="52"/>
      <c r="J280" s="1"/>
      <c r="K280" s="52"/>
      <c r="L280" s="69"/>
      <c r="M280" s="52"/>
      <c r="N280" s="1"/>
      <c r="O280" s="52"/>
      <c r="P280" s="1"/>
      <c r="Q280" s="1"/>
      <c r="R280" s="52"/>
      <c r="S280" s="1"/>
      <c r="T280" s="52"/>
      <c r="U280" s="1"/>
      <c r="V280" s="70"/>
      <c r="W280" s="52"/>
      <c r="X280" s="1"/>
      <c r="Y280" s="52"/>
      <c r="Z280" s="1"/>
      <c r="AA280" s="1"/>
      <c r="AB280" s="1"/>
      <c r="AC280" s="1"/>
      <c r="AD280" s="1"/>
      <c r="AE280" s="52"/>
      <c r="AF280" s="1"/>
      <c r="AG280" s="52"/>
      <c r="AH280" s="1"/>
      <c r="AI280" s="1"/>
      <c r="AJ280" s="52"/>
      <c r="AK280" s="1"/>
      <c r="AL280" s="52"/>
      <c r="AM280" s="1"/>
      <c r="AN280" s="52"/>
      <c r="AO280" s="71"/>
      <c r="AP280" s="52"/>
      <c r="AQ280" s="1"/>
      <c r="AR280" s="71"/>
      <c r="AS280" s="71"/>
      <c r="AT280" s="52"/>
    </row>
    <row r="281" spans="1:46" ht="14.25" customHeight="1">
      <c r="A281" s="52"/>
      <c r="B281" s="52"/>
      <c r="C281" s="52"/>
      <c r="D281" s="1"/>
      <c r="E281" s="52"/>
      <c r="F281" s="1"/>
      <c r="G281" s="52"/>
      <c r="H281" s="1"/>
      <c r="I281" s="52"/>
      <c r="J281" s="1"/>
      <c r="K281" s="52"/>
      <c r="L281" s="69"/>
      <c r="M281" s="52"/>
      <c r="N281" s="1"/>
      <c r="O281" s="52"/>
      <c r="P281" s="1"/>
      <c r="Q281" s="1"/>
      <c r="R281" s="52"/>
      <c r="S281" s="1"/>
      <c r="T281" s="52"/>
      <c r="U281" s="1"/>
      <c r="V281" s="70"/>
      <c r="W281" s="52"/>
      <c r="X281" s="1"/>
      <c r="Y281" s="52"/>
      <c r="Z281" s="1"/>
      <c r="AA281" s="1"/>
      <c r="AB281" s="1"/>
      <c r="AC281" s="1"/>
      <c r="AD281" s="1"/>
      <c r="AE281" s="52"/>
      <c r="AF281" s="1"/>
      <c r="AG281" s="52"/>
      <c r="AH281" s="1"/>
      <c r="AI281" s="1"/>
      <c r="AJ281" s="52"/>
      <c r="AK281" s="1"/>
      <c r="AL281" s="52"/>
      <c r="AM281" s="1"/>
      <c r="AN281" s="52"/>
      <c r="AO281" s="71"/>
      <c r="AP281" s="52"/>
      <c r="AQ281" s="1"/>
      <c r="AR281" s="71"/>
      <c r="AS281" s="71"/>
      <c r="AT281" s="52"/>
    </row>
    <row r="282" spans="1:46" ht="14.25" customHeight="1">
      <c r="A282" s="52"/>
      <c r="B282" s="52"/>
      <c r="C282" s="52"/>
      <c r="D282" s="1"/>
      <c r="E282" s="52"/>
      <c r="F282" s="1"/>
      <c r="G282" s="52"/>
      <c r="H282" s="1"/>
      <c r="I282" s="52"/>
      <c r="J282" s="1"/>
      <c r="K282" s="52"/>
      <c r="L282" s="69"/>
      <c r="M282" s="52"/>
      <c r="N282" s="1"/>
      <c r="O282" s="52"/>
      <c r="P282" s="1"/>
      <c r="Q282" s="1"/>
      <c r="R282" s="52"/>
      <c r="S282" s="1"/>
      <c r="T282" s="52"/>
      <c r="U282" s="1"/>
      <c r="V282" s="70"/>
      <c r="W282" s="52"/>
      <c r="X282" s="1"/>
      <c r="Y282" s="52"/>
      <c r="Z282" s="1"/>
      <c r="AA282" s="1"/>
      <c r="AB282" s="1"/>
      <c r="AC282" s="1"/>
      <c r="AD282" s="1"/>
      <c r="AE282" s="52"/>
      <c r="AF282" s="1"/>
      <c r="AG282" s="52"/>
      <c r="AH282" s="1"/>
      <c r="AI282" s="1"/>
      <c r="AJ282" s="52"/>
      <c r="AK282" s="1"/>
      <c r="AL282" s="52"/>
      <c r="AM282" s="1"/>
      <c r="AN282" s="52"/>
      <c r="AO282" s="71"/>
      <c r="AP282" s="52"/>
      <c r="AQ282" s="1"/>
      <c r="AR282" s="71"/>
      <c r="AS282" s="71"/>
      <c r="AT282" s="52"/>
    </row>
    <row r="283" spans="1:46" ht="14.25" customHeight="1">
      <c r="A283" s="52"/>
      <c r="B283" s="52"/>
      <c r="C283" s="52"/>
      <c r="D283" s="1"/>
      <c r="E283" s="52"/>
      <c r="F283" s="1"/>
      <c r="G283" s="52"/>
      <c r="H283" s="1"/>
      <c r="I283" s="52"/>
      <c r="J283" s="1"/>
      <c r="K283" s="52"/>
      <c r="L283" s="69"/>
      <c r="M283" s="52"/>
      <c r="N283" s="1"/>
      <c r="O283" s="52"/>
      <c r="P283" s="1"/>
      <c r="Q283" s="1"/>
      <c r="R283" s="52"/>
      <c r="S283" s="1"/>
      <c r="T283" s="52"/>
      <c r="U283" s="1"/>
      <c r="V283" s="70"/>
      <c r="W283" s="52"/>
      <c r="X283" s="1"/>
      <c r="Y283" s="52"/>
      <c r="Z283" s="1"/>
      <c r="AA283" s="1"/>
      <c r="AB283" s="1"/>
      <c r="AC283" s="1"/>
      <c r="AD283" s="1"/>
      <c r="AE283" s="52"/>
      <c r="AF283" s="1"/>
      <c r="AG283" s="52"/>
      <c r="AH283" s="1"/>
      <c r="AI283" s="1"/>
      <c r="AJ283" s="52"/>
      <c r="AK283" s="1"/>
      <c r="AL283" s="52"/>
      <c r="AM283" s="1"/>
      <c r="AN283" s="52"/>
      <c r="AO283" s="71"/>
      <c r="AP283" s="52"/>
      <c r="AQ283" s="1"/>
      <c r="AR283" s="71"/>
      <c r="AS283" s="71"/>
      <c r="AT283" s="52"/>
    </row>
    <row r="284" spans="1:46" ht="14.25" customHeight="1">
      <c r="A284" s="52"/>
      <c r="B284" s="52"/>
      <c r="C284" s="52"/>
      <c r="D284" s="1"/>
      <c r="E284" s="52"/>
      <c r="F284" s="1"/>
      <c r="G284" s="52"/>
      <c r="H284" s="1"/>
      <c r="I284" s="52"/>
      <c r="J284" s="1"/>
      <c r="K284" s="52"/>
      <c r="L284" s="69"/>
      <c r="M284" s="52"/>
      <c r="N284" s="1"/>
      <c r="O284" s="52"/>
      <c r="P284" s="1"/>
      <c r="Q284" s="1"/>
      <c r="R284" s="52"/>
      <c r="S284" s="1"/>
      <c r="T284" s="52"/>
      <c r="U284" s="1"/>
      <c r="V284" s="70"/>
      <c r="W284" s="52"/>
      <c r="X284" s="1"/>
      <c r="Y284" s="52"/>
      <c r="Z284" s="1"/>
      <c r="AA284" s="1"/>
      <c r="AB284" s="1"/>
      <c r="AC284" s="1"/>
      <c r="AD284" s="1"/>
      <c r="AE284" s="52"/>
      <c r="AF284" s="1"/>
      <c r="AG284" s="52"/>
      <c r="AH284" s="1"/>
      <c r="AI284" s="1"/>
      <c r="AJ284" s="52"/>
      <c r="AK284" s="1"/>
      <c r="AL284" s="52"/>
      <c r="AM284" s="1"/>
      <c r="AN284" s="52"/>
      <c r="AO284" s="71"/>
      <c r="AP284" s="52"/>
      <c r="AQ284" s="1"/>
      <c r="AR284" s="71"/>
      <c r="AS284" s="71"/>
      <c r="AT284" s="52"/>
    </row>
    <row r="285" spans="1:46" ht="14.25" customHeight="1">
      <c r="A285" s="52"/>
      <c r="B285" s="52"/>
      <c r="C285" s="52"/>
      <c r="D285" s="1"/>
      <c r="E285" s="52"/>
      <c r="F285" s="1"/>
      <c r="G285" s="52"/>
      <c r="H285" s="1"/>
      <c r="I285" s="52"/>
      <c r="J285" s="1"/>
      <c r="K285" s="52"/>
      <c r="L285" s="69"/>
      <c r="M285" s="52"/>
      <c r="N285" s="1"/>
      <c r="O285" s="52"/>
      <c r="P285" s="1"/>
      <c r="Q285" s="1"/>
      <c r="R285" s="52"/>
      <c r="S285" s="1"/>
      <c r="T285" s="52"/>
      <c r="U285" s="1"/>
      <c r="V285" s="70"/>
      <c r="W285" s="52"/>
      <c r="X285" s="1"/>
      <c r="Y285" s="52"/>
      <c r="Z285" s="1"/>
      <c r="AA285" s="1"/>
      <c r="AB285" s="1"/>
      <c r="AC285" s="1"/>
      <c r="AD285" s="1"/>
      <c r="AE285" s="52"/>
      <c r="AF285" s="1"/>
      <c r="AG285" s="52"/>
      <c r="AH285" s="1"/>
      <c r="AI285" s="1"/>
      <c r="AJ285" s="52"/>
      <c r="AK285" s="1"/>
      <c r="AL285" s="52"/>
      <c r="AM285" s="1"/>
      <c r="AN285" s="52"/>
      <c r="AO285" s="71"/>
      <c r="AP285" s="52"/>
      <c r="AQ285" s="1"/>
      <c r="AR285" s="71"/>
      <c r="AS285" s="71"/>
      <c r="AT285" s="52"/>
    </row>
    <row r="286" spans="1:46" ht="14.25" customHeight="1">
      <c r="A286" s="52"/>
      <c r="B286" s="52"/>
      <c r="C286" s="52"/>
      <c r="D286" s="1"/>
      <c r="E286" s="52"/>
      <c r="F286" s="1"/>
      <c r="G286" s="52"/>
      <c r="H286" s="1"/>
      <c r="I286" s="52"/>
      <c r="J286" s="1"/>
      <c r="K286" s="52"/>
      <c r="L286" s="69"/>
      <c r="M286" s="52"/>
      <c r="N286" s="1"/>
      <c r="O286" s="52"/>
      <c r="P286" s="1"/>
      <c r="Q286" s="1"/>
      <c r="R286" s="52"/>
      <c r="S286" s="1"/>
      <c r="T286" s="52"/>
      <c r="U286" s="1"/>
      <c r="V286" s="70"/>
      <c r="W286" s="52"/>
      <c r="X286" s="1"/>
      <c r="Y286" s="52"/>
      <c r="Z286" s="1"/>
      <c r="AA286" s="1"/>
      <c r="AB286" s="1"/>
      <c r="AC286" s="1"/>
      <c r="AD286" s="1"/>
      <c r="AE286" s="52"/>
      <c r="AF286" s="1"/>
      <c r="AG286" s="52"/>
      <c r="AH286" s="1"/>
      <c r="AI286" s="1"/>
      <c r="AJ286" s="52"/>
      <c r="AK286" s="1"/>
      <c r="AL286" s="52"/>
      <c r="AM286" s="1"/>
      <c r="AN286" s="52"/>
      <c r="AO286" s="71"/>
      <c r="AP286" s="52"/>
      <c r="AQ286" s="1"/>
      <c r="AR286" s="71"/>
      <c r="AS286" s="71"/>
      <c r="AT286" s="52"/>
    </row>
    <row r="287" spans="1:46" ht="14.25" customHeight="1">
      <c r="A287" s="52"/>
      <c r="B287" s="52"/>
      <c r="C287" s="52"/>
      <c r="D287" s="1"/>
      <c r="E287" s="52"/>
      <c r="F287" s="1"/>
      <c r="G287" s="52"/>
      <c r="H287" s="1"/>
      <c r="I287" s="52"/>
      <c r="J287" s="1"/>
      <c r="K287" s="52"/>
      <c r="L287" s="69"/>
      <c r="M287" s="52"/>
      <c r="N287" s="1"/>
      <c r="O287" s="52"/>
      <c r="P287" s="1"/>
      <c r="Q287" s="1"/>
      <c r="R287" s="52"/>
      <c r="S287" s="1"/>
      <c r="T287" s="52"/>
      <c r="U287" s="1"/>
      <c r="V287" s="70"/>
      <c r="W287" s="52"/>
      <c r="X287" s="1"/>
      <c r="Y287" s="52"/>
      <c r="Z287" s="1"/>
      <c r="AA287" s="1"/>
      <c r="AB287" s="1"/>
      <c r="AC287" s="1"/>
      <c r="AD287" s="1"/>
      <c r="AE287" s="52"/>
      <c r="AF287" s="1"/>
      <c r="AG287" s="52"/>
      <c r="AH287" s="1"/>
      <c r="AI287" s="1"/>
      <c r="AJ287" s="52"/>
      <c r="AK287" s="1"/>
      <c r="AL287" s="52"/>
      <c r="AM287" s="1"/>
      <c r="AN287" s="52"/>
      <c r="AO287" s="71"/>
      <c r="AP287" s="52"/>
      <c r="AQ287" s="1"/>
      <c r="AR287" s="71"/>
      <c r="AS287" s="71"/>
      <c r="AT287" s="52"/>
    </row>
    <row r="288" spans="1:46" ht="14.25" customHeight="1">
      <c r="A288" s="52"/>
      <c r="B288" s="52"/>
      <c r="C288" s="52"/>
      <c r="D288" s="1"/>
      <c r="E288" s="52"/>
      <c r="F288" s="1"/>
      <c r="G288" s="52"/>
      <c r="H288" s="1"/>
      <c r="I288" s="52"/>
      <c r="J288" s="1"/>
      <c r="K288" s="52"/>
      <c r="L288" s="69"/>
      <c r="M288" s="52"/>
      <c r="N288" s="1"/>
      <c r="O288" s="52"/>
      <c r="P288" s="1"/>
      <c r="Q288" s="1"/>
      <c r="R288" s="52"/>
      <c r="S288" s="1"/>
      <c r="T288" s="52"/>
      <c r="U288" s="1"/>
      <c r="V288" s="70"/>
      <c r="W288" s="52"/>
      <c r="X288" s="1"/>
      <c r="Y288" s="52"/>
      <c r="Z288" s="1"/>
      <c r="AA288" s="1"/>
      <c r="AB288" s="1"/>
      <c r="AC288" s="1"/>
      <c r="AD288" s="1"/>
      <c r="AE288" s="52"/>
      <c r="AF288" s="1"/>
      <c r="AG288" s="52"/>
      <c r="AH288" s="1"/>
      <c r="AI288" s="1"/>
      <c r="AJ288" s="52"/>
      <c r="AK288" s="1"/>
      <c r="AL288" s="52"/>
      <c r="AM288" s="1"/>
      <c r="AN288" s="52"/>
      <c r="AO288" s="71"/>
      <c r="AP288" s="52"/>
      <c r="AQ288" s="1"/>
      <c r="AR288" s="71"/>
      <c r="AS288" s="71"/>
      <c r="AT288" s="52"/>
    </row>
    <row r="289" spans="1:46" ht="14.25" customHeight="1">
      <c r="A289" s="52"/>
      <c r="B289" s="52"/>
      <c r="C289" s="52"/>
      <c r="D289" s="1"/>
      <c r="E289" s="52"/>
      <c r="F289" s="1"/>
      <c r="G289" s="52"/>
      <c r="H289" s="1"/>
      <c r="I289" s="52"/>
      <c r="J289" s="1"/>
      <c r="K289" s="52"/>
      <c r="L289" s="69"/>
      <c r="M289" s="52"/>
      <c r="N289" s="1"/>
      <c r="O289" s="52"/>
      <c r="P289" s="1"/>
      <c r="Q289" s="1"/>
      <c r="R289" s="52"/>
      <c r="S289" s="1"/>
      <c r="T289" s="52"/>
      <c r="U289" s="1"/>
      <c r="V289" s="70"/>
      <c r="W289" s="52"/>
      <c r="X289" s="1"/>
      <c r="Y289" s="52"/>
      <c r="Z289" s="1"/>
      <c r="AA289" s="1"/>
      <c r="AB289" s="1"/>
      <c r="AC289" s="1"/>
      <c r="AD289" s="1"/>
      <c r="AE289" s="52"/>
      <c r="AF289" s="1"/>
      <c r="AG289" s="52"/>
      <c r="AH289" s="1"/>
      <c r="AI289" s="1"/>
      <c r="AJ289" s="52"/>
      <c r="AK289" s="1"/>
      <c r="AL289" s="52"/>
      <c r="AM289" s="1"/>
      <c r="AN289" s="52"/>
      <c r="AO289" s="71"/>
      <c r="AP289" s="52"/>
      <c r="AQ289" s="1"/>
      <c r="AR289" s="71"/>
      <c r="AS289" s="71"/>
      <c r="AT289" s="52"/>
    </row>
    <row r="290" spans="1:46" ht="14.25" customHeight="1">
      <c r="A290" s="52"/>
      <c r="B290" s="52"/>
      <c r="C290" s="52"/>
      <c r="D290" s="1"/>
      <c r="E290" s="52"/>
      <c r="F290" s="1"/>
      <c r="G290" s="52"/>
      <c r="H290" s="1"/>
      <c r="I290" s="52"/>
      <c r="J290" s="1"/>
      <c r="K290" s="52"/>
      <c r="L290" s="69"/>
      <c r="M290" s="52"/>
      <c r="N290" s="1"/>
      <c r="O290" s="52"/>
      <c r="P290" s="1"/>
      <c r="Q290" s="1"/>
      <c r="R290" s="52"/>
      <c r="S290" s="1"/>
      <c r="T290" s="52"/>
      <c r="U290" s="1"/>
      <c r="V290" s="70"/>
      <c r="W290" s="52"/>
      <c r="X290" s="1"/>
      <c r="Y290" s="52"/>
      <c r="Z290" s="1"/>
      <c r="AA290" s="1"/>
      <c r="AB290" s="1"/>
      <c r="AC290" s="1"/>
      <c r="AD290" s="1"/>
      <c r="AE290" s="52"/>
      <c r="AF290" s="1"/>
      <c r="AG290" s="52"/>
      <c r="AH290" s="1"/>
      <c r="AI290" s="1"/>
      <c r="AJ290" s="52"/>
      <c r="AK290" s="1"/>
      <c r="AL290" s="52"/>
      <c r="AM290" s="1"/>
      <c r="AN290" s="52"/>
      <c r="AO290" s="71"/>
      <c r="AP290" s="52"/>
      <c r="AQ290" s="1"/>
      <c r="AR290" s="71"/>
      <c r="AS290" s="71"/>
      <c r="AT290" s="52"/>
    </row>
    <row r="291" spans="1:46" ht="14.25" customHeight="1">
      <c r="A291" s="52"/>
      <c r="B291" s="52"/>
      <c r="C291" s="52"/>
      <c r="D291" s="1"/>
      <c r="E291" s="52"/>
      <c r="F291" s="1"/>
      <c r="G291" s="52"/>
      <c r="H291" s="1"/>
      <c r="I291" s="52"/>
      <c r="J291" s="1"/>
      <c r="K291" s="52"/>
      <c r="L291" s="69"/>
      <c r="M291" s="52"/>
      <c r="N291" s="1"/>
      <c r="O291" s="52"/>
      <c r="P291" s="1"/>
      <c r="Q291" s="1"/>
      <c r="R291" s="52"/>
      <c r="S291" s="1"/>
      <c r="T291" s="52"/>
      <c r="U291" s="1"/>
      <c r="V291" s="70"/>
      <c r="W291" s="52"/>
      <c r="X291" s="1"/>
      <c r="Y291" s="52"/>
      <c r="Z291" s="1"/>
      <c r="AA291" s="1"/>
      <c r="AB291" s="1"/>
      <c r="AC291" s="1"/>
      <c r="AD291" s="1"/>
      <c r="AE291" s="52"/>
      <c r="AF291" s="1"/>
      <c r="AG291" s="52"/>
      <c r="AH291" s="1"/>
      <c r="AI291" s="1"/>
      <c r="AJ291" s="52"/>
      <c r="AK291" s="1"/>
      <c r="AL291" s="52"/>
      <c r="AM291" s="1"/>
      <c r="AN291" s="52"/>
      <c r="AO291" s="71"/>
      <c r="AP291" s="52"/>
      <c r="AQ291" s="1"/>
      <c r="AR291" s="71"/>
      <c r="AS291" s="71"/>
      <c r="AT291" s="52"/>
    </row>
    <row r="292" spans="1:46" ht="14.25" customHeight="1">
      <c r="A292" s="52"/>
      <c r="B292" s="52"/>
      <c r="C292" s="52"/>
      <c r="D292" s="1"/>
      <c r="E292" s="52"/>
      <c r="F292" s="1"/>
      <c r="G292" s="52"/>
      <c r="H292" s="1"/>
      <c r="I292" s="52"/>
      <c r="J292" s="1"/>
      <c r="K292" s="52"/>
      <c r="L292" s="69"/>
      <c r="M292" s="52"/>
      <c r="N292" s="1"/>
      <c r="O292" s="52"/>
      <c r="P292" s="1"/>
      <c r="Q292" s="1"/>
      <c r="R292" s="52"/>
      <c r="S292" s="1"/>
      <c r="T292" s="52"/>
      <c r="U292" s="1"/>
      <c r="V292" s="70"/>
      <c r="W292" s="52"/>
      <c r="X292" s="1"/>
      <c r="Y292" s="52"/>
      <c r="Z292" s="1"/>
      <c r="AA292" s="1"/>
      <c r="AB292" s="1"/>
      <c r="AC292" s="1"/>
      <c r="AD292" s="1"/>
      <c r="AE292" s="52"/>
      <c r="AF292" s="1"/>
      <c r="AG292" s="52"/>
      <c r="AH292" s="1"/>
      <c r="AI292" s="1"/>
      <c r="AJ292" s="52"/>
      <c r="AK292" s="1"/>
      <c r="AL292" s="52"/>
      <c r="AM292" s="1"/>
      <c r="AN292" s="52"/>
      <c r="AO292" s="71"/>
      <c r="AP292" s="52"/>
      <c r="AQ292" s="1"/>
      <c r="AR292" s="71"/>
      <c r="AS292" s="71"/>
      <c r="AT292" s="52"/>
    </row>
    <row r="293" spans="1:46" ht="14.25" customHeight="1">
      <c r="A293" s="52"/>
      <c r="B293" s="52"/>
      <c r="C293" s="52"/>
      <c r="D293" s="1"/>
      <c r="E293" s="52"/>
      <c r="F293" s="1"/>
      <c r="G293" s="52"/>
      <c r="H293" s="1"/>
      <c r="I293" s="52"/>
      <c r="J293" s="1"/>
      <c r="K293" s="52"/>
      <c r="L293" s="69"/>
      <c r="M293" s="52"/>
      <c r="N293" s="1"/>
      <c r="O293" s="52"/>
      <c r="P293" s="1"/>
      <c r="Q293" s="1"/>
      <c r="R293" s="52"/>
      <c r="S293" s="1"/>
      <c r="T293" s="52"/>
      <c r="U293" s="1"/>
      <c r="V293" s="70"/>
      <c r="W293" s="52"/>
      <c r="X293" s="1"/>
      <c r="Y293" s="52"/>
      <c r="Z293" s="1"/>
      <c r="AA293" s="1"/>
      <c r="AB293" s="1"/>
      <c r="AC293" s="1"/>
      <c r="AD293" s="1"/>
      <c r="AE293" s="52"/>
      <c r="AF293" s="1"/>
      <c r="AG293" s="52"/>
      <c r="AH293" s="1"/>
      <c r="AI293" s="1"/>
      <c r="AJ293" s="52"/>
      <c r="AK293" s="1"/>
      <c r="AL293" s="52"/>
      <c r="AM293" s="1"/>
      <c r="AN293" s="52"/>
      <c r="AO293" s="71"/>
      <c r="AP293" s="52"/>
      <c r="AQ293" s="1"/>
      <c r="AR293" s="71"/>
      <c r="AS293" s="71"/>
      <c r="AT293" s="52"/>
    </row>
    <row r="294" spans="1:46" ht="14.25" customHeight="1">
      <c r="A294" s="52"/>
      <c r="B294" s="52"/>
      <c r="C294" s="52"/>
      <c r="D294" s="1"/>
      <c r="E294" s="52"/>
      <c r="F294" s="1"/>
      <c r="G294" s="52"/>
      <c r="H294" s="1"/>
      <c r="I294" s="52"/>
      <c r="J294" s="1"/>
      <c r="K294" s="52"/>
      <c r="L294" s="69"/>
      <c r="M294" s="52"/>
      <c r="N294" s="1"/>
      <c r="O294" s="52"/>
      <c r="P294" s="1"/>
      <c r="Q294" s="1"/>
      <c r="R294" s="52"/>
      <c r="S294" s="1"/>
      <c r="T294" s="52"/>
      <c r="U294" s="1"/>
      <c r="V294" s="70"/>
      <c r="W294" s="52"/>
      <c r="X294" s="1"/>
      <c r="Y294" s="52"/>
      <c r="Z294" s="1"/>
      <c r="AA294" s="1"/>
      <c r="AB294" s="1"/>
      <c r="AC294" s="1"/>
      <c r="AD294" s="1"/>
      <c r="AE294" s="52"/>
      <c r="AF294" s="1"/>
      <c r="AG294" s="52"/>
      <c r="AH294" s="1"/>
      <c r="AI294" s="1"/>
      <c r="AJ294" s="52"/>
      <c r="AK294" s="1"/>
      <c r="AL294" s="52"/>
      <c r="AM294" s="1"/>
      <c r="AN294" s="52"/>
      <c r="AO294" s="71"/>
      <c r="AP294" s="52"/>
      <c r="AQ294" s="1"/>
      <c r="AR294" s="71"/>
      <c r="AS294" s="71"/>
      <c r="AT294" s="52"/>
    </row>
    <row r="295" spans="1:46" ht="14.25" customHeight="1">
      <c r="A295" s="52"/>
      <c r="B295" s="52"/>
      <c r="C295" s="52"/>
      <c r="D295" s="1"/>
      <c r="E295" s="52"/>
      <c r="F295" s="1"/>
      <c r="G295" s="52"/>
      <c r="H295" s="1"/>
      <c r="I295" s="52"/>
      <c r="J295" s="1"/>
      <c r="K295" s="52"/>
      <c r="L295" s="69"/>
      <c r="M295" s="52"/>
      <c r="N295" s="1"/>
      <c r="O295" s="52"/>
      <c r="P295" s="1"/>
      <c r="Q295" s="1"/>
      <c r="R295" s="52"/>
      <c r="S295" s="1"/>
      <c r="T295" s="52"/>
      <c r="U295" s="1"/>
      <c r="V295" s="70"/>
      <c r="W295" s="52"/>
      <c r="X295" s="1"/>
      <c r="Y295" s="52"/>
      <c r="Z295" s="1"/>
      <c r="AA295" s="1"/>
      <c r="AB295" s="1"/>
      <c r="AC295" s="1"/>
      <c r="AD295" s="1"/>
      <c r="AE295" s="52"/>
      <c r="AF295" s="1"/>
      <c r="AG295" s="52"/>
      <c r="AH295" s="1"/>
      <c r="AI295" s="1"/>
      <c r="AJ295" s="52"/>
      <c r="AK295" s="1"/>
      <c r="AL295" s="52"/>
      <c r="AM295" s="1"/>
      <c r="AN295" s="52"/>
      <c r="AO295" s="71"/>
      <c r="AP295" s="52"/>
      <c r="AQ295" s="1"/>
      <c r="AR295" s="71"/>
      <c r="AS295" s="71"/>
      <c r="AT295" s="52"/>
    </row>
    <row r="296" spans="1:46" ht="14.25" customHeight="1">
      <c r="A296" s="52"/>
      <c r="B296" s="52"/>
      <c r="C296" s="52"/>
      <c r="D296" s="1"/>
      <c r="E296" s="52"/>
      <c r="F296" s="1"/>
      <c r="G296" s="52"/>
      <c r="H296" s="1"/>
      <c r="I296" s="52"/>
      <c r="J296" s="1"/>
      <c r="K296" s="52"/>
      <c r="L296" s="69"/>
      <c r="M296" s="52"/>
      <c r="N296" s="1"/>
      <c r="O296" s="52"/>
      <c r="P296" s="1"/>
      <c r="Q296" s="1"/>
      <c r="R296" s="52"/>
      <c r="S296" s="1"/>
      <c r="T296" s="52"/>
      <c r="U296" s="1"/>
      <c r="V296" s="70"/>
      <c r="W296" s="52"/>
      <c r="X296" s="1"/>
      <c r="Y296" s="52"/>
      <c r="Z296" s="1"/>
      <c r="AA296" s="1"/>
      <c r="AB296" s="1"/>
      <c r="AC296" s="1"/>
      <c r="AD296" s="1"/>
      <c r="AE296" s="52"/>
      <c r="AF296" s="1"/>
      <c r="AG296" s="52"/>
      <c r="AH296" s="1"/>
      <c r="AI296" s="1"/>
      <c r="AJ296" s="52"/>
      <c r="AK296" s="1"/>
      <c r="AL296" s="52"/>
      <c r="AM296" s="1"/>
      <c r="AN296" s="52"/>
      <c r="AO296" s="71"/>
      <c r="AP296" s="52"/>
      <c r="AQ296" s="1"/>
      <c r="AR296" s="71"/>
      <c r="AS296" s="71"/>
      <c r="AT296" s="52"/>
    </row>
    <row r="297" spans="1:46" ht="14.25" customHeight="1">
      <c r="A297" s="52"/>
      <c r="B297" s="52"/>
      <c r="C297" s="52"/>
      <c r="D297" s="1"/>
      <c r="E297" s="52"/>
      <c r="F297" s="1"/>
      <c r="G297" s="52"/>
      <c r="H297" s="1"/>
      <c r="I297" s="52"/>
      <c r="J297" s="1"/>
      <c r="K297" s="52"/>
      <c r="L297" s="69"/>
      <c r="M297" s="52"/>
      <c r="N297" s="1"/>
      <c r="O297" s="52"/>
      <c r="P297" s="1"/>
      <c r="Q297" s="1"/>
      <c r="R297" s="52"/>
      <c r="S297" s="1"/>
      <c r="T297" s="52"/>
      <c r="U297" s="1"/>
      <c r="V297" s="70"/>
      <c r="W297" s="52"/>
      <c r="X297" s="1"/>
      <c r="Y297" s="52"/>
      <c r="Z297" s="1"/>
      <c r="AA297" s="1"/>
      <c r="AB297" s="1"/>
      <c r="AC297" s="1"/>
      <c r="AD297" s="1"/>
      <c r="AE297" s="52"/>
      <c r="AF297" s="1"/>
      <c r="AG297" s="52"/>
      <c r="AH297" s="1"/>
      <c r="AI297" s="1"/>
      <c r="AJ297" s="52"/>
      <c r="AK297" s="1"/>
      <c r="AL297" s="52"/>
      <c r="AM297" s="1"/>
      <c r="AN297" s="52"/>
      <c r="AO297" s="71"/>
      <c r="AP297" s="52"/>
      <c r="AQ297" s="1"/>
      <c r="AR297" s="71"/>
      <c r="AS297" s="71"/>
      <c r="AT297" s="52"/>
    </row>
    <row r="298" spans="1:46" ht="14.25" customHeight="1">
      <c r="A298" s="52"/>
      <c r="B298" s="52"/>
      <c r="C298" s="52"/>
      <c r="D298" s="1"/>
      <c r="E298" s="52"/>
      <c r="F298" s="1"/>
      <c r="G298" s="52"/>
      <c r="H298" s="1"/>
      <c r="I298" s="52"/>
      <c r="J298" s="1"/>
      <c r="K298" s="52"/>
      <c r="L298" s="69"/>
      <c r="M298" s="52"/>
      <c r="N298" s="1"/>
      <c r="O298" s="52"/>
      <c r="P298" s="1"/>
      <c r="Q298" s="1"/>
      <c r="R298" s="52"/>
      <c r="S298" s="1"/>
      <c r="T298" s="52"/>
      <c r="U298" s="1"/>
      <c r="V298" s="70"/>
      <c r="W298" s="52"/>
      <c r="X298" s="1"/>
      <c r="Y298" s="52"/>
      <c r="Z298" s="1"/>
      <c r="AA298" s="1"/>
      <c r="AB298" s="1"/>
      <c r="AC298" s="1"/>
      <c r="AD298" s="1"/>
      <c r="AE298" s="52"/>
      <c r="AF298" s="1"/>
      <c r="AG298" s="52"/>
      <c r="AH298" s="1"/>
      <c r="AI298" s="1"/>
      <c r="AJ298" s="52"/>
      <c r="AK298" s="1"/>
      <c r="AL298" s="52"/>
      <c r="AM298" s="1"/>
      <c r="AN298" s="52"/>
      <c r="AO298" s="71"/>
      <c r="AP298" s="52"/>
      <c r="AQ298" s="1"/>
      <c r="AR298" s="71"/>
      <c r="AS298" s="71"/>
      <c r="AT298" s="52"/>
    </row>
    <row r="299" spans="1:46" ht="14.25" customHeight="1">
      <c r="A299" s="52"/>
      <c r="B299" s="52"/>
      <c r="C299" s="52"/>
      <c r="D299" s="1"/>
      <c r="E299" s="52"/>
      <c r="F299" s="1"/>
      <c r="G299" s="52"/>
      <c r="H299" s="1"/>
      <c r="I299" s="52"/>
      <c r="J299" s="1"/>
      <c r="K299" s="52"/>
      <c r="L299" s="69"/>
      <c r="M299" s="52"/>
      <c r="N299" s="1"/>
      <c r="O299" s="52"/>
      <c r="P299" s="1"/>
      <c r="Q299" s="1"/>
      <c r="R299" s="52"/>
      <c r="S299" s="1"/>
      <c r="T299" s="52"/>
      <c r="U299" s="1"/>
      <c r="V299" s="70"/>
      <c r="W299" s="52"/>
      <c r="X299" s="1"/>
      <c r="Y299" s="52"/>
      <c r="Z299" s="1"/>
      <c r="AA299" s="1"/>
      <c r="AB299" s="1"/>
      <c r="AC299" s="1"/>
      <c r="AD299" s="1"/>
      <c r="AE299" s="52"/>
      <c r="AF299" s="1"/>
      <c r="AG299" s="52"/>
      <c r="AH299" s="1"/>
      <c r="AI299" s="1"/>
      <c r="AJ299" s="52"/>
      <c r="AK299" s="1"/>
      <c r="AL299" s="52"/>
      <c r="AM299" s="1"/>
      <c r="AN299" s="52"/>
      <c r="AO299" s="71"/>
      <c r="AP299" s="52"/>
      <c r="AQ299" s="1"/>
      <c r="AR299" s="71"/>
      <c r="AS299" s="71"/>
      <c r="AT299" s="52"/>
    </row>
    <row r="300" spans="1:46" ht="14.25" customHeight="1">
      <c r="A300" s="52"/>
      <c r="B300" s="52"/>
      <c r="C300" s="52"/>
      <c r="D300" s="1"/>
      <c r="E300" s="52"/>
      <c r="F300" s="1"/>
      <c r="G300" s="52"/>
      <c r="H300" s="1"/>
      <c r="I300" s="52"/>
      <c r="J300" s="1"/>
      <c r="K300" s="52"/>
      <c r="L300" s="69"/>
      <c r="M300" s="52"/>
      <c r="N300" s="1"/>
      <c r="O300" s="52"/>
      <c r="P300" s="1"/>
      <c r="Q300" s="1"/>
      <c r="R300" s="52"/>
      <c r="S300" s="1"/>
      <c r="T300" s="52"/>
      <c r="U300" s="1"/>
      <c r="V300" s="70"/>
      <c r="W300" s="52"/>
      <c r="X300" s="1"/>
      <c r="Y300" s="52"/>
      <c r="Z300" s="1"/>
      <c r="AA300" s="1"/>
      <c r="AB300" s="1"/>
      <c r="AC300" s="1"/>
      <c r="AD300" s="1"/>
      <c r="AE300" s="52"/>
      <c r="AF300" s="1"/>
      <c r="AG300" s="52"/>
      <c r="AH300" s="1"/>
      <c r="AI300" s="1"/>
      <c r="AJ300" s="52"/>
      <c r="AK300" s="1"/>
      <c r="AL300" s="52"/>
      <c r="AM300" s="1"/>
      <c r="AN300" s="52"/>
      <c r="AO300" s="71"/>
      <c r="AP300" s="52"/>
      <c r="AQ300" s="1"/>
      <c r="AR300" s="71"/>
      <c r="AS300" s="71"/>
      <c r="AT300" s="52"/>
    </row>
    <row r="301" spans="1:46" ht="14.25" customHeight="1">
      <c r="A301" s="52"/>
      <c r="B301" s="52"/>
      <c r="C301" s="52"/>
      <c r="D301" s="1"/>
      <c r="E301" s="52"/>
      <c r="F301" s="1"/>
      <c r="G301" s="52"/>
      <c r="H301" s="1"/>
      <c r="I301" s="52"/>
      <c r="J301" s="1"/>
      <c r="K301" s="52"/>
      <c r="L301" s="69"/>
      <c r="M301" s="52"/>
      <c r="N301" s="1"/>
      <c r="O301" s="52"/>
      <c r="P301" s="1"/>
      <c r="Q301" s="1"/>
      <c r="R301" s="52"/>
      <c r="S301" s="1"/>
      <c r="T301" s="52"/>
      <c r="U301" s="1"/>
      <c r="V301" s="70"/>
      <c r="W301" s="52"/>
      <c r="X301" s="1"/>
      <c r="Y301" s="52"/>
      <c r="Z301" s="1"/>
      <c r="AA301" s="1"/>
      <c r="AB301" s="1"/>
      <c r="AC301" s="1"/>
      <c r="AD301" s="1"/>
      <c r="AE301" s="52"/>
      <c r="AF301" s="1"/>
      <c r="AG301" s="52"/>
      <c r="AH301" s="1"/>
      <c r="AI301" s="1"/>
      <c r="AJ301" s="52"/>
      <c r="AK301" s="1"/>
      <c r="AL301" s="52"/>
      <c r="AM301" s="1"/>
      <c r="AN301" s="52"/>
      <c r="AO301" s="71"/>
      <c r="AP301" s="52"/>
      <c r="AQ301" s="1"/>
      <c r="AR301" s="71"/>
      <c r="AS301" s="71"/>
      <c r="AT301" s="52"/>
    </row>
    <row r="302" spans="1:46" ht="14.25" customHeight="1">
      <c r="A302" s="52"/>
      <c r="B302" s="52"/>
      <c r="C302" s="52"/>
      <c r="D302" s="1"/>
      <c r="E302" s="52"/>
      <c r="F302" s="1"/>
      <c r="G302" s="52"/>
      <c r="H302" s="1"/>
      <c r="I302" s="52"/>
      <c r="J302" s="1"/>
      <c r="K302" s="52"/>
      <c r="L302" s="69"/>
      <c r="M302" s="52"/>
      <c r="N302" s="1"/>
      <c r="O302" s="52"/>
      <c r="P302" s="1"/>
      <c r="Q302" s="1"/>
      <c r="R302" s="52"/>
      <c r="S302" s="1"/>
      <c r="T302" s="52"/>
      <c r="U302" s="1"/>
      <c r="V302" s="70"/>
      <c r="W302" s="52"/>
      <c r="X302" s="1"/>
      <c r="Y302" s="52"/>
      <c r="Z302" s="1"/>
      <c r="AA302" s="1"/>
      <c r="AB302" s="1"/>
      <c r="AC302" s="1"/>
      <c r="AD302" s="1"/>
      <c r="AE302" s="52"/>
      <c r="AF302" s="1"/>
      <c r="AG302" s="52"/>
      <c r="AH302" s="1"/>
      <c r="AI302" s="1"/>
      <c r="AJ302" s="52"/>
      <c r="AK302" s="1"/>
      <c r="AL302" s="52"/>
      <c r="AM302" s="1"/>
      <c r="AN302" s="52"/>
      <c r="AO302" s="71"/>
      <c r="AP302" s="52"/>
      <c r="AQ302" s="1"/>
      <c r="AR302" s="71"/>
      <c r="AS302" s="71"/>
      <c r="AT302" s="52"/>
    </row>
    <row r="303" spans="1:46" ht="14.25" customHeight="1">
      <c r="A303" s="52"/>
      <c r="B303" s="52"/>
      <c r="C303" s="52"/>
      <c r="D303" s="1"/>
      <c r="E303" s="52"/>
      <c r="F303" s="1"/>
      <c r="G303" s="52"/>
      <c r="H303" s="1"/>
      <c r="I303" s="52"/>
      <c r="J303" s="1"/>
      <c r="K303" s="52"/>
      <c r="L303" s="69"/>
      <c r="M303" s="52"/>
      <c r="N303" s="1"/>
      <c r="O303" s="52"/>
      <c r="P303" s="1"/>
      <c r="Q303" s="1"/>
      <c r="R303" s="52"/>
      <c r="S303" s="1"/>
      <c r="T303" s="52"/>
      <c r="U303" s="1"/>
      <c r="V303" s="70"/>
      <c r="W303" s="52"/>
      <c r="X303" s="1"/>
      <c r="Y303" s="52"/>
      <c r="Z303" s="1"/>
      <c r="AA303" s="1"/>
      <c r="AB303" s="1"/>
      <c r="AC303" s="1"/>
      <c r="AD303" s="1"/>
      <c r="AE303" s="52"/>
      <c r="AF303" s="1"/>
      <c r="AG303" s="52"/>
      <c r="AH303" s="1"/>
      <c r="AI303" s="1"/>
      <c r="AJ303" s="52"/>
      <c r="AK303" s="1"/>
      <c r="AL303" s="52"/>
      <c r="AM303" s="1"/>
      <c r="AN303" s="52"/>
      <c r="AO303" s="71"/>
      <c r="AP303" s="52"/>
      <c r="AQ303" s="1"/>
      <c r="AR303" s="71"/>
      <c r="AS303" s="71"/>
      <c r="AT303" s="52"/>
    </row>
    <row r="304" spans="1:46" ht="14.25" customHeight="1">
      <c r="A304" s="52"/>
      <c r="B304" s="52"/>
      <c r="C304" s="52"/>
      <c r="D304" s="1"/>
      <c r="E304" s="52"/>
      <c r="F304" s="1"/>
      <c r="G304" s="52"/>
      <c r="H304" s="1"/>
      <c r="I304" s="52"/>
      <c r="J304" s="1"/>
      <c r="K304" s="52"/>
      <c r="L304" s="69"/>
      <c r="M304" s="52"/>
      <c r="N304" s="1"/>
      <c r="O304" s="52"/>
      <c r="P304" s="1"/>
      <c r="Q304" s="1"/>
      <c r="R304" s="52"/>
      <c r="S304" s="1"/>
      <c r="T304" s="52"/>
      <c r="U304" s="1"/>
      <c r="V304" s="70"/>
      <c r="W304" s="52"/>
      <c r="X304" s="1"/>
      <c r="Y304" s="52"/>
      <c r="Z304" s="1"/>
      <c r="AA304" s="1"/>
      <c r="AB304" s="1"/>
      <c r="AC304" s="1"/>
      <c r="AD304" s="1"/>
      <c r="AE304" s="52"/>
      <c r="AF304" s="1"/>
      <c r="AG304" s="52"/>
      <c r="AH304" s="1"/>
      <c r="AI304" s="1"/>
      <c r="AJ304" s="52"/>
      <c r="AK304" s="1"/>
      <c r="AL304" s="52"/>
      <c r="AM304" s="1"/>
      <c r="AN304" s="52"/>
      <c r="AO304" s="71"/>
      <c r="AP304" s="52"/>
      <c r="AQ304" s="1"/>
      <c r="AR304" s="71"/>
      <c r="AS304" s="71"/>
      <c r="AT304" s="52"/>
    </row>
    <row r="305" spans="1:46" ht="14.25" customHeight="1">
      <c r="A305" s="52"/>
      <c r="B305" s="52"/>
      <c r="C305" s="52"/>
      <c r="D305" s="1"/>
      <c r="E305" s="52"/>
      <c r="F305" s="1"/>
      <c r="G305" s="52"/>
      <c r="H305" s="1"/>
      <c r="I305" s="52"/>
      <c r="J305" s="1"/>
      <c r="K305" s="52"/>
      <c r="L305" s="69"/>
      <c r="M305" s="52"/>
      <c r="N305" s="1"/>
      <c r="O305" s="52"/>
      <c r="P305" s="1"/>
      <c r="Q305" s="1"/>
      <c r="R305" s="52"/>
      <c r="S305" s="1"/>
      <c r="T305" s="52"/>
      <c r="U305" s="1"/>
      <c r="V305" s="70"/>
      <c r="W305" s="52"/>
      <c r="X305" s="1"/>
      <c r="Y305" s="52"/>
      <c r="Z305" s="1"/>
      <c r="AA305" s="1"/>
      <c r="AB305" s="1"/>
      <c r="AC305" s="1"/>
      <c r="AD305" s="1"/>
      <c r="AE305" s="52"/>
      <c r="AF305" s="1"/>
      <c r="AG305" s="52"/>
      <c r="AH305" s="1"/>
      <c r="AI305" s="1"/>
      <c r="AJ305" s="52"/>
      <c r="AK305" s="1"/>
      <c r="AL305" s="52"/>
      <c r="AM305" s="1"/>
      <c r="AN305" s="52"/>
      <c r="AO305" s="71"/>
      <c r="AP305" s="52"/>
      <c r="AQ305" s="1"/>
      <c r="AR305" s="71"/>
      <c r="AS305" s="71"/>
      <c r="AT305" s="52"/>
    </row>
    <row r="306" spans="1:46" ht="14.25" customHeight="1">
      <c r="A306" s="52"/>
      <c r="B306" s="52"/>
      <c r="C306" s="52"/>
      <c r="D306" s="1"/>
      <c r="E306" s="52"/>
      <c r="F306" s="1"/>
      <c r="G306" s="52"/>
      <c r="H306" s="1"/>
      <c r="I306" s="52"/>
      <c r="J306" s="1"/>
      <c r="K306" s="52"/>
      <c r="L306" s="69"/>
      <c r="M306" s="52"/>
      <c r="N306" s="1"/>
      <c r="O306" s="52"/>
      <c r="P306" s="1"/>
      <c r="Q306" s="1"/>
      <c r="R306" s="52"/>
      <c r="S306" s="1"/>
      <c r="T306" s="52"/>
      <c r="U306" s="1"/>
      <c r="V306" s="70"/>
      <c r="W306" s="52"/>
      <c r="X306" s="1"/>
      <c r="Y306" s="52"/>
      <c r="Z306" s="1"/>
      <c r="AA306" s="1"/>
      <c r="AB306" s="1"/>
      <c r="AC306" s="1"/>
      <c r="AD306" s="1"/>
      <c r="AE306" s="52"/>
      <c r="AF306" s="1"/>
      <c r="AG306" s="52"/>
      <c r="AH306" s="1"/>
      <c r="AI306" s="1"/>
      <c r="AJ306" s="52"/>
      <c r="AK306" s="1"/>
      <c r="AL306" s="52"/>
      <c r="AM306" s="1"/>
      <c r="AN306" s="52"/>
      <c r="AO306" s="71"/>
      <c r="AP306" s="52"/>
      <c r="AQ306" s="1"/>
      <c r="AR306" s="71"/>
      <c r="AS306" s="71"/>
      <c r="AT306" s="52"/>
    </row>
    <row r="307" spans="1:46" ht="14.25" customHeight="1">
      <c r="A307" s="52"/>
      <c r="B307" s="52"/>
      <c r="C307" s="52"/>
      <c r="D307" s="1"/>
      <c r="E307" s="52"/>
      <c r="F307" s="1"/>
      <c r="G307" s="52"/>
      <c r="H307" s="1"/>
      <c r="I307" s="52"/>
      <c r="J307" s="1"/>
      <c r="K307" s="52"/>
      <c r="L307" s="69"/>
      <c r="M307" s="52"/>
      <c r="N307" s="1"/>
      <c r="O307" s="52"/>
      <c r="P307" s="1"/>
      <c r="Q307" s="1"/>
      <c r="R307" s="52"/>
      <c r="S307" s="1"/>
      <c r="T307" s="52"/>
      <c r="U307" s="1"/>
      <c r="V307" s="70"/>
      <c r="W307" s="52"/>
      <c r="X307" s="1"/>
      <c r="Y307" s="52"/>
      <c r="Z307" s="1"/>
      <c r="AA307" s="1"/>
      <c r="AB307" s="1"/>
      <c r="AC307" s="1"/>
      <c r="AD307" s="1"/>
      <c r="AE307" s="52"/>
      <c r="AF307" s="1"/>
      <c r="AG307" s="52"/>
      <c r="AH307" s="1"/>
      <c r="AI307" s="1"/>
      <c r="AJ307" s="52"/>
      <c r="AK307" s="1"/>
      <c r="AL307" s="52"/>
      <c r="AM307" s="1"/>
      <c r="AN307" s="52"/>
      <c r="AO307" s="71"/>
      <c r="AP307" s="52"/>
      <c r="AQ307" s="1"/>
      <c r="AR307" s="71"/>
      <c r="AS307" s="71"/>
      <c r="AT307" s="52"/>
    </row>
    <row r="308" spans="1:46" ht="14.25" customHeight="1">
      <c r="A308" s="52"/>
      <c r="B308" s="52"/>
      <c r="C308" s="52"/>
      <c r="D308" s="1"/>
      <c r="E308" s="52"/>
      <c r="F308" s="1"/>
      <c r="G308" s="52"/>
      <c r="H308" s="1"/>
      <c r="I308" s="52"/>
      <c r="J308" s="1"/>
      <c r="K308" s="52"/>
      <c r="L308" s="69"/>
      <c r="M308" s="52"/>
      <c r="N308" s="1"/>
      <c r="O308" s="52"/>
      <c r="P308" s="1"/>
      <c r="Q308" s="1"/>
      <c r="R308" s="52"/>
      <c r="S308" s="1"/>
      <c r="T308" s="52"/>
      <c r="U308" s="1"/>
      <c r="V308" s="70"/>
      <c r="W308" s="52"/>
      <c r="X308" s="1"/>
      <c r="Y308" s="52"/>
      <c r="Z308" s="1"/>
      <c r="AA308" s="1"/>
      <c r="AB308" s="1"/>
      <c r="AC308" s="1"/>
      <c r="AD308" s="1"/>
      <c r="AE308" s="52"/>
      <c r="AF308" s="1"/>
      <c r="AG308" s="52"/>
      <c r="AH308" s="1"/>
      <c r="AI308" s="1"/>
      <c r="AJ308" s="52"/>
      <c r="AK308" s="1"/>
      <c r="AL308" s="52"/>
      <c r="AM308" s="1"/>
      <c r="AN308" s="52"/>
      <c r="AO308" s="71"/>
      <c r="AP308" s="52"/>
      <c r="AQ308" s="1"/>
      <c r="AR308" s="71"/>
      <c r="AS308" s="71"/>
      <c r="AT308" s="52"/>
    </row>
    <row r="309" spans="1:46" ht="14.25" customHeight="1">
      <c r="A309" s="52"/>
      <c r="B309" s="52"/>
      <c r="C309" s="52"/>
      <c r="D309" s="1"/>
      <c r="E309" s="52"/>
      <c r="F309" s="1"/>
      <c r="G309" s="52"/>
      <c r="H309" s="1"/>
      <c r="I309" s="52"/>
      <c r="J309" s="1"/>
      <c r="K309" s="52"/>
      <c r="L309" s="69"/>
      <c r="M309" s="52"/>
      <c r="N309" s="1"/>
      <c r="O309" s="52"/>
      <c r="P309" s="1"/>
      <c r="Q309" s="1"/>
      <c r="R309" s="52"/>
      <c r="S309" s="1"/>
      <c r="T309" s="52"/>
      <c r="U309" s="1"/>
      <c r="V309" s="70"/>
      <c r="W309" s="52"/>
      <c r="X309" s="1"/>
      <c r="Y309" s="52"/>
      <c r="Z309" s="1"/>
      <c r="AA309" s="1"/>
      <c r="AB309" s="1"/>
      <c r="AC309" s="1"/>
      <c r="AD309" s="1"/>
      <c r="AE309" s="52"/>
      <c r="AF309" s="1"/>
      <c r="AG309" s="52"/>
      <c r="AH309" s="1"/>
      <c r="AI309" s="1"/>
      <c r="AJ309" s="52"/>
      <c r="AK309" s="1"/>
      <c r="AL309" s="52"/>
      <c r="AM309" s="1"/>
      <c r="AN309" s="52"/>
      <c r="AO309" s="71"/>
      <c r="AP309" s="52"/>
      <c r="AQ309" s="1"/>
      <c r="AR309" s="71"/>
      <c r="AS309" s="71"/>
      <c r="AT309" s="52"/>
    </row>
    <row r="310" spans="1:46" ht="14.25" customHeight="1">
      <c r="A310" s="52"/>
      <c r="B310" s="52"/>
      <c r="C310" s="52"/>
      <c r="D310" s="1"/>
      <c r="E310" s="52"/>
      <c r="F310" s="1"/>
      <c r="G310" s="52"/>
      <c r="H310" s="1"/>
      <c r="I310" s="52"/>
      <c r="J310" s="1"/>
      <c r="K310" s="52"/>
      <c r="L310" s="69"/>
      <c r="M310" s="52"/>
      <c r="N310" s="1"/>
      <c r="O310" s="52"/>
      <c r="P310" s="1"/>
      <c r="Q310" s="1"/>
      <c r="R310" s="52"/>
      <c r="S310" s="1"/>
      <c r="T310" s="52"/>
      <c r="U310" s="1"/>
      <c r="V310" s="70"/>
      <c r="W310" s="52"/>
      <c r="X310" s="1"/>
      <c r="Y310" s="52"/>
      <c r="Z310" s="1"/>
      <c r="AA310" s="1"/>
      <c r="AB310" s="1"/>
      <c r="AC310" s="1"/>
      <c r="AD310" s="1"/>
      <c r="AE310" s="52"/>
      <c r="AF310" s="1"/>
      <c r="AG310" s="52"/>
      <c r="AH310" s="1"/>
      <c r="AI310" s="1"/>
      <c r="AJ310" s="52"/>
      <c r="AK310" s="1"/>
      <c r="AL310" s="52"/>
      <c r="AM310" s="1"/>
      <c r="AN310" s="52"/>
      <c r="AO310" s="71"/>
      <c r="AP310" s="52"/>
      <c r="AQ310" s="1"/>
      <c r="AR310" s="71"/>
      <c r="AS310" s="71"/>
      <c r="AT310" s="52"/>
    </row>
    <row r="311" spans="1:46" ht="14.25" customHeight="1">
      <c r="A311" s="52"/>
      <c r="B311" s="52"/>
      <c r="C311" s="52"/>
      <c r="D311" s="1"/>
      <c r="E311" s="52"/>
      <c r="F311" s="1"/>
      <c r="G311" s="52"/>
      <c r="H311" s="1"/>
      <c r="I311" s="52"/>
      <c r="J311" s="1"/>
      <c r="K311" s="52"/>
      <c r="L311" s="69"/>
      <c r="M311" s="52"/>
      <c r="N311" s="1"/>
      <c r="O311" s="52"/>
      <c r="P311" s="1"/>
      <c r="Q311" s="1"/>
      <c r="R311" s="52"/>
      <c r="S311" s="1"/>
      <c r="T311" s="52"/>
      <c r="U311" s="1"/>
      <c r="V311" s="70"/>
      <c r="W311" s="52"/>
      <c r="X311" s="1"/>
      <c r="Y311" s="52"/>
      <c r="Z311" s="1"/>
      <c r="AA311" s="1"/>
      <c r="AB311" s="1"/>
      <c r="AC311" s="1"/>
      <c r="AD311" s="1"/>
      <c r="AE311" s="52"/>
      <c r="AF311" s="1"/>
      <c r="AG311" s="52"/>
      <c r="AH311" s="1"/>
      <c r="AI311" s="1"/>
      <c r="AJ311" s="52"/>
      <c r="AK311" s="1"/>
      <c r="AL311" s="52"/>
      <c r="AM311" s="1"/>
      <c r="AN311" s="52"/>
      <c r="AO311" s="71"/>
      <c r="AP311" s="52"/>
      <c r="AQ311" s="1"/>
      <c r="AR311" s="71"/>
      <c r="AS311" s="71"/>
      <c r="AT311" s="52"/>
    </row>
    <row r="312" spans="1:46" ht="14.25" customHeight="1">
      <c r="A312" s="52"/>
      <c r="B312" s="52"/>
      <c r="C312" s="52"/>
      <c r="D312" s="1"/>
      <c r="E312" s="52"/>
      <c r="F312" s="1"/>
      <c r="G312" s="52"/>
      <c r="H312" s="1"/>
      <c r="I312" s="52"/>
      <c r="J312" s="1"/>
      <c r="K312" s="52"/>
      <c r="L312" s="69"/>
      <c r="M312" s="52"/>
      <c r="N312" s="1"/>
      <c r="O312" s="52"/>
      <c r="P312" s="1"/>
      <c r="Q312" s="1"/>
      <c r="R312" s="52"/>
      <c r="S312" s="1"/>
      <c r="T312" s="52"/>
      <c r="U312" s="1"/>
      <c r="V312" s="70"/>
      <c r="W312" s="52"/>
      <c r="X312" s="1"/>
      <c r="Y312" s="52"/>
      <c r="Z312" s="1"/>
      <c r="AA312" s="1"/>
      <c r="AB312" s="1"/>
      <c r="AC312" s="1"/>
      <c r="AD312" s="1"/>
      <c r="AE312" s="52"/>
      <c r="AF312" s="1"/>
      <c r="AG312" s="52"/>
      <c r="AH312" s="1"/>
      <c r="AI312" s="1"/>
      <c r="AJ312" s="52"/>
      <c r="AK312" s="1"/>
      <c r="AL312" s="52"/>
      <c r="AM312" s="1"/>
      <c r="AN312" s="52"/>
      <c r="AO312" s="71"/>
      <c r="AP312" s="52"/>
      <c r="AQ312" s="1"/>
      <c r="AR312" s="71"/>
      <c r="AS312" s="71"/>
      <c r="AT312" s="52"/>
    </row>
    <row r="313" spans="1:46" ht="14.25" customHeight="1">
      <c r="A313" s="52"/>
      <c r="B313" s="52"/>
      <c r="C313" s="52"/>
      <c r="D313" s="1"/>
      <c r="E313" s="52"/>
      <c r="F313" s="1"/>
      <c r="G313" s="52"/>
      <c r="H313" s="1"/>
      <c r="I313" s="52"/>
      <c r="J313" s="1"/>
      <c r="K313" s="52"/>
      <c r="L313" s="69"/>
      <c r="M313" s="52"/>
      <c r="N313" s="1"/>
      <c r="O313" s="52"/>
      <c r="P313" s="1"/>
      <c r="Q313" s="1"/>
      <c r="R313" s="52"/>
      <c r="S313" s="1"/>
      <c r="T313" s="52"/>
      <c r="U313" s="1"/>
      <c r="V313" s="70"/>
      <c r="W313" s="52"/>
      <c r="X313" s="1"/>
      <c r="Y313" s="52"/>
      <c r="Z313" s="1"/>
      <c r="AA313" s="1"/>
      <c r="AB313" s="1"/>
      <c r="AC313" s="1"/>
      <c r="AD313" s="1"/>
      <c r="AE313" s="52"/>
      <c r="AF313" s="1"/>
      <c r="AG313" s="52"/>
      <c r="AH313" s="1"/>
      <c r="AI313" s="1"/>
      <c r="AJ313" s="52"/>
      <c r="AK313" s="1"/>
      <c r="AL313" s="52"/>
      <c r="AM313" s="1"/>
      <c r="AN313" s="52"/>
      <c r="AO313" s="71"/>
      <c r="AP313" s="52"/>
      <c r="AQ313" s="1"/>
      <c r="AR313" s="71"/>
      <c r="AS313" s="71"/>
      <c r="AT313" s="52"/>
    </row>
    <row r="314" spans="1:46" ht="14.25" customHeight="1">
      <c r="A314" s="52"/>
      <c r="B314" s="52"/>
      <c r="C314" s="52"/>
      <c r="D314" s="1"/>
      <c r="E314" s="52"/>
      <c r="F314" s="1"/>
      <c r="G314" s="52"/>
      <c r="H314" s="1"/>
      <c r="I314" s="52"/>
      <c r="J314" s="1"/>
      <c r="K314" s="52"/>
      <c r="L314" s="69"/>
      <c r="M314" s="52"/>
      <c r="N314" s="1"/>
      <c r="O314" s="52"/>
      <c r="P314" s="1"/>
      <c r="Q314" s="1"/>
      <c r="R314" s="52"/>
      <c r="S314" s="1"/>
      <c r="T314" s="52"/>
      <c r="U314" s="1"/>
      <c r="V314" s="70"/>
      <c r="W314" s="52"/>
      <c r="X314" s="1"/>
      <c r="Y314" s="52"/>
      <c r="Z314" s="1"/>
      <c r="AA314" s="1"/>
      <c r="AB314" s="1"/>
      <c r="AC314" s="1"/>
      <c r="AD314" s="1"/>
      <c r="AE314" s="52"/>
      <c r="AF314" s="1"/>
      <c r="AG314" s="52"/>
      <c r="AH314" s="1"/>
      <c r="AI314" s="1"/>
      <c r="AJ314" s="52"/>
      <c r="AK314" s="1"/>
      <c r="AL314" s="52"/>
      <c r="AM314" s="1"/>
      <c r="AN314" s="52"/>
      <c r="AO314" s="71"/>
      <c r="AP314" s="52"/>
      <c r="AQ314" s="1"/>
      <c r="AR314" s="71"/>
      <c r="AS314" s="71"/>
      <c r="AT314" s="52"/>
    </row>
    <row r="315" spans="1:46" ht="14.25" customHeight="1">
      <c r="A315" s="52"/>
      <c r="B315" s="52"/>
      <c r="C315" s="52"/>
      <c r="D315" s="1"/>
      <c r="E315" s="52"/>
      <c r="F315" s="1"/>
      <c r="G315" s="52"/>
      <c r="H315" s="1"/>
      <c r="I315" s="52"/>
      <c r="J315" s="1"/>
      <c r="K315" s="52"/>
      <c r="L315" s="69"/>
      <c r="M315" s="52"/>
      <c r="N315" s="1"/>
      <c r="O315" s="52"/>
      <c r="P315" s="1"/>
      <c r="Q315" s="1"/>
      <c r="R315" s="52"/>
      <c r="S315" s="1"/>
      <c r="T315" s="52"/>
      <c r="U315" s="1"/>
      <c r="V315" s="70"/>
      <c r="W315" s="52"/>
      <c r="X315" s="1"/>
      <c r="Y315" s="52"/>
      <c r="Z315" s="1"/>
      <c r="AA315" s="1"/>
      <c r="AB315" s="1"/>
      <c r="AC315" s="1"/>
      <c r="AD315" s="1"/>
      <c r="AE315" s="52"/>
      <c r="AF315" s="1"/>
      <c r="AG315" s="52"/>
      <c r="AH315" s="1"/>
      <c r="AI315" s="1"/>
      <c r="AJ315" s="52"/>
      <c r="AK315" s="1"/>
      <c r="AL315" s="52"/>
      <c r="AM315" s="1"/>
      <c r="AN315" s="52"/>
      <c r="AO315" s="71"/>
      <c r="AP315" s="52"/>
      <c r="AQ315" s="1"/>
      <c r="AR315" s="71"/>
      <c r="AS315" s="71"/>
      <c r="AT315" s="52"/>
    </row>
    <row r="316" spans="1:46" ht="14.25" customHeight="1">
      <c r="A316" s="52"/>
      <c r="B316" s="52"/>
      <c r="C316" s="52"/>
      <c r="D316" s="1"/>
      <c r="E316" s="52"/>
      <c r="F316" s="1"/>
      <c r="G316" s="52"/>
      <c r="H316" s="1"/>
      <c r="I316" s="52"/>
      <c r="J316" s="1"/>
      <c r="K316" s="52"/>
      <c r="L316" s="69"/>
      <c r="M316" s="52"/>
      <c r="N316" s="1"/>
      <c r="O316" s="52"/>
      <c r="P316" s="1"/>
      <c r="Q316" s="1"/>
      <c r="R316" s="52"/>
      <c r="S316" s="1"/>
      <c r="T316" s="52"/>
      <c r="U316" s="1"/>
      <c r="V316" s="70"/>
      <c r="W316" s="52"/>
      <c r="X316" s="1"/>
      <c r="Y316" s="52"/>
      <c r="Z316" s="1"/>
      <c r="AA316" s="1"/>
      <c r="AB316" s="1"/>
      <c r="AC316" s="1"/>
      <c r="AD316" s="1"/>
      <c r="AE316" s="52"/>
      <c r="AF316" s="1"/>
      <c r="AG316" s="52"/>
      <c r="AH316" s="1"/>
      <c r="AI316" s="1"/>
      <c r="AJ316" s="52"/>
      <c r="AK316" s="1"/>
      <c r="AL316" s="52"/>
      <c r="AM316" s="1"/>
      <c r="AN316" s="52"/>
      <c r="AO316" s="71"/>
      <c r="AP316" s="52"/>
      <c r="AQ316" s="1"/>
      <c r="AR316" s="71"/>
      <c r="AS316" s="71"/>
      <c r="AT316" s="52"/>
    </row>
    <row r="317" spans="1:46" ht="14.25" customHeight="1">
      <c r="A317" s="52"/>
      <c r="B317" s="52"/>
      <c r="C317" s="52"/>
      <c r="D317" s="1"/>
      <c r="E317" s="52"/>
      <c r="F317" s="1"/>
      <c r="G317" s="52"/>
      <c r="H317" s="1"/>
      <c r="I317" s="52"/>
      <c r="J317" s="1"/>
      <c r="K317" s="52"/>
      <c r="L317" s="69"/>
      <c r="M317" s="52"/>
      <c r="N317" s="1"/>
      <c r="O317" s="52"/>
      <c r="P317" s="1"/>
      <c r="Q317" s="1"/>
      <c r="R317" s="52"/>
      <c r="S317" s="1"/>
      <c r="T317" s="52"/>
      <c r="U317" s="1"/>
      <c r="V317" s="70"/>
      <c r="W317" s="52"/>
      <c r="X317" s="1"/>
      <c r="Y317" s="52"/>
      <c r="Z317" s="1"/>
      <c r="AA317" s="1"/>
      <c r="AB317" s="1"/>
      <c r="AC317" s="1"/>
      <c r="AD317" s="1"/>
      <c r="AE317" s="52"/>
      <c r="AF317" s="1"/>
      <c r="AG317" s="52"/>
      <c r="AH317" s="1"/>
      <c r="AI317" s="1"/>
      <c r="AJ317" s="52"/>
      <c r="AK317" s="1"/>
      <c r="AL317" s="52"/>
      <c r="AM317" s="1"/>
      <c r="AN317" s="52"/>
      <c r="AO317" s="71"/>
      <c r="AP317" s="52"/>
      <c r="AQ317" s="1"/>
      <c r="AR317" s="71"/>
      <c r="AS317" s="71"/>
      <c r="AT317" s="52"/>
    </row>
    <row r="318" spans="1:46" ht="14.25" customHeight="1">
      <c r="A318" s="52"/>
      <c r="B318" s="52"/>
      <c r="C318" s="52"/>
      <c r="D318" s="1"/>
      <c r="E318" s="52"/>
      <c r="F318" s="1"/>
      <c r="G318" s="52"/>
      <c r="H318" s="1"/>
      <c r="I318" s="52"/>
      <c r="J318" s="1"/>
      <c r="K318" s="52"/>
      <c r="L318" s="69"/>
      <c r="M318" s="52"/>
      <c r="N318" s="1"/>
      <c r="O318" s="52"/>
      <c r="P318" s="1"/>
      <c r="Q318" s="1"/>
      <c r="R318" s="52"/>
      <c r="S318" s="1"/>
      <c r="T318" s="52"/>
      <c r="U318" s="1"/>
      <c r="V318" s="70"/>
      <c r="W318" s="52"/>
      <c r="X318" s="1"/>
      <c r="Y318" s="52"/>
      <c r="Z318" s="1"/>
      <c r="AA318" s="1"/>
      <c r="AB318" s="1"/>
      <c r="AC318" s="1"/>
      <c r="AD318" s="1"/>
      <c r="AE318" s="52"/>
      <c r="AF318" s="1"/>
      <c r="AG318" s="52"/>
      <c r="AH318" s="1"/>
      <c r="AI318" s="1"/>
      <c r="AJ318" s="52"/>
      <c r="AK318" s="1"/>
      <c r="AL318" s="52"/>
      <c r="AM318" s="1"/>
      <c r="AN318" s="52"/>
      <c r="AO318" s="71"/>
      <c r="AP318" s="52"/>
      <c r="AQ318" s="1"/>
      <c r="AR318" s="71"/>
      <c r="AS318" s="71"/>
      <c r="AT318" s="52"/>
    </row>
    <row r="319" spans="1:46" ht="14.25" customHeight="1">
      <c r="A319" s="52"/>
      <c r="B319" s="52"/>
      <c r="C319" s="52"/>
      <c r="D319" s="1"/>
      <c r="E319" s="52"/>
      <c r="F319" s="1"/>
      <c r="G319" s="52"/>
      <c r="H319" s="1"/>
      <c r="I319" s="52"/>
      <c r="J319" s="1"/>
      <c r="K319" s="52"/>
      <c r="L319" s="69"/>
      <c r="M319" s="52"/>
      <c r="N319" s="1"/>
      <c r="O319" s="52"/>
      <c r="P319" s="1"/>
      <c r="Q319" s="1"/>
      <c r="R319" s="52"/>
      <c r="S319" s="1"/>
      <c r="T319" s="52"/>
      <c r="U319" s="1"/>
      <c r="V319" s="70"/>
      <c r="W319" s="52"/>
      <c r="X319" s="1"/>
      <c r="Y319" s="52"/>
      <c r="Z319" s="1"/>
      <c r="AA319" s="1"/>
      <c r="AB319" s="1"/>
      <c r="AC319" s="1"/>
      <c r="AD319" s="1"/>
      <c r="AE319" s="52"/>
      <c r="AF319" s="1"/>
      <c r="AG319" s="52"/>
      <c r="AH319" s="1"/>
      <c r="AI319" s="1"/>
      <c r="AJ319" s="52"/>
      <c r="AK319" s="1"/>
      <c r="AL319" s="52"/>
      <c r="AM319" s="1"/>
      <c r="AN319" s="52"/>
      <c r="AO319" s="71"/>
      <c r="AP319" s="52"/>
      <c r="AQ319" s="1"/>
      <c r="AR319" s="71"/>
      <c r="AS319" s="71"/>
      <c r="AT319" s="52"/>
    </row>
    <row r="320" spans="1:46" ht="14.25" customHeight="1">
      <c r="A320" s="52"/>
      <c r="B320" s="52"/>
      <c r="C320" s="52"/>
      <c r="D320" s="1"/>
      <c r="E320" s="52"/>
      <c r="F320" s="1"/>
      <c r="G320" s="52"/>
      <c r="H320" s="1"/>
      <c r="I320" s="52"/>
      <c r="J320" s="1"/>
      <c r="K320" s="52"/>
      <c r="L320" s="69"/>
      <c r="M320" s="52"/>
      <c r="N320" s="1"/>
      <c r="O320" s="52"/>
      <c r="P320" s="1"/>
      <c r="Q320" s="1"/>
      <c r="R320" s="52"/>
      <c r="S320" s="1"/>
      <c r="T320" s="52"/>
      <c r="U320" s="1"/>
      <c r="V320" s="70"/>
      <c r="W320" s="52"/>
      <c r="X320" s="1"/>
      <c r="Y320" s="52"/>
      <c r="Z320" s="1"/>
      <c r="AA320" s="1"/>
      <c r="AB320" s="1"/>
      <c r="AC320" s="1"/>
      <c r="AD320" s="1"/>
      <c r="AE320" s="52"/>
      <c r="AF320" s="1"/>
      <c r="AG320" s="52"/>
      <c r="AH320" s="1"/>
      <c r="AI320" s="1"/>
      <c r="AJ320" s="52"/>
      <c r="AK320" s="1"/>
      <c r="AL320" s="52"/>
      <c r="AM320" s="1"/>
      <c r="AN320" s="52"/>
      <c r="AO320" s="71"/>
      <c r="AP320" s="52"/>
      <c r="AQ320" s="1"/>
      <c r="AR320" s="71"/>
      <c r="AS320" s="71"/>
      <c r="AT320" s="52"/>
    </row>
    <row r="321" spans="1:46" ht="14.25" customHeight="1">
      <c r="A321" s="52"/>
      <c r="B321" s="52"/>
      <c r="C321" s="52"/>
      <c r="D321" s="1"/>
      <c r="E321" s="52"/>
      <c r="F321" s="1"/>
      <c r="G321" s="52"/>
      <c r="H321" s="1"/>
      <c r="I321" s="52"/>
      <c r="J321" s="1"/>
      <c r="K321" s="52"/>
      <c r="L321" s="69"/>
      <c r="M321" s="52"/>
      <c r="N321" s="1"/>
      <c r="O321" s="52"/>
      <c r="P321" s="1"/>
      <c r="Q321" s="1"/>
      <c r="R321" s="52"/>
      <c r="S321" s="1"/>
      <c r="T321" s="52"/>
      <c r="U321" s="1"/>
      <c r="V321" s="70"/>
      <c r="W321" s="52"/>
      <c r="X321" s="1"/>
      <c r="Y321" s="52"/>
      <c r="Z321" s="1"/>
      <c r="AA321" s="1"/>
      <c r="AB321" s="1"/>
      <c r="AC321" s="1"/>
      <c r="AD321" s="1"/>
      <c r="AE321" s="52"/>
      <c r="AF321" s="1"/>
      <c r="AG321" s="52"/>
      <c r="AH321" s="1"/>
      <c r="AI321" s="1"/>
      <c r="AJ321" s="52"/>
      <c r="AK321" s="1"/>
      <c r="AL321" s="52"/>
      <c r="AM321" s="1"/>
      <c r="AN321" s="52"/>
      <c r="AO321" s="71"/>
      <c r="AP321" s="52"/>
      <c r="AQ321" s="1"/>
      <c r="AR321" s="71"/>
      <c r="AS321" s="71"/>
      <c r="AT321" s="52"/>
    </row>
    <row r="322" spans="1:46" ht="14.25" customHeight="1">
      <c r="A322" s="52"/>
      <c r="B322" s="52"/>
      <c r="C322" s="52"/>
      <c r="D322" s="1"/>
      <c r="E322" s="52"/>
      <c r="F322" s="1"/>
      <c r="G322" s="52"/>
      <c r="H322" s="1"/>
      <c r="I322" s="52"/>
      <c r="J322" s="1"/>
      <c r="K322" s="52"/>
      <c r="L322" s="69"/>
      <c r="M322" s="52"/>
      <c r="N322" s="1"/>
      <c r="O322" s="52"/>
      <c r="P322" s="1"/>
      <c r="Q322" s="1"/>
      <c r="R322" s="52"/>
      <c r="S322" s="1"/>
      <c r="T322" s="52"/>
      <c r="U322" s="1"/>
      <c r="V322" s="70"/>
      <c r="W322" s="52"/>
      <c r="X322" s="1"/>
      <c r="Y322" s="52"/>
      <c r="Z322" s="1"/>
      <c r="AA322" s="1"/>
      <c r="AB322" s="1"/>
      <c r="AC322" s="1"/>
      <c r="AD322" s="1"/>
      <c r="AE322" s="52"/>
      <c r="AF322" s="1"/>
      <c r="AG322" s="52"/>
      <c r="AH322" s="1"/>
      <c r="AI322" s="1"/>
      <c r="AJ322" s="52"/>
      <c r="AK322" s="1"/>
      <c r="AL322" s="52"/>
      <c r="AM322" s="1"/>
      <c r="AN322" s="52"/>
      <c r="AO322" s="71"/>
      <c r="AP322" s="52"/>
      <c r="AQ322" s="1"/>
      <c r="AR322" s="71"/>
      <c r="AS322" s="71"/>
      <c r="AT322" s="52"/>
    </row>
    <row r="323" spans="1:46" ht="14.25" customHeight="1">
      <c r="A323" s="52"/>
      <c r="B323" s="52"/>
      <c r="C323" s="52"/>
      <c r="D323" s="1"/>
      <c r="E323" s="52"/>
      <c r="F323" s="1"/>
      <c r="G323" s="52"/>
      <c r="H323" s="1"/>
      <c r="I323" s="52"/>
      <c r="J323" s="1"/>
      <c r="K323" s="52"/>
      <c r="L323" s="69"/>
      <c r="M323" s="52"/>
      <c r="N323" s="1"/>
      <c r="O323" s="52"/>
      <c r="P323" s="1"/>
      <c r="Q323" s="1"/>
      <c r="R323" s="52"/>
      <c r="S323" s="1"/>
      <c r="T323" s="52"/>
      <c r="U323" s="1"/>
      <c r="V323" s="70"/>
      <c r="W323" s="52"/>
      <c r="X323" s="1"/>
      <c r="Y323" s="52"/>
      <c r="Z323" s="1"/>
      <c r="AA323" s="1"/>
      <c r="AB323" s="1"/>
      <c r="AC323" s="1"/>
      <c r="AD323" s="1"/>
      <c r="AE323" s="52"/>
      <c r="AF323" s="1"/>
      <c r="AG323" s="52"/>
      <c r="AH323" s="1"/>
      <c r="AI323" s="1"/>
      <c r="AJ323" s="52"/>
      <c r="AK323" s="1"/>
      <c r="AL323" s="52"/>
      <c r="AM323" s="1"/>
      <c r="AN323" s="52"/>
      <c r="AO323" s="71"/>
      <c r="AP323" s="52"/>
      <c r="AQ323" s="1"/>
      <c r="AR323" s="71"/>
      <c r="AS323" s="71"/>
      <c r="AT323" s="52"/>
    </row>
    <row r="324" spans="1:46" ht="14.25" customHeight="1">
      <c r="A324" s="52"/>
      <c r="B324" s="52"/>
      <c r="C324" s="52"/>
      <c r="D324" s="1"/>
      <c r="E324" s="52"/>
      <c r="F324" s="1"/>
      <c r="G324" s="52"/>
      <c r="H324" s="1"/>
      <c r="I324" s="52"/>
      <c r="J324" s="1"/>
      <c r="K324" s="52"/>
      <c r="L324" s="69"/>
      <c r="M324" s="52"/>
      <c r="N324" s="1"/>
      <c r="O324" s="52"/>
      <c r="P324" s="1"/>
      <c r="Q324" s="1"/>
      <c r="R324" s="52"/>
      <c r="S324" s="1"/>
      <c r="T324" s="52"/>
      <c r="U324" s="1"/>
      <c r="V324" s="70"/>
      <c r="W324" s="52"/>
      <c r="X324" s="1"/>
      <c r="Y324" s="52"/>
      <c r="Z324" s="1"/>
      <c r="AA324" s="1"/>
      <c r="AB324" s="1"/>
      <c r="AC324" s="1"/>
      <c r="AD324" s="1"/>
      <c r="AE324" s="52"/>
      <c r="AF324" s="1"/>
      <c r="AG324" s="52"/>
      <c r="AH324" s="1"/>
      <c r="AI324" s="1"/>
      <c r="AJ324" s="52"/>
      <c r="AK324" s="1"/>
      <c r="AL324" s="52"/>
      <c r="AM324" s="1"/>
      <c r="AN324" s="52"/>
      <c r="AO324" s="71"/>
      <c r="AP324" s="52"/>
      <c r="AQ324" s="1"/>
      <c r="AR324" s="71"/>
      <c r="AS324" s="71"/>
      <c r="AT324" s="52"/>
    </row>
    <row r="325" spans="1:46" ht="14.25" customHeight="1">
      <c r="A325" s="52"/>
      <c r="B325" s="52"/>
      <c r="C325" s="52"/>
      <c r="D325" s="1"/>
      <c r="E325" s="52"/>
      <c r="F325" s="1"/>
      <c r="G325" s="52"/>
      <c r="H325" s="1"/>
      <c r="I325" s="52"/>
      <c r="J325" s="1"/>
      <c r="K325" s="52"/>
      <c r="L325" s="69"/>
      <c r="M325" s="52"/>
      <c r="N325" s="1"/>
      <c r="O325" s="52"/>
      <c r="P325" s="1"/>
      <c r="Q325" s="1"/>
      <c r="R325" s="52"/>
      <c r="S325" s="1"/>
      <c r="T325" s="52"/>
      <c r="U325" s="1"/>
      <c r="V325" s="70"/>
      <c r="W325" s="52"/>
      <c r="X325" s="1"/>
      <c r="Y325" s="52"/>
      <c r="Z325" s="1"/>
      <c r="AA325" s="1"/>
      <c r="AB325" s="1"/>
      <c r="AC325" s="1"/>
      <c r="AD325" s="1"/>
      <c r="AE325" s="52"/>
      <c r="AF325" s="1"/>
      <c r="AG325" s="52"/>
      <c r="AH325" s="1"/>
      <c r="AI325" s="1"/>
      <c r="AJ325" s="52"/>
      <c r="AK325" s="1"/>
      <c r="AL325" s="52"/>
      <c r="AM325" s="1"/>
      <c r="AN325" s="52"/>
      <c r="AO325" s="71"/>
      <c r="AP325" s="52"/>
      <c r="AQ325" s="1"/>
      <c r="AR325" s="71"/>
      <c r="AS325" s="71"/>
      <c r="AT325" s="52"/>
    </row>
    <row r="326" spans="1:46" ht="14.25" customHeight="1">
      <c r="A326" s="52"/>
      <c r="B326" s="52"/>
      <c r="C326" s="52"/>
      <c r="D326" s="1"/>
      <c r="E326" s="52"/>
      <c r="F326" s="1"/>
      <c r="G326" s="52"/>
      <c r="H326" s="1"/>
      <c r="I326" s="52"/>
      <c r="J326" s="1"/>
      <c r="K326" s="52"/>
      <c r="L326" s="69"/>
      <c r="M326" s="52"/>
      <c r="N326" s="1"/>
      <c r="O326" s="52"/>
      <c r="P326" s="1"/>
      <c r="Q326" s="1"/>
      <c r="R326" s="52"/>
      <c r="S326" s="1"/>
      <c r="T326" s="52"/>
      <c r="U326" s="1"/>
      <c r="V326" s="70"/>
      <c r="W326" s="52"/>
      <c r="X326" s="1"/>
      <c r="Y326" s="52"/>
      <c r="Z326" s="1"/>
      <c r="AA326" s="1"/>
      <c r="AB326" s="1"/>
      <c r="AC326" s="1"/>
      <c r="AD326" s="1"/>
      <c r="AE326" s="52"/>
      <c r="AF326" s="1"/>
      <c r="AG326" s="52"/>
      <c r="AH326" s="1"/>
      <c r="AI326" s="1"/>
      <c r="AJ326" s="52"/>
      <c r="AK326" s="1"/>
      <c r="AL326" s="52"/>
      <c r="AM326" s="1"/>
      <c r="AN326" s="52"/>
      <c r="AO326" s="71"/>
      <c r="AP326" s="52"/>
      <c r="AQ326" s="1"/>
      <c r="AR326" s="71"/>
      <c r="AS326" s="71"/>
      <c r="AT326" s="52"/>
    </row>
    <row r="327" spans="1:46" ht="14.25" customHeight="1">
      <c r="A327" s="52"/>
      <c r="B327" s="52"/>
      <c r="C327" s="52"/>
      <c r="D327" s="1"/>
      <c r="E327" s="52"/>
      <c r="F327" s="1"/>
      <c r="G327" s="52"/>
      <c r="H327" s="1"/>
      <c r="I327" s="52"/>
      <c r="J327" s="1"/>
      <c r="K327" s="52"/>
      <c r="L327" s="69"/>
      <c r="M327" s="52"/>
      <c r="N327" s="1"/>
      <c r="O327" s="52"/>
      <c r="P327" s="1"/>
      <c r="Q327" s="1"/>
      <c r="R327" s="52"/>
      <c r="S327" s="1"/>
      <c r="T327" s="52"/>
      <c r="U327" s="1"/>
      <c r="V327" s="70"/>
      <c r="W327" s="52"/>
      <c r="X327" s="1"/>
      <c r="Y327" s="52"/>
      <c r="Z327" s="1"/>
      <c r="AA327" s="1"/>
      <c r="AB327" s="1"/>
      <c r="AC327" s="1"/>
      <c r="AD327" s="1"/>
      <c r="AE327" s="52"/>
      <c r="AF327" s="1"/>
      <c r="AG327" s="52"/>
      <c r="AH327" s="1"/>
      <c r="AI327" s="1"/>
      <c r="AJ327" s="52"/>
      <c r="AK327" s="1"/>
      <c r="AL327" s="52"/>
      <c r="AM327" s="1"/>
      <c r="AN327" s="52"/>
      <c r="AO327" s="71"/>
      <c r="AP327" s="52"/>
      <c r="AQ327" s="1"/>
      <c r="AR327" s="71"/>
      <c r="AS327" s="71"/>
      <c r="AT327" s="52"/>
    </row>
    <row r="328" spans="1:46" ht="14.25" customHeight="1">
      <c r="A328" s="52"/>
      <c r="B328" s="52"/>
      <c r="C328" s="52"/>
      <c r="D328" s="1"/>
      <c r="E328" s="52"/>
      <c r="F328" s="1"/>
      <c r="G328" s="52"/>
      <c r="H328" s="1"/>
      <c r="I328" s="52"/>
      <c r="J328" s="1"/>
      <c r="K328" s="52"/>
      <c r="L328" s="69"/>
      <c r="M328" s="52"/>
      <c r="N328" s="1"/>
      <c r="O328" s="52"/>
      <c r="P328" s="1"/>
      <c r="Q328" s="1"/>
      <c r="R328" s="52"/>
      <c r="S328" s="1"/>
      <c r="T328" s="52"/>
      <c r="U328" s="1"/>
      <c r="V328" s="70"/>
      <c r="W328" s="52"/>
      <c r="X328" s="1"/>
      <c r="Y328" s="52"/>
      <c r="Z328" s="1"/>
      <c r="AA328" s="1"/>
      <c r="AB328" s="1"/>
      <c r="AC328" s="1"/>
      <c r="AD328" s="1"/>
      <c r="AE328" s="52"/>
      <c r="AF328" s="1"/>
      <c r="AG328" s="52"/>
      <c r="AH328" s="1"/>
      <c r="AI328" s="1"/>
      <c r="AJ328" s="52"/>
      <c r="AK328" s="1"/>
      <c r="AL328" s="52"/>
      <c r="AM328" s="1"/>
      <c r="AN328" s="52"/>
      <c r="AO328" s="71"/>
      <c r="AP328" s="52"/>
      <c r="AQ328" s="1"/>
      <c r="AR328" s="71"/>
      <c r="AS328" s="71"/>
      <c r="AT328" s="52"/>
    </row>
    <row r="329" spans="1:46" ht="14.25" customHeight="1">
      <c r="A329" s="52"/>
      <c r="B329" s="52"/>
      <c r="C329" s="52"/>
      <c r="D329" s="1"/>
      <c r="E329" s="52"/>
      <c r="F329" s="1"/>
      <c r="G329" s="52"/>
      <c r="H329" s="1"/>
      <c r="I329" s="52"/>
      <c r="J329" s="1"/>
      <c r="K329" s="52"/>
      <c r="L329" s="69"/>
      <c r="M329" s="52"/>
      <c r="N329" s="1"/>
      <c r="O329" s="52"/>
      <c r="P329" s="1"/>
      <c r="Q329" s="1"/>
      <c r="R329" s="52"/>
      <c r="S329" s="1"/>
      <c r="T329" s="52"/>
      <c r="U329" s="1"/>
      <c r="V329" s="70"/>
      <c r="W329" s="52"/>
      <c r="X329" s="1"/>
      <c r="Y329" s="52"/>
      <c r="Z329" s="1"/>
      <c r="AA329" s="1"/>
      <c r="AB329" s="1"/>
      <c r="AC329" s="1"/>
      <c r="AD329" s="1"/>
      <c r="AE329" s="52"/>
      <c r="AF329" s="1"/>
      <c r="AG329" s="52"/>
      <c r="AH329" s="1"/>
      <c r="AI329" s="1"/>
      <c r="AJ329" s="52"/>
      <c r="AK329" s="1"/>
      <c r="AL329" s="52"/>
      <c r="AM329" s="1"/>
      <c r="AN329" s="52"/>
      <c r="AO329" s="71"/>
      <c r="AP329" s="52"/>
      <c r="AQ329" s="1"/>
      <c r="AR329" s="71"/>
      <c r="AS329" s="71"/>
      <c r="AT329" s="52"/>
    </row>
    <row r="330" spans="1:46" ht="14.25" customHeight="1">
      <c r="A330" s="52"/>
      <c r="B330" s="52"/>
      <c r="C330" s="52"/>
      <c r="D330" s="1"/>
      <c r="E330" s="52"/>
      <c r="F330" s="1"/>
      <c r="G330" s="52"/>
      <c r="H330" s="1"/>
      <c r="I330" s="52"/>
      <c r="J330" s="1"/>
      <c r="K330" s="52"/>
      <c r="L330" s="69"/>
      <c r="M330" s="52"/>
      <c r="N330" s="1"/>
      <c r="O330" s="52"/>
      <c r="P330" s="1"/>
      <c r="Q330" s="1"/>
      <c r="R330" s="52"/>
      <c r="S330" s="1"/>
      <c r="T330" s="52"/>
      <c r="U330" s="1"/>
      <c r="V330" s="70"/>
      <c r="W330" s="52"/>
      <c r="X330" s="1"/>
      <c r="Y330" s="52"/>
      <c r="Z330" s="1"/>
      <c r="AA330" s="1"/>
      <c r="AB330" s="1"/>
      <c r="AC330" s="1"/>
      <c r="AD330" s="1"/>
      <c r="AE330" s="52"/>
      <c r="AF330" s="1"/>
      <c r="AG330" s="52"/>
      <c r="AH330" s="1"/>
      <c r="AI330" s="1"/>
      <c r="AJ330" s="52"/>
      <c r="AK330" s="1"/>
      <c r="AL330" s="52"/>
      <c r="AM330" s="1"/>
      <c r="AN330" s="52"/>
      <c r="AO330" s="71"/>
      <c r="AP330" s="52"/>
      <c r="AQ330" s="1"/>
      <c r="AR330" s="71"/>
      <c r="AS330" s="71"/>
      <c r="AT330" s="52"/>
    </row>
    <row r="331" spans="1:46" ht="14.25" customHeight="1">
      <c r="A331" s="52"/>
      <c r="B331" s="52"/>
      <c r="C331" s="52"/>
      <c r="D331" s="1"/>
      <c r="E331" s="52"/>
      <c r="F331" s="1"/>
      <c r="G331" s="52"/>
      <c r="H331" s="1"/>
      <c r="I331" s="52"/>
      <c r="J331" s="1"/>
      <c r="K331" s="52"/>
      <c r="L331" s="69"/>
      <c r="M331" s="52"/>
      <c r="N331" s="1"/>
      <c r="O331" s="52"/>
      <c r="P331" s="1"/>
      <c r="Q331" s="1"/>
      <c r="R331" s="52"/>
      <c r="S331" s="1"/>
      <c r="T331" s="52"/>
      <c r="U331" s="1"/>
      <c r="V331" s="70"/>
      <c r="W331" s="52"/>
      <c r="X331" s="1"/>
      <c r="Y331" s="52"/>
      <c r="Z331" s="1"/>
      <c r="AA331" s="1"/>
      <c r="AB331" s="1"/>
      <c r="AC331" s="1"/>
      <c r="AD331" s="1"/>
      <c r="AE331" s="52"/>
      <c r="AF331" s="1"/>
      <c r="AG331" s="52"/>
      <c r="AH331" s="1"/>
      <c r="AI331" s="1"/>
      <c r="AJ331" s="52"/>
      <c r="AK331" s="1"/>
      <c r="AL331" s="52"/>
      <c r="AM331" s="1"/>
      <c r="AN331" s="52"/>
      <c r="AO331" s="71"/>
      <c r="AP331" s="52"/>
      <c r="AQ331" s="1"/>
      <c r="AR331" s="71"/>
      <c r="AS331" s="71"/>
      <c r="AT331" s="52"/>
    </row>
    <row r="332" spans="1:46" ht="14.25" customHeight="1">
      <c r="A332" s="52"/>
      <c r="B332" s="52"/>
      <c r="C332" s="52"/>
      <c r="D332" s="1"/>
      <c r="E332" s="52"/>
      <c r="F332" s="1"/>
      <c r="G332" s="52"/>
      <c r="H332" s="1"/>
      <c r="I332" s="52"/>
      <c r="J332" s="1"/>
      <c r="K332" s="52"/>
      <c r="L332" s="69"/>
      <c r="M332" s="52"/>
      <c r="N332" s="1"/>
      <c r="O332" s="52"/>
      <c r="P332" s="1"/>
      <c r="Q332" s="1"/>
      <c r="R332" s="52"/>
      <c r="S332" s="1"/>
      <c r="T332" s="52"/>
      <c r="U332" s="1"/>
      <c r="V332" s="70"/>
      <c r="W332" s="52"/>
      <c r="X332" s="1"/>
      <c r="Y332" s="52"/>
      <c r="Z332" s="1"/>
      <c r="AA332" s="1"/>
      <c r="AB332" s="1"/>
      <c r="AC332" s="1"/>
      <c r="AD332" s="1"/>
      <c r="AE332" s="52"/>
      <c r="AF332" s="1"/>
      <c r="AG332" s="52"/>
      <c r="AH332" s="1"/>
      <c r="AI332" s="1"/>
      <c r="AJ332" s="52"/>
      <c r="AK332" s="1"/>
      <c r="AL332" s="52"/>
      <c r="AM332" s="1"/>
      <c r="AN332" s="52"/>
      <c r="AO332" s="71"/>
      <c r="AP332" s="52"/>
      <c r="AQ332" s="1"/>
      <c r="AR332" s="71"/>
      <c r="AS332" s="71"/>
      <c r="AT332" s="52"/>
    </row>
    <row r="333" spans="1:46" ht="14.25" customHeight="1">
      <c r="A333" s="52"/>
      <c r="B333" s="52"/>
      <c r="C333" s="52"/>
      <c r="D333" s="1"/>
      <c r="E333" s="52"/>
      <c r="F333" s="1"/>
      <c r="G333" s="52"/>
      <c r="H333" s="1"/>
      <c r="I333" s="52"/>
      <c r="J333" s="1"/>
      <c r="K333" s="52"/>
      <c r="L333" s="69"/>
      <c r="M333" s="52"/>
      <c r="N333" s="1"/>
      <c r="O333" s="52"/>
      <c r="P333" s="1"/>
      <c r="Q333" s="1"/>
      <c r="R333" s="52"/>
      <c r="S333" s="1"/>
      <c r="T333" s="52"/>
      <c r="U333" s="1"/>
      <c r="V333" s="70"/>
      <c r="W333" s="52"/>
      <c r="X333" s="1"/>
      <c r="Y333" s="52"/>
      <c r="Z333" s="1"/>
      <c r="AA333" s="1"/>
      <c r="AB333" s="1"/>
      <c r="AC333" s="1"/>
      <c r="AD333" s="1"/>
      <c r="AE333" s="52"/>
      <c r="AF333" s="1"/>
      <c r="AG333" s="52"/>
      <c r="AH333" s="1"/>
      <c r="AI333" s="1"/>
      <c r="AJ333" s="52"/>
      <c r="AK333" s="1"/>
      <c r="AL333" s="52"/>
      <c r="AM333" s="1"/>
      <c r="AN333" s="52"/>
      <c r="AO333" s="71"/>
      <c r="AP333" s="52"/>
      <c r="AQ333" s="1"/>
      <c r="AR333" s="71"/>
      <c r="AS333" s="71"/>
      <c r="AT333" s="52"/>
    </row>
    <row r="334" spans="1:46" ht="14.25" customHeight="1">
      <c r="A334" s="52"/>
      <c r="B334" s="52"/>
      <c r="C334" s="52"/>
      <c r="D334" s="1"/>
      <c r="E334" s="52"/>
      <c r="F334" s="1"/>
      <c r="G334" s="52"/>
      <c r="H334" s="1"/>
      <c r="I334" s="52"/>
      <c r="J334" s="1"/>
      <c r="K334" s="52"/>
      <c r="L334" s="69"/>
      <c r="M334" s="52"/>
      <c r="N334" s="1"/>
      <c r="O334" s="52"/>
      <c r="P334" s="1"/>
      <c r="Q334" s="1"/>
      <c r="R334" s="52"/>
      <c r="S334" s="1"/>
      <c r="T334" s="52"/>
      <c r="U334" s="1"/>
      <c r="V334" s="70"/>
      <c r="W334" s="52"/>
      <c r="X334" s="1"/>
      <c r="Y334" s="52"/>
      <c r="Z334" s="1"/>
      <c r="AA334" s="1"/>
      <c r="AB334" s="1"/>
      <c r="AC334" s="1"/>
      <c r="AD334" s="1"/>
      <c r="AE334" s="52"/>
      <c r="AF334" s="1"/>
      <c r="AG334" s="52"/>
      <c r="AH334" s="1"/>
      <c r="AI334" s="1"/>
      <c r="AJ334" s="52"/>
      <c r="AK334" s="1"/>
      <c r="AL334" s="52"/>
      <c r="AM334" s="1"/>
      <c r="AN334" s="52"/>
      <c r="AO334" s="71"/>
      <c r="AP334" s="52"/>
      <c r="AQ334" s="1"/>
      <c r="AR334" s="71"/>
      <c r="AS334" s="71"/>
      <c r="AT334" s="52"/>
    </row>
    <row r="335" spans="1:46" ht="14.25" customHeight="1">
      <c r="A335" s="52"/>
      <c r="B335" s="52"/>
      <c r="C335" s="52"/>
      <c r="D335" s="1"/>
      <c r="E335" s="52"/>
      <c r="F335" s="1"/>
      <c r="G335" s="52"/>
      <c r="H335" s="1"/>
      <c r="I335" s="52"/>
      <c r="J335" s="1"/>
      <c r="K335" s="52"/>
      <c r="L335" s="69"/>
      <c r="M335" s="52"/>
      <c r="N335" s="1"/>
      <c r="O335" s="52"/>
      <c r="P335" s="1"/>
      <c r="Q335" s="1"/>
      <c r="R335" s="52"/>
      <c r="S335" s="1"/>
      <c r="T335" s="52"/>
      <c r="U335" s="1"/>
      <c r="V335" s="70"/>
      <c r="W335" s="52"/>
      <c r="X335" s="1"/>
      <c r="Y335" s="52"/>
      <c r="Z335" s="1"/>
      <c r="AA335" s="1"/>
      <c r="AB335" s="1"/>
      <c r="AC335" s="1"/>
      <c r="AD335" s="1"/>
      <c r="AE335" s="52"/>
      <c r="AF335" s="1"/>
      <c r="AG335" s="52"/>
      <c r="AH335" s="1"/>
      <c r="AI335" s="1"/>
      <c r="AJ335" s="52"/>
      <c r="AK335" s="1"/>
      <c r="AL335" s="52"/>
      <c r="AM335" s="1"/>
      <c r="AN335" s="52"/>
      <c r="AO335" s="71"/>
      <c r="AP335" s="52"/>
      <c r="AQ335" s="1"/>
      <c r="AR335" s="71"/>
      <c r="AS335" s="71"/>
      <c r="AT335" s="52"/>
    </row>
    <row r="336" spans="1:46" ht="14.25" customHeight="1">
      <c r="A336" s="52"/>
      <c r="B336" s="52"/>
      <c r="C336" s="52"/>
      <c r="D336" s="1"/>
      <c r="E336" s="52"/>
      <c r="F336" s="1"/>
      <c r="G336" s="52"/>
      <c r="H336" s="1"/>
      <c r="I336" s="52"/>
      <c r="J336" s="1"/>
      <c r="K336" s="52"/>
      <c r="L336" s="69"/>
      <c r="M336" s="52"/>
      <c r="N336" s="1"/>
      <c r="O336" s="52"/>
      <c r="P336" s="1"/>
      <c r="Q336" s="1"/>
      <c r="R336" s="52"/>
      <c r="S336" s="1"/>
      <c r="T336" s="52"/>
      <c r="U336" s="1"/>
      <c r="V336" s="70"/>
      <c r="W336" s="52"/>
      <c r="X336" s="1"/>
      <c r="Y336" s="52"/>
      <c r="Z336" s="1"/>
      <c r="AA336" s="1"/>
      <c r="AB336" s="1"/>
      <c r="AC336" s="1"/>
      <c r="AD336" s="1"/>
      <c r="AE336" s="52"/>
      <c r="AF336" s="1"/>
      <c r="AG336" s="52"/>
      <c r="AH336" s="1"/>
      <c r="AI336" s="1"/>
      <c r="AJ336" s="52"/>
      <c r="AK336" s="1"/>
      <c r="AL336" s="52"/>
      <c r="AM336" s="1"/>
      <c r="AN336" s="52"/>
      <c r="AO336" s="71"/>
      <c r="AP336" s="52"/>
      <c r="AQ336" s="1"/>
      <c r="AR336" s="71"/>
      <c r="AS336" s="71"/>
      <c r="AT336" s="52"/>
    </row>
    <row r="337" spans="1:46" ht="14.25" customHeight="1">
      <c r="A337" s="52"/>
      <c r="B337" s="52"/>
      <c r="C337" s="52"/>
      <c r="D337" s="1"/>
      <c r="E337" s="52"/>
      <c r="F337" s="1"/>
      <c r="G337" s="52"/>
      <c r="H337" s="1"/>
      <c r="I337" s="52"/>
      <c r="J337" s="1"/>
      <c r="K337" s="52"/>
      <c r="L337" s="69"/>
      <c r="M337" s="52"/>
      <c r="N337" s="1"/>
      <c r="O337" s="52"/>
      <c r="P337" s="1"/>
      <c r="Q337" s="1"/>
      <c r="R337" s="52"/>
      <c r="S337" s="1"/>
      <c r="T337" s="52"/>
      <c r="U337" s="1"/>
      <c r="V337" s="70"/>
      <c r="W337" s="52"/>
      <c r="X337" s="1"/>
      <c r="Y337" s="52"/>
      <c r="Z337" s="1"/>
      <c r="AA337" s="1"/>
      <c r="AB337" s="1"/>
      <c r="AC337" s="1"/>
      <c r="AD337" s="1"/>
      <c r="AE337" s="52"/>
      <c r="AF337" s="1"/>
      <c r="AG337" s="52"/>
      <c r="AH337" s="1"/>
      <c r="AI337" s="1"/>
      <c r="AJ337" s="52"/>
      <c r="AK337" s="1"/>
      <c r="AL337" s="52"/>
      <c r="AM337" s="1"/>
      <c r="AN337" s="52"/>
      <c r="AO337" s="71"/>
      <c r="AP337" s="52"/>
      <c r="AQ337" s="1"/>
      <c r="AR337" s="71"/>
      <c r="AS337" s="71"/>
      <c r="AT337" s="52"/>
    </row>
    <row r="338" spans="1:46" ht="14.25" customHeight="1">
      <c r="A338" s="52"/>
      <c r="B338" s="52"/>
      <c r="C338" s="52"/>
      <c r="D338" s="1"/>
      <c r="E338" s="52"/>
      <c r="F338" s="1"/>
      <c r="G338" s="52"/>
      <c r="H338" s="1"/>
      <c r="I338" s="52"/>
      <c r="J338" s="1"/>
      <c r="K338" s="52"/>
      <c r="L338" s="69"/>
      <c r="M338" s="52"/>
      <c r="N338" s="1"/>
      <c r="O338" s="52"/>
      <c r="P338" s="1"/>
      <c r="Q338" s="1"/>
      <c r="R338" s="52"/>
      <c r="S338" s="1"/>
      <c r="T338" s="52"/>
      <c r="U338" s="1"/>
      <c r="V338" s="70"/>
      <c r="W338" s="52"/>
      <c r="X338" s="1"/>
      <c r="Y338" s="52"/>
      <c r="Z338" s="1"/>
      <c r="AA338" s="1"/>
      <c r="AB338" s="1"/>
      <c r="AC338" s="1"/>
      <c r="AD338" s="1"/>
      <c r="AE338" s="52"/>
      <c r="AF338" s="1"/>
      <c r="AG338" s="52"/>
      <c r="AH338" s="1"/>
      <c r="AI338" s="1"/>
      <c r="AJ338" s="52"/>
      <c r="AK338" s="1"/>
      <c r="AL338" s="52"/>
      <c r="AM338" s="1"/>
      <c r="AN338" s="52"/>
      <c r="AO338" s="71"/>
      <c r="AP338" s="52"/>
      <c r="AQ338" s="1"/>
      <c r="AR338" s="71"/>
      <c r="AS338" s="71"/>
      <c r="AT338" s="52"/>
    </row>
    <row r="339" spans="1:46" ht="14.25" customHeight="1">
      <c r="A339" s="52"/>
      <c r="B339" s="52"/>
      <c r="C339" s="52"/>
      <c r="D339" s="1"/>
      <c r="E339" s="52"/>
      <c r="F339" s="1"/>
      <c r="G339" s="52"/>
      <c r="H339" s="1"/>
      <c r="I339" s="52"/>
      <c r="J339" s="1"/>
      <c r="K339" s="52"/>
      <c r="L339" s="69"/>
      <c r="M339" s="52"/>
      <c r="N339" s="1"/>
      <c r="O339" s="52"/>
      <c r="P339" s="1"/>
      <c r="Q339" s="1"/>
      <c r="R339" s="52"/>
      <c r="S339" s="1"/>
      <c r="T339" s="52"/>
      <c r="U339" s="1"/>
      <c r="V339" s="70"/>
      <c r="W339" s="52"/>
      <c r="X339" s="1"/>
      <c r="Y339" s="52"/>
      <c r="Z339" s="1"/>
      <c r="AA339" s="1"/>
      <c r="AB339" s="1"/>
      <c r="AC339" s="1"/>
      <c r="AD339" s="1"/>
      <c r="AE339" s="52"/>
      <c r="AF339" s="1"/>
      <c r="AG339" s="52"/>
      <c r="AH339" s="1"/>
      <c r="AI339" s="1"/>
      <c r="AJ339" s="52"/>
      <c r="AK339" s="1"/>
      <c r="AL339" s="52"/>
      <c r="AM339" s="1"/>
      <c r="AN339" s="52"/>
      <c r="AO339" s="71"/>
      <c r="AP339" s="52"/>
      <c r="AQ339" s="1"/>
      <c r="AR339" s="71"/>
      <c r="AS339" s="71"/>
      <c r="AT339" s="52"/>
    </row>
    <row r="340" spans="1:46" ht="14.25" customHeight="1">
      <c r="A340" s="52"/>
      <c r="B340" s="52"/>
      <c r="C340" s="52"/>
      <c r="D340" s="1"/>
      <c r="E340" s="52"/>
      <c r="F340" s="1"/>
      <c r="G340" s="52"/>
      <c r="H340" s="1"/>
      <c r="I340" s="52"/>
      <c r="J340" s="1"/>
      <c r="K340" s="52"/>
      <c r="L340" s="69"/>
      <c r="M340" s="52"/>
      <c r="N340" s="1"/>
      <c r="O340" s="52"/>
      <c r="P340" s="1"/>
      <c r="Q340" s="1"/>
      <c r="R340" s="52"/>
      <c r="S340" s="1"/>
      <c r="T340" s="52"/>
      <c r="U340" s="1"/>
      <c r="V340" s="70"/>
      <c r="W340" s="52"/>
      <c r="X340" s="1"/>
      <c r="Y340" s="52"/>
      <c r="Z340" s="1"/>
      <c r="AA340" s="1"/>
      <c r="AB340" s="1"/>
      <c r="AC340" s="1"/>
      <c r="AD340" s="1"/>
      <c r="AE340" s="52"/>
      <c r="AF340" s="1"/>
      <c r="AG340" s="52"/>
      <c r="AH340" s="1"/>
      <c r="AI340" s="1"/>
      <c r="AJ340" s="52"/>
      <c r="AK340" s="1"/>
      <c r="AL340" s="52"/>
      <c r="AM340" s="1"/>
      <c r="AN340" s="52"/>
      <c r="AO340" s="71"/>
      <c r="AP340" s="52"/>
      <c r="AQ340" s="1"/>
      <c r="AR340" s="71"/>
      <c r="AS340" s="71"/>
      <c r="AT340" s="52"/>
    </row>
    <row r="341" spans="1:46" ht="14.25" customHeight="1">
      <c r="A341" s="52"/>
      <c r="B341" s="52"/>
      <c r="C341" s="52"/>
      <c r="D341" s="1"/>
      <c r="E341" s="52"/>
      <c r="F341" s="1"/>
      <c r="G341" s="52"/>
      <c r="H341" s="1"/>
      <c r="I341" s="52"/>
      <c r="J341" s="1"/>
      <c r="K341" s="52"/>
      <c r="L341" s="69"/>
      <c r="M341" s="52"/>
      <c r="N341" s="1"/>
      <c r="O341" s="52"/>
      <c r="P341" s="1"/>
      <c r="Q341" s="1"/>
      <c r="R341" s="52"/>
      <c r="S341" s="1"/>
      <c r="T341" s="52"/>
      <c r="U341" s="1"/>
      <c r="V341" s="70"/>
      <c r="W341" s="52"/>
      <c r="X341" s="1"/>
      <c r="Y341" s="52"/>
      <c r="Z341" s="1"/>
      <c r="AA341" s="1"/>
      <c r="AB341" s="1"/>
      <c r="AC341" s="1"/>
      <c r="AD341" s="1"/>
      <c r="AE341" s="52"/>
      <c r="AF341" s="1"/>
      <c r="AG341" s="52"/>
      <c r="AH341" s="1"/>
      <c r="AI341" s="1"/>
      <c r="AJ341" s="52"/>
      <c r="AK341" s="1"/>
      <c r="AL341" s="52"/>
      <c r="AM341" s="1"/>
      <c r="AN341" s="52"/>
      <c r="AO341" s="71"/>
      <c r="AP341" s="52"/>
      <c r="AQ341" s="1"/>
      <c r="AR341" s="71"/>
      <c r="AS341" s="71"/>
      <c r="AT341" s="52"/>
    </row>
    <row r="342" spans="1:46" ht="14.25" customHeight="1">
      <c r="A342" s="52"/>
      <c r="B342" s="52"/>
      <c r="C342" s="52"/>
      <c r="D342" s="1"/>
      <c r="E342" s="52"/>
      <c r="F342" s="1"/>
      <c r="G342" s="52"/>
      <c r="H342" s="1"/>
      <c r="I342" s="52"/>
      <c r="J342" s="1"/>
      <c r="K342" s="52"/>
      <c r="L342" s="69"/>
      <c r="M342" s="52"/>
      <c r="N342" s="1"/>
      <c r="O342" s="52"/>
      <c r="P342" s="1"/>
      <c r="Q342" s="1"/>
      <c r="R342" s="52"/>
      <c r="S342" s="1"/>
      <c r="T342" s="52"/>
      <c r="U342" s="1"/>
      <c r="V342" s="70"/>
      <c r="W342" s="52"/>
      <c r="X342" s="1"/>
      <c r="Y342" s="52"/>
      <c r="Z342" s="1"/>
      <c r="AA342" s="1"/>
      <c r="AB342" s="1"/>
      <c r="AC342" s="1"/>
      <c r="AD342" s="1"/>
      <c r="AE342" s="52"/>
      <c r="AF342" s="1"/>
      <c r="AG342" s="52"/>
      <c r="AH342" s="1"/>
      <c r="AI342" s="1"/>
      <c r="AJ342" s="52"/>
      <c r="AK342" s="1"/>
      <c r="AL342" s="52"/>
      <c r="AM342" s="1"/>
      <c r="AN342" s="52"/>
      <c r="AO342" s="71"/>
      <c r="AP342" s="52"/>
      <c r="AQ342" s="1"/>
      <c r="AR342" s="71"/>
      <c r="AS342" s="71"/>
      <c r="AT342" s="52"/>
    </row>
    <row r="343" spans="1:46" ht="14.25" customHeight="1">
      <c r="A343" s="52"/>
      <c r="B343" s="52"/>
      <c r="C343" s="52"/>
      <c r="D343" s="1"/>
      <c r="E343" s="52"/>
      <c r="F343" s="1"/>
      <c r="G343" s="52"/>
      <c r="H343" s="1"/>
      <c r="I343" s="52"/>
      <c r="J343" s="1"/>
      <c r="K343" s="52"/>
      <c r="L343" s="69"/>
      <c r="M343" s="52"/>
      <c r="N343" s="1"/>
      <c r="O343" s="52"/>
      <c r="P343" s="1"/>
      <c r="Q343" s="1"/>
      <c r="R343" s="52"/>
      <c r="S343" s="1"/>
      <c r="T343" s="52"/>
      <c r="U343" s="1"/>
      <c r="V343" s="70"/>
      <c r="W343" s="52"/>
      <c r="X343" s="1"/>
      <c r="Y343" s="52"/>
      <c r="Z343" s="1"/>
      <c r="AA343" s="1"/>
      <c r="AB343" s="1"/>
      <c r="AC343" s="1"/>
      <c r="AD343" s="1"/>
      <c r="AE343" s="52"/>
      <c r="AF343" s="1"/>
      <c r="AG343" s="52"/>
      <c r="AH343" s="1"/>
      <c r="AI343" s="1"/>
      <c r="AJ343" s="52"/>
      <c r="AK343" s="1"/>
      <c r="AL343" s="52"/>
      <c r="AM343" s="1"/>
      <c r="AN343" s="52"/>
      <c r="AO343" s="71"/>
      <c r="AP343" s="52"/>
      <c r="AQ343" s="1"/>
      <c r="AR343" s="71"/>
      <c r="AS343" s="71"/>
      <c r="AT343" s="52"/>
    </row>
    <row r="344" spans="1:46" ht="14.25" customHeight="1">
      <c r="A344" s="52"/>
      <c r="B344" s="52"/>
      <c r="C344" s="52"/>
      <c r="D344" s="1"/>
      <c r="E344" s="52"/>
      <c r="F344" s="1"/>
      <c r="G344" s="52"/>
      <c r="H344" s="1"/>
      <c r="I344" s="52"/>
      <c r="J344" s="1"/>
      <c r="K344" s="52"/>
      <c r="L344" s="69"/>
      <c r="M344" s="52"/>
      <c r="N344" s="1"/>
      <c r="O344" s="52"/>
      <c r="P344" s="1"/>
      <c r="Q344" s="1"/>
      <c r="R344" s="52"/>
      <c r="S344" s="1"/>
      <c r="T344" s="52"/>
      <c r="U344" s="1"/>
      <c r="V344" s="70"/>
      <c r="W344" s="52"/>
      <c r="X344" s="1"/>
      <c r="Y344" s="52"/>
      <c r="Z344" s="1"/>
      <c r="AA344" s="1"/>
      <c r="AB344" s="1"/>
      <c r="AC344" s="1"/>
      <c r="AD344" s="1"/>
      <c r="AE344" s="52"/>
      <c r="AF344" s="1"/>
      <c r="AG344" s="52"/>
      <c r="AH344" s="1"/>
      <c r="AI344" s="1"/>
      <c r="AJ344" s="52"/>
      <c r="AK344" s="1"/>
      <c r="AL344" s="52"/>
      <c r="AM344" s="1"/>
      <c r="AN344" s="52"/>
      <c r="AO344" s="71"/>
      <c r="AP344" s="52"/>
      <c r="AQ344" s="1"/>
      <c r="AR344" s="71"/>
      <c r="AS344" s="71"/>
      <c r="AT344" s="52"/>
    </row>
    <row r="345" spans="1:46" ht="14.25" customHeight="1">
      <c r="A345" s="52"/>
      <c r="B345" s="52"/>
      <c r="C345" s="52"/>
      <c r="D345" s="1"/>
      <c r="E345" s="52"/>
      <c r="F345" s="1"/>
      <c r="G345" s="52"/>
      <c r="H345" s="1"/>
      <c r="I345" s="52"/>
      <c r="J345" s="1"/>
      <c r="K345" s="52"/>
      <c r="L345" s="69"/>
      <c r="M345" s="52"/>
      <c r="N345" s="1"/>
      <c r="O345" s="52"/>
      <c r="P345" s="1"/>
      <c r="Q345" s="1"/>
      <c r="R345" s="52"/>
      <c r="S345" s="1"/>
      <c r="T345" s="52"/>
      <c r="U345" s="1"/>
      <c r="V345" s="70"/>
      <c r="W345" s="52"/>
      <c r="X345" s="1"/>
      <c r="Y345" s="52"/>
      <c r="Z345" s="1"/>
      <c r="AA345" s="1"/>
      <c r="AB345" s="1"/>
      <c r="AC345" s="1"/>
      <c r="AD345" s="1"/>
      <c r="AE345" s="52"/>
      <c r="AF345" s="1"/>
      <c r="AG345" s="52"/>
      <c r="AH345" s="1"/>
      <c r="AI345" s="1"/>
      <c r="AJ345" s="52"/>
      <c r="AK345" s="1"/>
      <c r="AL345" s="52"/>
      <c r="AM345" s="1"/>
      <c r="AN345" s="52"/>
      <c r="AO345" s="71"/>
      <c r="AP345" s="52"/>
      <c r="AQ345" s="1"/>
      <c r="AR345" s="71"/>
      <c r="AS345" s="71"/>
      <c r="AT345" s="52"/>
    </row>
    <row r="346" spans="1:46" ht="14.25" customHeight="1">
      <c r="A346" s="52"/>
      <c r="B346" s="52"/>
      <c r="C346" s="52"/>
      <c r="D346" s="1"/>
      <c r="E346" s="52"/>
      <c r="F346" s="1"/>
      <c r="G346" s="52"/>
      <c r="H346" s="1"/>
      <c r="I346" s="52"/>
      <c r="J346" s="1"/>
      <c r="K346" s="52"/>
      <c r="L346" s="69"/>
      <c r="M346" s="52"/>
      <c r="N346" s="1"/>
      <c r="O346" s="52"/>
      <c r="P346" s="1"/>
      <c r="Q346" s="1"/>
      <c r="R346" s="52"/>
      <c r="S346" s="1"/>
      <c r="T346" s="52"/>
      <c r="U346" s="1"/>
      <c r="V346" s="70"/>
      <c r="W346" s="52"/>
      <c r="X346" s="1"/>
      <c r="Y346" s="52"/>
      <c r="Z346" s="1"/>
      <c r="AA346" s="1"/>
      <c r="AB346" s="1"/>
      <c r="AC346" s="1"/>
      <c r="AD346" s="1"/>
      <c r="AE346" s="52"/>
      <c r="AF346" s="1"/>
      <c r="AG346" s="52"/>
      <c r="AH346" s="1"/>
      <c r="AI346" s="1"/>
      <c r="AJ346" s="52"/>
      <c r="AK346" s="1"/>
      <c r="AL346" s="52"/>
      <c r="AM346" s="1"/>
      <c r="AN346" s="52"/>
      <c r="AO346" s="71"/>
      <c r="AP346" s="52"/>
      <c r="AQ346" s="1"/>
      <c r="AR346" s="71"/>
      <c r="AS346" s="71"/>
      <c r="AT346" s="52"/>
    </row>
    <row r="347" spans="1:46" ht="14.25" customHeight="1">
      <c r="A347" s="52"/>
      <c r="B347" s="52"/>
      <c r="C347" s="52"/>
      <c r="D347" s="1"/>
      <c r="E347" s="52"/>
      <c r="F347" s="1"/>
      <c r="G347" s="52"/>
      <c r="H347" s="1"/>
      <c r="I347" s="52"/>
      <c r="J347" s="1"/>
      <c r="K347" s="52"/>
      <c r="L347" s="69"/>
      <c r="M347" s="52"/>
      <c r="N347" s="1"/>
      <c r="O347" s="52"/>
      <c r="P347" s="1"/>
      <c r="Q347" s="1"/>
      <c r="R347" s="52"/>
      <c r="S347" s="1"/>
      <c r="T347" s="52"/>
      <c r="U347" s="1"/>
      <c r="V347" s="70"/>
      <c r="W347" s="52"/>
      <c r="X347" s="1"/>
      <c r="Y347" s="52"/>
      <c r="Z347" s="1"/>
      <c r="AA347" s="1"/>
      <c r="AB347" s="1"/>
      <c r="AC347" s="1"/>
      <c r="AD347" s="1"/>
      <c r="AE347" s="52"/>
      <c r="AF347" s="1"/>
      <c r="AG347" s="52"/>
      <c r="AH347" s="1"/>
      <c r="AI347" s="1"/>
      <c r="AJ347" s="52"/>
      <c r="AK347" s="1"/>
      <c r="AL347" s="52"/>
      <c r="AM347" s="1"/>
      <c r="AN347" s="52"/>
      <c r="AO347" s="71"/>
      <c r="AP347" s="52"/>
      <c r="AQ347" s="1"/>
      <c r="AR347" s="71"/>
      <c r="AS347" s="71"/>
      <c r="AT347" s="52"/>
    </row>
    <row r="348" spans="1:46" ht="14.25" customHeight="1">
      <c r="A348" s="52"/>
      <c r="B348" s="52"/>
      <c r="C348" s="52"/>
      <c r="D348" s="1"/>
      <c r="E348" s="52"/>
      <c r="F348" s="1"/>
      <c r="G348" s="52"/>
      <c r="H348" s="1"/>
      <c r="I348" s="52"/>
      <c r="J348" s="1"/>
      <c r="K348" s="52"/>
      <c r="L348" s="69"/>
      <c r="M348" s="52"/>
      <c r="N348" s="1"/>
      <c r="O348" s="52"/>
      <c r="P348" s="1"/>
      <c r="Q348" s="1"/>
      <c r="R348" s="52"/>
      <c r="S348" s="1"/>
      <c r="T348" s="52"/>
      <c r="U348" s="1"/>
      <c r="V348" s="70"/>
      <c r="W348" s="52"/>
      <c r="X348" s="1"/>
      <c r="Y348" s="52"/>
      <c r="Z348" s="1"/>
      <c r="AA348" s="1"/>
      <c r="AB348" s="1"/>
      <c r="AC348" s="1"/>
      <c r="AD348" s="1"/>
      <c r="AE348" s="52"/>
      <c r="AF348" s="1"/>
      <c r="AG348" s="52"/>
      <c r="AH348" s="1"/>
      <c r="AI348" s="1"/>
      <c r="AJ348" s="52"/>
      <c r="AK348" s="1"/>
      <c r="AL348" s="52"/>
      <c r="AM348" s="1"/>
      <c r="AN348" s="52"/>
      <c r="AO348" s="71"/>
      <c r="AP348" s="52"/>
      <c r="AQ348" s="1"/>
      <c r="AR348" s="71"/>
      <c r="AS348" s="71"/>
      <c r="AT348" s="52"/>
    </row>
    <row r="349" spans="1:46" ht="14.25" customHeight="1">
      <c r="A349" s="52"/>
      <c r="B349" s="52"/>
      <c r="C349" s="52"/>
      <c r="D349" s="1"/>
      <c r="E349" s="52"/>
      <c r="F349" s="1"/>
      <c r="G349" s="52"/>
      <c r="H349" s="1"/>
      <c r="I349" s="52"/>
      <c r="J349" s="1"/>
      <c r="K349" s="52"/>
      <c r="L349" s="69"/>
      <c r="M349" s="52"/>
      <c r="N349" s="1"/>
      <c r="O349" s="52"/>
      <c r="P349" s="1"/>
      <c r="Q349" s="1"/>
      <c r="R349" s="52"/>
      <c r="S349" s="1"/>
      <c r="T349" s="52"/>
      <c r="U349" s="1"/>
      <c r="V349" s="70"/>
      <c r="W349" s="52"/>
      <c r="X349" s="1"/>
      <c r="Y349" s="52"/>
      <c r="Z349" s="1"/>
      <c r="AA349" s="1"/>
      <c r="AB349" s="1"/>
      <c r="AC349" s="1"/>
      <c r="AD349" s="1"/>
      <c r="AE349" s="52"/>
      <c r="AF349" s="1"/>
      <c r="AG349" s="52"/>
      <c r="AH349" s="1"/>
      <c r="AI349" s="1"/>
      <c r="AJ349" s="52"/>
      <c r="AK349" s="1"/>
      <c r="AL349" s="52"/>
      <c r="AM349" s="1"/>
      <c r="AN349" s="52"/>
      <c r="AO349" s="71"/>
      <c r="AP349" s="52"/>
      <c r="AQ349" s="1"/>
      <c r="AR349" s="71"/>
      <c r="AS349" s="71"/>
      <c r="AT349" s="52"/>
    </row>
    <row r="350" spans="1:46" ht="14.25" customHeight="1">
      <c r="A350" s="52"/>
      <c r="B350" s="52"/>
      <c r="C350" s="52"/>
      <c r="D350" s="1"/>
      <c r="E350" s="52"/>
      <c r="F350" s="1"/>
      <c r="G350" s="52"/>
      <c r="H350" s="1"/>
      <c r="I350" s="52"/>
      <c r="J350" s="1"/>
      <c r="K350" s="52"/>
      <c r="L350" s="69"/>
      <c r="M350" s="52"/>
      <c r="N350" s="1"/>
      <c r="O350" s="52"/>
      <c r="P350" s="1"/>
      <c r="Q350" s="1"/>
      <c r="R350" s="52"/>
      <c r="S350" s="1"/>
      <c r="T350" s="52"/>
      <c r="U350" s="1"/>
      <c r="V350" s="70"/>
      <c r="W350" s="52"/>
      <c r="X350" s="1"/>
      <c r="Y350" s="52"/>
      <c r="Z350" s="1"/>
      <c r="AA350" s="1"/>
      <c r="AB350" s="1"/>
      <c r="AC350" s="1"/>
      <c r="AD350" s="1"/>
      <c r="AE350" s="52"/>
      <c r="AF350" s="1"/>
      <c r="AG350" s="52"/>
      <c r="AH350" s="1"/>
      <c r="AI350" s="1"/>
      <c r="AJ350" s="52"/>
      <c r="AK350" s="1"/>
      <c r="AL350" s="52"/>
      <c r="AM350" s="1"/>
      <c r="AN350" s="52"/>
      <c r="AO350" s="71"/>
      <c r="AP350" s="52"/>
      <c r="AQ350" s="1"/>
      <c r="AR350" s="71"/>
      <c r="AS350" s="71"/>
      <c r="AT350" s="52"/>
    </row>
    <row r="351" spans="1:46" ht="14.25" customHeight="1">
      <c r="A351" s="52"/>
      <c r="B351" s="52"/>
      <c r="C351" s="52"/>
      <c r="D351" s="1"/>
      <c r="E351" s="52"/>
      <c r="F351" s="1"/>
      <c r="G351" s="52"/>
      <c r="H351" s="1"/>
      <c r="I351" s="52"/>
      <c r="J351" s="1"/>
      <c r="K351" s="52"/>
      <c r="L351" s="69"/>
      <c r="M351" s="52"/>
      <c r="N351" s="1"/>
      <c r="O351" s="52"/>
      <c r="P351" s="1"/>
      <c r="Q351" s="1"/>
      <c r="R351" s="52"/>
      <c r="S351" s="1"/>
      <c r="T351" s="52"/>
      <c r="U351" s="1"/>
      <c r="V351" s="70"/>
      <c r="W351" s="52"/>
      <c r="X351" s="1"/>
      <c r="Y351" s="52"/>
      <c r="Z351" s="1"/>
      <c r="AA351" s="1"/>
      <c r="AB351" s="1"/>
      <c r="AC351" s="1"/>
      <c r="AD351" s="1"/>
      <c r="AE351" s="52"/>
      <c r="AF351" s="1"/>
      <c r="AG351" s="52"/>
      <c r="AH351" s="1"/>
      <c r="AI351" s="1"/>
      <c r="AJ351" s="52"/>
      <c r="AK351" s="1"/>
      <c r="AL351" s="52"/>
      <c r="AM351" s="1"/>
      <c r="AN351" s="52"/>
      <c r="AO351" s="71"/>
      <c r="AP351" s="52"/>
      <c r="AQ351" s="1"/>
      <c r="AR351" s="71"/>
      <c r="AS351" s="71"/>
      <c r="AT351" s="52"/>
    </row>
    <row r="352" spans="1:46" ht="14.25" customHeight="1">
      <c r="A352" s="52"/>
      <c r="B352" s="52"/>
      <c r="C352" s="52"/>
      <c r="D352" s="1"/>
      <c r="E352" s="52"/>
      <c r="F352" s="1"/>
      <c r="G352" s="52"/>
      <c r="H352" s="1"/>
      <c r="I352" s="52"/>
      <c r="J352" s="1"/>
      <c r="K352" s="52"/>
      <c r="L352" s="69"/>
      <c r="M352" s="52"/>
      <c r="N352" s="1"/>
      <c r="O352" s="52"/>
      <c r="P352" s="1"/>
      <c r="Q352" s="1"/>
      <c r="R352" s="52"/>
      <c r="S352" s="1"/>
      <c r="T352" s="52"/>
      <c r="U352" s="1"/>
      <c r="V352" s="70"/>
      <c r="W352" s="52"/>
      <c r="X352" s="1"/>
      <c r="Y352" s="52"/>
      <c r="Z352" s="1"/>
      <c r="AA352" s="1"/>
      <c r="AB352" s="1"/>
      <c r="AC352" s="1"/>
      <c r="AD352" s="1"/>
      <c r="AE352" s="52"/>
      <c r="AF352" s="1"/>
      <c r="AG352" s="52"/>
      <c r="AH352" s="1"/>
      <c r="AI352" s="1"/>
      <c r="AJ352" s="52"/>
      <c r="AK352" s="1"/>
      <c r="AL352" s="52"/>
      <c r="AM352" s="1"/>
      <c r="AN352" s="52"/>
      <c r="AO352" s="71"/>
      <c r="AP352" s="52"/>
      <c r="AQ352" s="1"/>
      <c r="AR352" s="71"/>
      <c r="AS352" s="71"/>
      <c r="AT352" s="52"/>
    </row>
    <row r="353" spans="1:46" ht="14.25" customHeight="1">
      <c r="A353" s="52"/>
      <c r="B353" s="52"/>
      <c r="C353" s="52"/>
      <c r="D353" s="1"/>
      <c r="E353" s="52"/>
      <c r="F353" s="1"/>
      <c r="G353" s="52"/>
      <c r="H353" s="1"/>
      <c r="I353" s="52"/>
      <c r="J353" s="1"/>
      <c r="K353" s="52"/>
      <c r="L353" s="69"/>
      <c r="M353" s="52"/>
      <c r="N353" s="1"/>
      <c r="O353" s="52"/>
      <c r="P353" s="1"/>
      <c r="Q353" s="1"/>
      <c r="R353" s="52"/>
      <c r="S353" s="1"/>
      <c r="T353" s="52"/>
      <c r="U353" s="1"/>
      <c r="V353" s="70"/>
      <c r="W353" s="52"/>
      <c r="X353" s="1"/>
      <c r="Y353" s="52"/>
      <c r="Z353" s="1"/>
      <c r="AA353" s="1"/>
      <c r="AB353" s="1"/>
      <c r="AC353" s="1"/>
      <c r="AD353" s="1"/>
      <c r="AE353" s="52"/>
      <c r="AF353" s="1"/>
      <c r="AG353" s="52"/>
      <c r="AH353" s="1"/>
      <c r="AI353" s="1"/>
      <c r="AJ353" s="52"/>
      <c r="AK353" s="1"/>
      <c r="AL353" s="52"/>
      <c r="AM353" s="1"/>
      <c r="AN353" s="52"/>
      <c r="AO353" s="71"/>
      <c r="AP353" s="52"/>
      <c r="AQ353" s="1"/>
      <c r="AR353" s="71"/>
      <c r="AS353" s="71"/>
      <c r="AT353" s="52"/>
    </row>
    <row r="354" spans="1:46" ht="14.25" customHeight="1">
      <c r="A354" s="52"/>
      <c r="B354" s="52"/>
      <c r="C354" s="52"/>
      <c r="D354" s="1"/>
      <c r="E354" s="52"/>
      <c r="F354" s="1"/>
      <c r="G354" s="52"/>
      <c r="H354" s="1"/>
      <c r="I354" s="52"/>
      <c r="J354" s="1"/>
      <c r="K354" s="52"/>
      <c r="L354" s="69"/>
      <c r="M354" s="52"/>
      <c r="N354" s="1"/>
      <c r="O354" s="52"/>
      <c r="P354" s="1"/>
      <c r="Q354" s="1"/>
      <c r="R354" s="52"/>
      <c r="S354" s="1"/>
      <c r="T354" s="52"/>
      <c r="U354" s="1"/>
      <c r="V354" s="70"/>
      <c r="W354" s="52"/>
      <c r="X354" s="1"/>
      <c r="Y354" s="52"/>
      <c r="Z354" s="1"/>
      <c r="AA354" s="1"/>
      <c r="AB354" s="1"/>
      <c r="AC354" s="1"/>
      <c r="AD354" s="1"/>
      <c r="AE354" s="52"/>
      <c r="AF354" s="1"/>
      <c r="AG354" s="52"/>
      <c r="AH354" s="1"/>
      <c r="AI354" s="1"/>
      <c r="AJ354" s="52"/>
      <c r="AK354" s="1"/>
      <c r="AL354" s="52"/>
      <c r="AM354" s="1"/>
      <c r="AN354" s="52"/>
      <c r="AO354" s="71"/>
      <c r="AP354" s="52"/>
      <c r="AQ354" s="1"/>
      <c r="AR354" s="71"/>
      <c r="AS354" s="71"/>
      <c r="AT354" s="52"/>
    </row>
    <row r="355" spans="1:46" ht="14.25" customHeight="1">
      <c r="A355" s="52"/>
      <c r="B355" s="52"/>
      <c r="C355" s="52"/>
      <c r="D355" s="1"/>
      <c r="E355" s="52"/>
      <c r="F355" s="1"/>
      <c r="G355" s="52"/>
      <c r="H355" s="1"/>
      <c r="I355" s="52"/>
      <c r="J355" s="1"/>
      <c r="K355" s="52"/>
      <c r="L355" s="69"/>
      <c r="M355" s="52"/>
      <c r="N355" s="1"/>
      <c r="O355" s="52"/>
      <c r="P355" s="1"/>
      <c r="Q355" s="1"/>
      <c r="R355" s="52"/>
      <c r="S355" s="1"/>
      <c r="T355" s="52"/>
      <c r="U355" s="1"/>
      <c r="V355" s="70"/>
      <c r="W355" s="52"/>
      <c r="X355" s="1"/>
      <c r="Y355" s="52"/>
      <c r="Z355" s="1"/>
      <c r="AA355" s="1"/>
      <c r="AB355" s="1"/>
      <c r="AC355" s="1"/>
      <c r="AD355" s="1"/>
      <c r="AE355" s="52"/>
      <c r="AF355" s="1"/>
      <c r="AG355" s="52"/>
      <c r="AH355" s="1"/>
      <c r="AI355" s="1"/>
      <c r="AJ355" s="52"/>
      <c r="AK355" s="1"/>
      <c r="AL355" s="52"/>
      <c r="AM355" s="1"/>
      <c r="AN355" s="52"/>
      <c r="AO355" s="71"/>
      <c r="AP355" s="52"/>
      <c r="AQ355" s="1"/>
      <c r="AR355" s="71"/>
      <c r="AS355" s="71"/>
      <c r="AT355" s="52"/>
    </row>
    <row r="356" spans="1:46" ht="14.25" customHeight="1">
      <c r="A356" s="52"/>
      <c r="B356" s="52"/>
      <c r="C356" s="52"/>
      <c r="D356" s="1"/>
      <c r="E356" s="52"/>
      <c r="F356" s="1"/>
      <c r="G356" s="52"/>
      <c r="H356" s="1"/>
      <c r="I356" s="52"/>
      <c r="J356" s="1"/>
      <c r="K356" s="52"/>
      <c r="L356" s="69"/>
      <c r="M356" s="52"/>
      <c r="N356" s="1"/>
      <c r="O356" s="52"/>
      <c r="P356" s="1"/>
      <c r="Q356" s="1"/>
      <c r="R356" s="52"/>
      <c r="S356" s="1"/>
      <c r="T356" s="52"/>
      <c r="U356" s="1"/>
      <c r="V356" s="70"/>
      <c r="W356" s="52"/>
      <c r="X356" s="1"/>
      <c r="Y356" s="52"/>
      <c r="Z356" s="1"/>
      <c r="AA356" s="1"/>
      <c r="AB356" s="1"/>
      <c r="AC356" s="1"/>
      <c r="AD356" s="1"/>
      <c r="AE356" s="52"/>
      <c r="AF356" s="1"/>
      <c r="AG356" s="52"/>
      <c r="AH356" s="1"/>
      <c r="AI356" s="1"/>
      <c r="AJ356" s="52"/>
      <c r="AK356" s="1"/>
      <c r="AL356" s="52"/>
      <c r="AM356" s="1"/>
      <c r="AN356" s="52"/>
      <c r="AO356" s="71"/>
      <c r="AP356" s="52"/>
      <c r="AQ356" s="1"/>
      <c r="AR356" s="71"/>
      <c r="AS356" s="71"/>
      <c r="AT356" s="52"/>
    </row>
    <row r="357" spans="1:46" ht="14.25" customHeight="1">
      <c r="A357" s="52"/>
      <c r="B357" s="52"/>
      <c r="C357" s="52"/>
      <c r="D357" s="1"/>
      <c r="E357" s="52"/>
      <c r="F357" s="1"/>
      <c r="G357" s="52"/>
      <c r="H357" s="1"/>
      <c r="I357" s="52"/>
      <c r="J357" s="1"/>
      <c r="K357" s="52"/>
      <c r="L357" s="69"/>
      <c r="M357" s="52"/>
      <c r="N357" s="1"/>
      <c r="O357" s="52"/>
      <c r="P357" s="1"/>
      <c r="Q357" s="1"/>
      <c r="R357" s="52"/>
      <c r="S357" s="1"/>
      <c r="T357" s="52"/>
      <c r="U357" s="1"/>
      <c r="V357" s="70"/>
      <c r="W357" s="52"/>
      <c r="X357" s="1"/>
      <c r="Y357" s="52"/>
      <c r="Z357" s="1"/>
      <c r="AA357" s="1"/>
      <c r="AB357" s="1"/>
      <c r="AC357" s="1"/>
      <c r="AD357" s="1"/>
      <c r="AE357" s="52"/>
      <c r="AF357" s="1"/>
      <c r="AG357" s="52"/>
      <c r="AH357" s="1"/>
      <c r="AI357" s="1"/>
      <c r="AJ357" s="52"/>
      <c r="AK357" s="1"/>
      <c r="AL357" s="52"/>
      <c r="AM357" s="1"/>
      <c r="AN357" s="52"/>
      <c r="AO357" s="71"/>
      <c r="AP357" s="52"/>
      <c r="AQ357" s="1"/>
      <c r="AR357" s="71"/>
      <c r="AS357" s="71"/>
      <c r="AT357" s="52"/>
    </row>
    <row r="358" spans="1:46" ht="14.25" customHeight="1">
      <c r="A358" s="52"/>
      <c r="B358" s="52"/>
      <c r="C358" s="52"/>
      <c r="D358" s="1"/>
      <c r="E358" s="52"/>
      <c r="F358" s="1"/>
      <c r="G358" s="52"/>
      <c r="H358" s="1"/>
      <c r="I358" s="52"/>
      <c r="J358" s="1"/>
      <c r="K358" s="52"/>
      <c r="L358" s="69"/>
      <c r="M358" s="52"/>
      <c r="N358" s="1"/>
      <c r="O358" s="52"/>
      <c r="P358" s="1"/>
      <c r="Q358" s="1"/>
      <c r="R358" s="52"/>
      <c r="S358" s="1"/>
      <c r="T358" s="52"/>
      <c r="U358" s="1"/>
      <c r="V358" s="70"/>
      <c r="W358" s="52"/>
      <c r="X358" s="1"/>
      <c r="Y358" s="52"/>
      <c r="Z358" s="1"/>
      <c r="AA358" s="1"/>
      <c r="AB358" s="1"/>
      <c r="AC358" s="1"/>
      <c r="AD358" s="1"/>
      <c r="AE358" s="52"/>
      <c r="AF358" s="1"/>
      <c r="AG358" s="52"/>
      <c r="AH358" s="1"/>
      <c r="AI358" s="1"/>
      <c r="AJ358" s="52"/>
      <c r="AK358" s="1"/>
      <c r="AL358" s="52"/>
      <c r="AM358" s="1"/>
      <c r="AN358" s="52"/>
      <c r="AO358" s="71"/>
      <c r="AP358" s="52"/>
      <c r="AQ358" s="1"/>
      <c r="AR358" s="71"/>
      <c r="AS358" s="71"/>
      <c r="AT358" s="52"/>
    </row>
    <row r="359" spans="1:46" ht="14.25" customHeight="1">
      <c r="A359" s="52"/>
      <c r="B359" s="52"/>
      <c r="C359" s="52"/>
      <c r="D359" s="1"/>
      <c r="E359" s="52"/>
      <c r="F359" s="1"/>
      <c r="G359" s="52"/>
      <c r="H359" s="1"/>
      <c r="I359" s="52"/>
      <c r="J359" s="1"/>
      <c r="K359" s="52"/>
      <c r="L359" s="69"/>
      <c r="M359" s="52"/>
      <c r="N359" s="1"/>
      <c r="O359" s="52"/>
      <c r="P359" s="1"/>
      <c r="Q359" s="1"/>
      <c r="R359" s="52"/>
      <c r="S359" s="1"/>
      <c r="T359" s="52"/>
      <c r="U359" s="1"/>
      <c r="V359" s="70"/>
      <c r="W359" s="52"/>
      <c r="X359" s="1"/>
      <c r="Y359" s="52"/>
      <c r="Z359" s="1"/>
      <c r="AA359" s="1"/>
      <c r="AB359" s="1"/>
      <c r="AC359" s="1"/>
      <c r="AD359" s="1"/>
      <c r="AE359" s="52"/>
      <c r="AF359" s="1"/>
      <c r="AG359" s="52"/>
      <c r="AH359" s="1"/>
      <c r="AI359" s="1"/>
      <c r="AJ359" s="52"/>
      <c r="AK359" s="1"/>
      <c r="AL359" s="52"/>
      <c r="AM359" s="1"/>
      <c r="AN359" s="52"/>
      <c r="AO359" s="71"/>
      <c r="AP359" s="52"/>
      <c r="AQ359" s="1"/>
      <c r="AR359" s="71"/>
      <c r="AS359" s="71"/>
      <c r="AT359" s="52"/>
    </row>
    <row r="360" spans="1:46" ht="14.25" customHeight="1">
      <c r="A360" s="52"/>
      <c r="B360" s="52"/>
      <c r="C360" s="52"/>
      <c r="D360" s="1"/>
      <c r="E360" s="52"/>
      <c r="F360" s="1"/>
      <c r="G360" s="52"/>
      <c r="H360" s="1"/>
      <c r="I360" s="52"/>
      <c r="J360" s="1"/>
      <c r="K360" s="52"/>
      <c r="L360" s="69"/>
      <c r="M360" s="52"/>
      <c r="N360" s="1"/>
      <c r="O360" s="52"/>
      <c r="P360" s="1"/>
      <c r="Q360" s="1"/>
      <c r="R360" s="52"/>
      <c r="S360" s="1"/>
      <c r="T360" s="52"/>
      <c r="U360" s="1"/>
      <c r="V360" s="70"/>
      <c r="W360" s="52"/>
      <c r="X360" s="1"/>
      <c r="Y360" s="52"/>
      <c r="Z360" s="1"/>
      <c r="AA360" s="1"/>
      <c r="AB360" s="1"/>
      <c r="AC360" s="1"/>
      <c r="AD360" s="1"/>
      <c r="AE360" s="52"/>
      <c r="AF360" s="1"/>
      <c r="AG360" s="52"/>
      <c r="AH360" s="1"/>
      <c r="AI360" s="1"/>
      <c r="AJ360" s="52"/>
      <c r="AK360" s="1"/>
      <c r="AL360" s="52"/>
      <c r="AM360" s="1"/>
      <c r="AN360" s="52"/>
      <c r="AO360" s="71"/>
      <c r="AP360" s="52"/>
      <c r="AQ360" s="1"/>
      <c r="AR360" s="71"/>
      <c r="AS360" s="71"/>
      <c r="AT360" s="52"/>
    </row>
    <row r="361" spans="1:46" ht="14.25" customHeight="1">
      <c r="A361" s="52"/>
      <c r="B361" s="52"/>
      <c r="C361" s="52"/>
      <c r="D361" s="1"/>
      <c r="E361" s="52"/>
      <c r="F361" s="1"/>
      <c r="G361" s="52"/>
      <c r="H361" s="1"/>
      <c r="I361" s="52"/>
      <c r="J361" s="1"/>
      <c r="K361" s="52"/>
      <c r="L361" s="69"/>
      <c r="M361" s="52"/>
      <c r="N361" s="1"/>
      <c r="O361" s="52"/>
      <c r="P361" s="1"/>
      <c r="Q361" s="1"/>
      <c r="R361" s="52"/>
      <c r="S361" s="1"/>
      <c r="T361" s="52"/>
      <c r="U361" s="1"/>
      <c r="V361" s="70"/>
      <c r="W361" s="52"/>
      <c r="X361" s="1"/>
      <c r="Y361" s="52"/>
      <c r="Z361" s="1"/>
      <c r="AA361" s="1"/>
      <c r="AB361" s="1"/>
      <c r="AC361" s="1"/>
      <c r="AD361" s="1"/>
      <c r="AE361" s="52"/>
      <c r="AF361" s="1"/>
      <c r="AG361" s="52"/>
      <c r="AH361" s="1"/>
      <c r="AI361" s="1"/>
      <c r="AJ361" s="52"/>
      <c r="AK361" s="1"/>
      <c r="AL361" s="52"/>
      <c r="AM361" s="1"/>
      <c r="AN361" s="52"/>
      <c r="AO361" s="71"/>
      <c r="AP361" s="52"/>
      <c r="AQ361" s="1"/>
      <c r="AR361" s="71"/>
      <c r="AS361" s="71"/>
      <c r="AT361" s="52"/>
    </row>
    <row r="362" spans="1:46" ht="14.25" customHeight="1">
      <c r="A362" s="52"/>
      <c r="B362" s="52"/>
      <c r="C362" s="52"/>
      <c r="D362" s="1"/>
      <c r="E362" s="52"/>
      <c r="F362" s="1"/>
      <c r="G362" s="52"/>
      <c r="H362" s="1"/>
      <c r="I362" s="52"/>
      <c r="J362" s="1"/>
      <c r="K362" s="52"/>
      <c r="L362" s="69"/>
      <c r="M362" s="52"/>
      <c r="N362" s="1"/>
      <c r="O362" s="52"/>
      <c r="P362" s="1"/>
      <c r="Q362" s="1"/>
      <c r="R362" s="52"/>
      <c r="S362" s="1"/>
      <c r="T362" s="52"/>
      <c r="U362" s="1"/>
      <c r="V362" s="70"/>
      <c r="W362" s="52"/>
      <c r="X362" s="1"/>
      <c r="Y362" s="52"/>
      <c r="Z362" s="1"/>
      <c r="AA362" s="1"/>
      <c r="AB362" s="1"/>
      <c r="AC362" s="1"/>
      <c r="AD362" s="1"/>
      <c r="AE362" s="52"/>
      <c r="AF362" s="1"/>
      <c r="AG362" s="52"/>
      <c r="AH362" s="1"/>
      <c r="AI362" s="1"/>
      <c r="AJ362" s="52"/>
      <c r="AK362" s="1"/>
      <c r="AL362" s="52"/>
      <c r="AM362" s="1"/>
      <c r="AN362" s="52"/>
      <c r="AO362" s="71"/>
      <c r="AP362" s="52"/>
      <c r="AQ362" s="1"/>
      <c r="AR362" s="71"/>
      <c r="AS362" s="71"/>
      <c r="AT362" s="52"/>
    </row>
    <row r="363" spans="1:46" ht="14.25" customHeight="1">
      <c r="A363" s="52"/>
      <c r="B363" s="52"/>
      <c r="C363" s="52"/>
      <c r="D363" s="1"/>
      <c r="E363" s="52"/>
      <c r="F363" s="1"/>
      <c r="G363" s="52"/>
      <c r="H363" s="1"/>
      <c r="I363" s="52"/>
      <c r="J363" s="1"/>
      <c r="K363" s="52"/>
      <c r="L363" s="69"/>
      <c r="M363" s="52"/>
      <c r="N363" s="1"/>
      <c r="O363" s="52"/>
      <c r="P363" s="1"/>
      <c r="Q363" s="1"/>
      <c r="R363" s="52"/>
      <c r="S363" s="1"/>
      <c r="T363" s="52"/>
      <c r="U363" s="1"/>
      <c r="V363" s="70"/>
      <c r="W363" s="52"/>
      <c r="X363" s="1"/>
      <c r="Y363" s="52"/>
      <c r="Z363" s="1"/>
      <c r="AA363" s="1"/>
      <c r="AB363" s="1"/>
      <c r="AC363" s="1"/>
      <c r="AD363" s="1"/>
      <c r="AE363" s="52"/>
      <c r="AF363" s="1"/>
      <c r="AG363" s="52"/>
      <c r="AH363" s="1"/>
      <c r="AI363" s="1"/>
      <c r="AJ363" s="52"/>
      <c r="AK363" s="1"/>
      <c r="AL363" s="52"/>
      <c r="AM363" s="1"/>
      <c r="AN363" s="52"/>
      <c r="AO363" s="71"/>
      <c r="AP363" s="52"/>
      <c r="AQ363" s="1"/>
      <c r="AR363" s="71"/>
      <c r="AS363" s="71"/>
      <c r="AT363" s="52"/>
    </row>
    <row r="364" spans="1:46" ht="14.25" customHeight="1">
      <c r="A364" s="52"/>
      <c r="B364" s="52"/>
      <c r="C364" s="52"/>
      <c r="D364" s="1"/>
      <c r="E364" s="52"/>
      <c r="F364" s="1"/>
      <c r="G364" s="52"/>
      <c r="H364" s="1"/>
      <c r="I364" s="52"/>
      <c r="J364" s="1"/>
      <c r="K364" s="52"/>
      <c r="L364" s="69"/>
      <c r="M364" s="52"/>
      <c r="N364" s="1"/>
      <c r="O364" s="52"/>
      <c r="P364" s="1"/>
      <c r="Q364" s="1"/>
      <c r="R364" s="52"/>
      <c r="S364" s="1"/>
      <c r="T364" s="52"/>
      <c r="U364" s="1"/>
      <c r="V364" s="70"/>
      <c r="W364" s="52"/>
      <c r="X364" s="1"/>
      <c r="Y364" s="52"/>
      <c r="Z364" s="1"/>
      <c r="AA364" s="1"/>
      <c r="AB364" s="1"/>
      <c r="AC364" s="1"/>
      <c r="AD364" s="1"/>
      <c r="AE364" s="52"/>
      <c r="AF364" s="1"/>
      <c r="AG364" s="52"/>
      <c r="AH364" s="1"/>
      <c r="AI364" s="1"/>
      <c r="AJ364" s="52"/>
      <c r="AK364" s="1"/>
      <c r="AL364" s="52"/>
      <c r="AM364" s="1"/>
      <c r="AN364" s="52"/>
      <c r="AO364" s="71"/>
      <c r="AP364" s="52"/>
      <c r="AQ364" s="1"/>
      <c r="AR364" s="71"/>
      <c r="AS364" s="71"/>
      <c r="AT364" s="52"/>
    </row>
    <row r="365" spans="1:46" ht="14.25" customHeight="1">
      <c r="A365" s="52"/>
      <c r="B365" s="52"/>
      <c r="C365" s="52"/>
      <c r="D365" s="1"/>
      <c r="E365" s="52"/>
      <c r="F365" s="1"/>
      <c r="G365" s="52"/>
      <c r="H365" s="1"/>
      <c r="I365" s="52"/>
      <c r="J365" s="1"/>
      <c r="K365" s="52"/>
      <c r="L365" s="69"/>
      <c r="M365" s="52"/>
      <c r="N365" s="1"/>
      <c r="O365" s="52"/>
      <c r="P365" s="1"/>
      <c r="Q365" s="1"/>
      <c r="R365" s="52"/>
      <c r="S365" s="1"/>
      <c r="T365" s="52"/>
      <c r="U365" s="1"/>
      <c r="V365" s="70"/>
      <c r="W365" s="52"/>
      <c r="X365" s="1"/>
      <c r="Y365" s="52"/>
      <c r="Z365" s="1"/>
      <c r="AA365" s="1"/>
      <c r="AB365" s="1"/>
      <c r="AC365" s="1"/>
      <c r="AD365" s="1"/>
      <c r="AE365" s="52"/>
      <c r="AF365" s="1"/>
      <c r="AG365" s="52"/>
      <c r="AH365" s="1"/>
      <c r="AI365" s="1"/>
      <c r="AJ365" s="52"/>
      <c r="AK365" s="1"/>
      <c r="AL365" s="52"/>
      <c r="AM365" s="1"/>
      <c r="AN365" s="52"/>
      <c r="AO365" s="71"/>
      <c r="AP365" s="52"/>
      <c r="AQ365" s="1"/>
      <c r="AR365" s="71"/>
      <c r="AS365" s="71"/>
      <c r="AT365" s="52"/>
    </row>
    <row r="366" spans="1:46" ht="14.25" customHeight="1">
      <c r="A366" s="52"/>
      <c r="B366" s="52"/>
      <c r="C366" s="52"/>
      <c r="D366" s="1"/>
      <c r="E366" s="52"/>
      <c r="F366" s="1"/>
      <c r="G366" s="52"/>
      <c r="H366" s="1"/>
      <c r="I366" s="52"/>
      <c r="J366" s="1"/>
      <c r="K366" s="52"/>
      <c r="L366" s="69"/>
      <c r="M366" s="52"/>
      <c r="N366" s="1"/>
      <c r="O366" s="52"/>
      <c r="P366" s="1"/>
      <c r="Q366" s="1"/>
      <c r="R366" s="52"/>
      <c r="S366" s="1"/>
      <c r="T366" s="52"/>
      <c r="U366" s="1"/>
      <c r="V366" s="70"/>
      <c r="W366" s="52"/>
      <c r="X366" s="1"/>
      <c r="Y366" s="52"/>
      <c r="Z366" s="1"/>
      <c r="AA366" s="1"/>
      <c r="AB366" s="1"/>
      <c r="AC366" s="1"/>
      <c r="AD366" s="1"/>
      <c r="AE366" s="52"/>
      <c r="AF366" s="1"/>
      <c r="AG366" s="52"/>
      <c r="AH366" s="1"/>
      <c r="AI366" s="1"/>
      <c r="AJ366" s="52"/>
      <c r="AK366" s="1"/>
      <c r="AL366" s="52"/>
      <c r="AM366" s="1"/>
      <c r="AN366" s="52"/>
      <c r="AO366" s="71"/>
      <c r="AP366" s="52"/>
      <c r="AQ366" s="1"/>
      <c r="AR366" s="71"/>
      <c r="AS366" s="71"/>
      <c r="AT366" s="52"/>
    </row>
    <row r="367" spans="1:46" ht="14.25" customHeight="1">
      <c r="A367" s="52"/>
      <c r="B367" s="52"/>
      <c r="C367" s="52"/>
      <c r="D367" s="1"/>
      <c r="E367" s="52"/>
      <c r="F367" s="1"/>
      <c r="G367" s="52"/>
      <c r="H367" s="1"/>
      <c r="I367" s="52"/>
      <c r="J367" s="1"/>
      <c r="K367" s="52"/>
      <c r="L367" s="69"/>
      <c r="M367" s="52"/>
      <c r="N367" s="1"/>
      <c r="O367" s="52"/>
      <c r="P367" s="1"/>
      <c r="Q367" s="1"/>
      <c r="R367" s="52"/>
      <c r="S367" s="1"/>
      <c r="T367" s="52"/>
      <c r="U367" s="1"/>
      <c r="V367" s="70"/>
      <c r="W367" s="52"/>
      <c r="X367" s="1"/>
      <c r="Y367" s="52"/>
      <c r="Z367" s="1"/>
      <c r="AA367" s="1"/>
      <c r="AB367" s="1"/>
      <c r="AC367" s="1"/>
      <c r="AD367" s="1"/>
      <c r="AE367" s="52"/>
      <c r="AF367" s="1"/>
      <c r="AG367" s="52"/>
      <c r="AH367" s="1"/>
      <c r="AI367" s="1"/>
      <c r="AJ367" s="52"/>
      <c r="AK367" s="1"/>
      <c r="AL367" s="52"/>
      <c r="AM367" s="1"/>
      <c r="AN367" s="52"/>
      <c r="AO367" s="71"/>
      <c r="AP367" s="52"/>
      <c r="AQ367" s="1"/>
      <c r="AR367" s="71"/>
      <c r="AS367" s="71"/>
      <c r="AT367" s="52"/>
    </row>
    <row r="368" spans="1:46" ht="14.25" customHeight="1">
      <c r="A368" s="52"/>
      <c r="B368" s="52"/>
      <c r="C368" s="52"/>
      <c r="D368" s="1"/>
      <c r="E368" s="52"/>
      <c r="F368" s="1"/>
      <c r="G368" s="52"/>
      <c r="H368" s="1"/>
      <c r="I368" s="52"/>
      <c r="J368" s="1"/>
      <c r="K368" s="52"/>
      <c r="L368" s="69"/>
      <c r="M368" s="52"/>
      <c r="N368" s="1"/>
      <c r="O368" s="52"/>
      <c r="P368" s="1"/>
      <c r="Q368" s="1"/>
      <c r="R368" s="52"/>
      <c r="S368" s="1"/>
      <c r="T368" s="52"/>
      <c r="U368" s="1"/>
      <c r="V368" s="70"/>
      <c r="W368" s="52"/>
      <c r="X368" s="1"/>
      <c r="Y368" s="52"/>
      <c r="Z368" s="1"/>
      <c r="AA368" s="1"/>
      <c r="AB368" s="1"/>
      <c r="AC368" s="1"/>
      <c r="AD368" s="1"/>
      <c r="AE368" s="52"/>
      <c r="AF368" s="1"/>
      <c r="AG368" s="52"/>
      <c r="AH368" s="1"/>
      <c r="AI368" s="1"/>
      <c r="AJ368" s="52"/>
      <c r="AK368" s="1"/>
      <c r="AL368" s="52"/>
      <c r="AM368" s="1"/>
      <c r="AN368" s="52"/>
      <c r="AO368" s="71"/>
      <c r="AP368" s="52"/>
      <c r="AQ368" s="1"/>
      <c r="AR368" s="71"/>
      <c r="AS368" s="71"/>
      <c r="AT368" s="52"/>
    </row>
    <row r="369" spans="1:46" ht="14.25" customHeight="1">
      <c r="A369" s="52"/>
      <c r="B369" s="52"/>
      <c r="C369" s="52"/>
      <c r="D369" s="1"/>
      <c r="E369" s="52"/>
      <c r="F369" s="1"/>
      <c r="G369" s="52"/>
      <c r="H369" s="1"/>
      <c r="I369" s="52"/>
      <c r="J369" s="1"/>
      <c r="K369" s="52"/>
      <c r="L369" s="69"/>
      <c r="M369" s="52"/>
      <c r="N369" s="1"/>
      <c r="O369" s="52"/>
      <c r="P369" s="1"/>
      <c r="Q369" s="1"/>
      <c r="R369" s="52"/>
      <c r="S369" s="1"/>
      <c r="T369" s="52"/>
      <c r="U369" s="1"/>
      <c r="V369" s="70"/>
      <c r="W369" s="52"/>
      <c r="X369" s="1"/>
      <c r="Y369" s="52"/>
      <c r="Z369" s="1"/>
      <c r="AA369" s="1"/>
      <c r="AB369" s="1"/>
      <c r="AC369" s="1"/>
      <c r="AD369" s="1"/>
      <c r="AE369" s="52"/>
      <c r="AF369" s="1"/>
      <c r="AG369" s="52"/>
      <c r="AH369" s="1"/>
      <c r="AI369" s="1"/>
      <c r="AJ369" s="52"/>
      <c r="AK369" s="1"/>
      <c r="AL369" s="52"/>
      <c r="AM369" s="1"/>
      <c r="AN369" s="52"/>
      <c r="AO369" s="71"/>
      <c r="AP369" s="52"/>
      <c r="AQ369" s="1"/>
      <c r="AR369" s="71"/>
      <c r="AS369" s="71"/>
      <c r="AT369" s="52"/>
    </row>
    <row r="370" spans="1:46" ht="14.25" customHeight="1">
      <c r="A370" s="52"/>
      <c r="B370" s="52"/>
      <c r="C370" s="52"/>
      <c r="D370" s="1"/>
      <c r="E370" s="52"/>
      <c r="F370" s="1"/>
      <c r="G370" s="52"/>
      <c r="H370" s="1"/>
      <c r="I370" s="52"/>
      <c r="J370" s="1"/>
      <c r="K370" s="52"/>
      <c r="L370" s="69"/>
      <c r="M370" s="52"/>
      <c r="N370" s="1"/>
      <c r="O370" s="52"/>
      <c r="P370" s="1"/>
      <c r="Q370" s="1"/>
      <c r="R370" s="52"/>
      <c r="S370" s="1"/>
      <c r="T370" s="52"/>
      <c r="U370" s="1"/>
      <c r="V370" s="70"/>
      <c r="W370" s="52"/>
      <c r="X370" s="1"/>
      <c r="Y370" s="52"/>
      <c r="Z370" s="1"/>
      <c r="AA370" s="1"/>
      <c r="AB370" s="1"/>
      <c r="AC370" s="1"/>
      <c r="AD370" s="1"/>
      <c r="AE370" s="52"/>
      <c r="AF370" s="1"/>
      <c r="AG370" s="52"/>
      <c r="AH370" s="1"/>
      <c r="AI370" s="1"/>
      <c r="AJ370" s="52"/>
      <c r="AK370" s="1"/>
      <c r="AL370" s="52"/>
      <c r="AM370" s="1"/>
      <c r="AN370" s="52"/>
      <c r="AO370" s="71"/>
      <c r="AP370" s="52"/>
      <c r="AQ370" s="1"/>
      <c r="AR370" s="71"/>
      <c r="AS370" s="71"/>
      <c r="AT370" s="52"/>
    </row>
    <row r="371" spans="1:46" ht="14.25" customHeight="1">
      <c r="A371" s="52"/>
      <c r="B371" s="52"/>
      <c r="C371" s="52"/>
      <c r="D371" s="1"/>
      <c r="E371" s="52"/>
      <c r="F371" s="1"/>
      <c r="G371" s="52"/>
      <c r="H371" s="1"/>
      <c r="I371" s="52"/>
      <c r="J371" s="1"/>
      <c r="K371" s="52"/>
      <c r="L371" s="69"/>
      <c r="M371" s="52"/>
      <c r="N371" s="1"/>
      <c r="O371" s="52"/>
      <c r="P371" s="1"/>
      <c r="Q371" s="1"/>
      <c r="R371" s="52"/>
      <c r="S371" s="1"/>
      <c r="T371" s="52"/>
      <c r="U371" s="1"/>
      <c r="V371" s="70"/>
      <c r="W371" s="52"/>
      <c r="X371" s="1"/>
      <c r="Y371" s="52"/>
      <c r="Z371" s="1"/>
      <c r="AA371" s="1"/>
      <c r="AB371" s="1"/>
      <c r="AC371" s="1"/>
      <c r="AD371" s="1"/>
      <c r="AE371" s="52"/>
      <c r="AF371" s="1"/>
      <c r="AG371" s="52"/>
      <c r="AH371" s="1"/>
      <c r="AI371" s="1"/>
      <c r="AJ371" s="52"/>
      <c r="AK371" s="1"/>
      <c r="AL371" s="52"/>
      <c r="AM371" s="1"/>
      <c r="AN371" s="52"/>
      <c r="AO371" s="71"/>
      <c r="AP371" s="52"/>
      <c r="AQ371" s="1"/>
      <c r="AR371" s="71"/>
      <c r="AS371" s="71"/>
      <c r="AT371" s="52"/>
    </row>
    <row r="372" spans="1:46" ht="14.25" customHeight="1">
      <c r="A372" s="52"/>
      <c r="B372" s="52"/>
      <c r="C372" s="52"/>
      <c r="D372" s="1"/>
      <c r="E372" s="52"/>
      <c r="F372" s="1"/>
      <c r="G372" s="52"/>
      <c r="H372" s="1"/>
      <c r="I372" s="52"/>
      <c r="J372" s="1"/>
      <c r="K372" s="52"/>
      <c r="L372" s="69"/>
      <c r="M372" s="52"/>
      <c r="N372" s="1"/>
      <c r="O372" s="52"/>
      <c r="P372" s="1"/>
      <c r="Q372" s="1"/>
      <c r="R372" s="52"/>
      <c r="S372" s="1"/>
      <c r="T372" s="52"/>
      <c r="U372" s="1"/>
      <c r="V372" s="70"/>
      <c r="W372" s="52"/>
      <c r="X372" s="1"/>
      <c r="Y372" s="52"/>
      <c r="Z372" s="1"/>
      <c r="AA372" s="1"/>
      <c r="AB372" s="1"/>
      <c r="AC372" s="1"/>
      <c r="AD372" s="1"/>
      <c r="AE372" s="52"/>
      <c r="AF372" s="1"/>
      <c r="AG372" s="52"/>
      <c r="AH372" s="1"/>
      <c r="AI372" s="1"/>
      <c r="AJ372" s="52"/>
      <c r="AK372" s="1"/>
      <c r="AL372" s="52"/>
      <c r="AM372" s="1"/>
      <c r="AN372" s="52"/>
      <c r="AO372" s="71"/>
      <c r="AP372" s="52"/>
      <c r="AQ372" s="1"/>
      <c r="AR372" s="71"/>
      <c r="AS372" s="71"/>
      <c r="AT372" s="52"/>
    </row>
    <row r="373" spans="1:46" ht="14.25" customHeight="1">
      <c r="A373" s="52"/>
      <c r="B373" s="52"/>
      <c r="C373" s="52"/>
      <c r="D373" s="1"/>
      <c r="E373" s="52"/>
      <c r="F373" s="1"/>
      <c r="G373" s="52"/>
      <c r="H373" s="1"/>
      <c r="I373" s="52"/>
      <c r="J373" s="1"/>
      <c r="K373" s="52"/>
      <c r="L373" s="69"/>
      <c r="M373" s="52"/>
      <c r="N373" s="1"/>
      <c r="O373" s="52"/>
      <c r="P373" s="1"/>
      <c r="Q373" s="1"/>
      <c r="R373" s="52"/>
      <c r="S373" s="1"/>
      <c r="T373" s="52"/>
      <c r="U373" s="1"/>
      <c r="V373" s="70"/>
      <c r="W373" s="52"/>
      <c r="X373" s="1"/>
      <c r="Y373" s="52"/>
      <c r="Z373" s="1"/>
      <c r="AA373" s="1"/>
      <c r="AB373" s="1"/>
      <c r="AC373" s="1"/>
      <c r="AD373" s="1"/>
      <c r="AE373" s="52"/>
      <c r="AF373" s="1"/>
      <c r="AG373" s="52"/>
      <c r="AH373" s="1"/>
      <c r="AI373" s="1"/>
      <c r="AJ373" s="52"/>
      <c r="AK373" s="1"/>
      <c r="AL373" s="52"/>
      <c r="AM373" s="1"/>
      <c r="AN373" s="52"/>
      <c r="AO373" s="71"/>
      <c r="AP373" s="52"/>
      <c r="AQ373" s="1"/>
      <c r="AR373" s="71"/>
      <c r="AS373" s="71"/>
      <c r="AT373" s="52"/>
    </row>
    <row r="374" spans="1:46" ht="14.25" customHeight="1">
      <c r="A374" s="52"/>
      <c r="B374" s="52"/>
      <c r="C374" s="52"/>
      <c r="D374" s="1"/>
      <c r="E374" s="52"/>
      <c r="F374" s="1"/>
      <c r="G374" s="52"/>
      <c r="H374" s="1"/>
      <c r="I374" s="52"/>
      <c r="J374" s="1"/>
      <c r="K374" s="52"/>
      <c r="L374" s="69"/>
      <c r="M374" s="52"/>
      <c r="N374" s="1"/>
      <c r="O374" s="52"/>
      <c r="P374" s="1"/>
      <c r="Q374" s="1"/>
      <c r="R374" s="52"/>
      <c r="S374" s="1"/>
      <c r="T374" s="52"/>
      <c r="U374" s="1"/>
      <c r="V374" s="70"/>
      <c r="W374" s="52"/>
      <c r="X374" s="1"/>
      <c r="Y374" s="52"/>
      <c r="Z374" s="1"/>
      <c r="AA374" s="1"/>
      <c r="AB374" s="1"/>
      <c r="AC374" s="1"/>
      <c r="AD374" s="1"/>
      <c r="AE374" s="52"/>
      <c r="AF374" s="1"/>
      <c r="AG374" s="52"/>
      <c r="AH374" s="1"/>
      <c r="AI374" s="1"/>
      <c r="AJ374" s="52"/>
      <c r="AK374" s="1"/>
      <c r="AL374" s="52"/>
      <c r="AM374" s="1"/>
      <c r="AN374" s="52"/>
      <c r="AO374" s="71"/>
      <c r="AP374" s="52"/>
      <c r="AQ374" s="1"/>
      <c r="AR374" s="71"/>
      <c r="AS374" s="71"/>
      <c r="AT374" s="52"/>
    </row>
    <row r="375" spans="1:46" ht="14.25" customHeight="1">
      <c r="A375" s="52"/>
      <c r="B375" s="52"/>
      <c r="C375" s="52"/>
      <c r="D375" s="1"/>
      <c r="E375" s="52"/>
      <c r="F375" s="1"/>
      <c r="G375" s="52"/>
      <c r="H375" s="1"/>
      <c r="I375" s="52"/>
      <c r="J375" s="1"/>
      <c r="K375" s="52"/>
      <c r="L375" s="69"/>
      <c r="M375" s="52"/>
      <c r="N375" s="1"/>
      <c r="O375" s="52"/>
      <c r="P375" s="1"/>
      <c r="Q375" s="1"/>
      <c r="R375" s="52"/>
      <c r="S375" s="1"/>
      <c r="T375" s="52"/>
      <c r="U375" s="1"/>
      <c r="V375" s="70"/>
      <c r="W375" s="52"/>
      <c r="X375" s="1"/>
      <c r="Y375" s="52"/>
      <c r="Z375" s="1"/>
      <c r="AA375" s="1"/>
      <c r="AB375" s="1"/>
      <c r="AC375" s="1"/>
      <c r="AD375" s="1"/>
      <c r="AE375" s="52"/>
      <c r="AF375" s="1"/>
      <c r="AG375" s="52"/>
      <c r="AH375" s="1"/>
      <c r="AI375" s="1"/>
      <c r="AJ375" s="52"/>
      <c r="AK375" s="1"/>
      <c r="AL375" s="52"/>
      <c r="AM375" s="1"/>
      <c r="AN375" s="52"/>
      <c r="AO375" s="71"/>
      <c r="AP375" s="52"/>
      <c r="AQ375" s="1"/>
      <c r="AR375" s="71"/>
      <c r="AS375" s="71"/>
      <c r="AT375" s="52"/>
    </row>
    <row r="376" spans="1:46" ht="14.25" customHeight="1">
      <c r="A376" s="52"/>
      <c r="B376" s="52"/>
      <c r="C376" s="52"/>
      <c r="D376" s="1"/>
      <c r="E376" s="52"/>
      <c r="F376" s="1"/>
      <c r="G376" s="52"/>
      <c r="H376" s="1"/>
      <c r="I376" s="52"/>
      <c r="J376" s="1"/>
      <c r="K376" s="52"/>
      <c r="L376" s="69"/>
      <c r="M376" s="52"/>
      <c r="N376" s="1"/>
      <c r="O376" s="52"/>
      <c r="P376" s="1"/>
      <c r="Q376" s="1"/>
      <c r="R376" s="52"/>
      <c r="S376" s="1"/>
      <c r="T376" s="52"/>
      <c r="U376" s="1"/>
      <c r="V376" s="70"/>
      <c r="W376" s="52"/>
      <c r="X376" s="1"/>
      <c r="Y376" s="52"/>
      <c r="Z376" s="1"/>
      <c r="AA376" s="1"/>
      <c r="AB376" s="1"/>
      <c r="AC376" s="1"/>
      <c r="AD376" s="1"/>
      <c r="AE376" s="52"/>
      <c r="AF376" s="1"/>
      <c r="AG376" s="52"/>
      <c r="AH376" s="1"/>
      <c r="AI376" s="1"/>
      <c r="AJ376" s="52"/>
      <c r="AK376" s="1"/>
      <c r="AL376" s="52"/>
      <c r="AM376" s="1"/>
      <c r="AN376" s="52"/>
      <c r="AO376" s="71"/>
      <c r="AP376" s="52"/>
      <c r="AQ376" s="1"/>
      <c r="AR376" s="71"/>
      <c r="AS376" s="71"/>
      <c r="AT376" s="52"/>
    </row>
    <row r="377" spans="1:46" ht="14.25" customHeight="1">
      <c r="A377" s="52"/>
      <c r="B377" s="52"/>
      <c r="C377" s="52"/>
      <c r="D377" s="1"/>
      <c r="E377" s="52"/>
      <c r="F377" s="1"/>
      <c r="G377" s="52"/>
      <c r="H377" s="1"/>
      <c r="I377" s="52"/>
      <c r="J377" s="1"/>
      <c r="K377" s="52"/>
      <c r="L377" s="69"/>
      <c r="M377" s="52"/>
      <c r="N377" s="1"/>
      <c r="O377" s="52"/>
      <c r="P377" s="1"/>
      <c r="Q377" s="1"/>
      <c r="R377" s="52"/>
      <c r="S377" s="1"/>
      <c r="T377" s="52"/>
      <c r="U377" s="1"/>
      <c r="V377" s="70"/>
      <c r="W377" s="52"/>
      <c r="X377" s="1"/>
      <c r="Y377" s="52"/>
      <c r="Z377" s="1"/>
      <c r="AA377" s="1"/>
      <c r="AB377" s="1"/>
      <c r="AC377" s="1"/>
      <c r="AD377" s="1"/>
      <c r="AE377" s="52"/>
      <c r="AF377" s="1"/>
      <c r="AG377" s="52"/>
      <c r="AH377" s="1"/>
      <c r="AI377" s="1"/>
      <c r="AJ377" s="52"/>
      <c r="AK377" s="1"/>
      <c r="AL377" s="52"/>
      <c r="AM377" s="1"/>
      <c r="AN377" s="52"/>
      <c r="AO377" s="71"/>
      <c r="AP377" s="52"/>
      <c r="AQ377" s="1"/>
      <c r="AR377" s="71"/>
      <c r="AS377" s="71"/>
      <c r="AT377" s="52"/>
    </row>
    <row r="378" spans="1:46" ht="14.25" customHeight="1">
      <c r="A378" s="52"/>
      <c r="B378" s="52"/>
      <c r="C378" s="52"/>
      <c r="D378" s="1"/>
      <c r="E378" s="52"/>
      <c r="F378" s="1"/>
      <c r="G378" s="52"/>
      <c r="H378" s="1"/>
      <c r="I378" s="52"/>
      <c r="J378" s="1"/>
      <c r="K378" s="52"/>
      <c r="L378" s="69"/>
      <c r="M378" s="52"/>
      <c r="N378" s="1"/>
      <c r="O378" s="52"/>
      <c r="P378" s="1"/>
      <c r="Q378" s="1"/>
      <c r="R378" s="52"/>
      <c r="S378" s="1"/>
      <c r="T378" s="52"/>
      <c r="U378" s="1"/>
      <c r="V378" s="70"/>
      <c r="W378" s="52"/>
      <c r="X378" s="1"/>
      <c r="Y378" s="52"/>
      <c r="Z378" s="1"/>
      <c r="AA378" s="1"/>
      <c r="AB378" s="1"/>
      <c r="AC378" s="1"/>
      <c r="AD378" s="1"/>
      <c r="AE378" s="52"/>
      <c r="AF378" s="1"/>
      <c r="AG378" s="52"/>
      <c r="AH378" s="1"/>
      <c r="AI378" s="1"/>
      <c r="AJ378" s="52"/>
      <c r="AK378" s="1"/>
      <c r="AL378" s="52"/>
      <c r="AM378" s="1"/>
      <c r="AN378" s="52"/>
      <c r="AO378" s="71"/>
      <c r="AP378" s="52"/>
      <c r="AQ378" s="1"/>
      <c r="AR378" s="71"/>
      <c r="AS378" s="71"/>
      <c r="AT378" s="52"/>
    </row>
    <row r="379" spans="1:46" ht="14.25" customHeight="1">
      <c r="A379" s="52"/>
      <c r="B379" s="52"/>
      <c r="C379" s="52"/>
      <c r="D379" s="1"/>
      <c r="E379" s="52"/>
      <c r="F379" s="1"/>
      <c r="G379" s="52"/>
      <c r="H379" s="1"/>
      <c r="I379" s="52"/>
      <c r="J379" s="1"/>
      <c r="K379" s="52"/>
      <c r="L379" s="69"/>
      <c r="M379" s="52"/>
      <c r="N379" s="1"/>
      <c r="O379" s="52"/>
      <c r="P379" s="1"/>
      <c r="Q379" s="1"/>
      <c r="R379" s="52"/>
      <c r="S379" s="1"/>
      <c r="T379" s="52"/>
      <c r="U379" s="1"/>
      <c r="V379" s="70"/>
      <c r="W379" s="52"/>
      <c r="X379" s="1"/>
      <c r="Y379" s="52"/>
      <c r="Z379" s="1"/>
      <c r="AA379" s="1"/>
      <c r="AB379" s="1"/>
      <c r="AC379" s="1"/>
      <c r="AD379" s="1"/>
      <c r="AE379" s="52"/>
      <c r="AF379" s="1"/>
      <c r="AG379" s="52"/>
      <c r="AH379" s="1"/>
      <c r="AI379" s="1"/>
      <c r="AJ379" s="52"/>
      <c r="AK379" s="1"/>
      <c r="AL379" s="52"/>
      <c r="AM379" s="1"/>
      <c r="AN379" s="52"/>
      <c r="AO379" s="71"/>
      <c r="AP379" s="52"/>
      <c r="AQ379" s="1"/>
      <c r="AR379" s="71"/>
      <c r="AS379" s="71"/>
      <c r="AT379" s="52"/>
    </row>
    <row r="380" spans="1:46" ht="14.25" customHeight="1">
      <c r="A380" s="52"/>
      <c r="B380" s="52"/>
      <c r="C380" s="52"/>
      <c r="D380" s="1"/>
      <c r="E380" s="52"/>
      <c r="F380" s="1"/>
      <c r="G380" s="52"/>
      <c r="H380" s="1"/>
      <c r="I380" s="52"/>
      <c r="J380" s="1"/>
      <c r="K380" s="52"/>
      <c r="L380" s="69"/>
      <c r="M380" s="52"/>
      <c r="N380" s="1"/>
      <c r="O380" s="52"/>
      <c r="P380" s="1"/>
      <c r="Q380" s="1"/>
      <c r="R380" s="52"/>
      <c r="S380" s="1"/>
      <c r="T380" s="52"/>
      <c r="U380" s="1"/>
      <c r="V380" s="70"/>
      <c r="W380" s="52"/>
      <c r="X380" s="1"/>
      <c r="Y380" s="52"/>
      <c r="Z380" s="1"/>
      <c r="AA380" s="1"/>
      <c r="AB380" s="1"/>
      <c r="AC380" s="1"/>
      <c r="AD380" s="1"/>
      <c r="AE380" s="52"/>
      <c r="AF380" s="1"/>
      <c r="AG380" s="52"/>
      <c r="AH380" s="1"/>
      <c r="AI380" s="1"/>
      <c r="AJ380" s="52"/>
      <c r="AK380" s="1"/>
      <c r="AL380" s="52"/>
      <c r="AM380" s="1"/>
      <c r="AN380" s="52"/>
      <c r="AO380" s="71"/>
      <c r="AP380" s="52"/>
      <c r="AQ380" s="1"/>
      <c r="AR380" s="71"/>
      <c r="AS380" s="71"/>
      <c r="AT380" s="52"/>
    </row>
    <row r="381" spans="1:46" ht="14.25" customHeight="1">
      <c r="A381" s="52"/>
      <c r="B381" s="52"/>
      <c r="C381" s="52"/>
      <c r="D381" s="1"/>
      <c r="E381" s="52"/>
      <c r="F381" s="1"/>
      <c r="G381" s="52"/>
      <c r="H381" s="1"/>
      <c r="I381" s="52"/>
      <c r="J381" s="1"/>
      <c r="K381" s="52"/>
      <c r="L381" s="69"/>
      <c r="M381" s="52"/>
      <c r="N381" s="1"/>
      <c r="O381" s="52"/>
      <c r="P381" s="1"/>
      <c r="Q381" s="1"/>
      <c r="R381" s="52"/>
      <c r="S381" s="1"/>
      <c r="T381" s="52"/>
      <c r="U381" s="1"/>
      <c r="V381" s="70"/>
      <c r="W381" s="52"/>
      <c r="X381" s="1"/>
      <c r="Y381" s="52"/>
      <c r="Z381" s="1"/>
      <c r="AA381" s="1"/>
      <c r="AB381" s="1"/>
      <c r="AC381" s="1"/>
      <c r="AD381" s="1"/>
      <c r="AE381" s="52"/>
      <c r="AF381" s="1"/>
      <c r="AG381" s="52"/>
      <c r="AH381" s="1"/>
      <c r="AI381" s="1"/>
      <c r="AJ381" s="52"/>
      <c r="AK381" s="1"/>
      <c r="AL381" s="52"/>
      <c r="AM381" s="1"/>
      <c r="AN381" s="52"/>
      <c r="AO381" s="71"/>
      <c r="AP381" s="52"/>
      <c r="AQ381" s="1"/>
      <c r="AR381" s="71"/>
      <c r="AS381" s="71"/>
      <c r="AT381" s="52"/>
    </row>
    <row r="382" spans="1:46" ht="14.25" customHeight="1">
      <c r="A382" s="52"/>
      <c r="B382" s="52"/>
      <c r="C382" s="52"/>
      <c r="D382" s="1"/>
      <c r="E382" s="52"/>
      <c r="F382" s="1"/>
      <c r="G382" s="52"/>
      <c r="H382" s="1"/>
      <c r="I382" s="52"/>
      <c r="J382" s="1"/>
      <c r="K382" s="52"/>
      <c r="L382" s="69"/>
      <c r="M382" s="52"/>
      <c r="N382" s="1"/>
      <c r="O382" s="52"/>
      <c r="P382" s="1"/>
      <c r="Q382" s="1"/>
      <c r="R382" s="52"/>
      <c r="S382" s="1"/>
      <c r="T382" s="52"/>
      <c r="U382" s="1"/>
      <c r="V382" s="70"/>
      <c r="W382" s="52"/>
      <c r="X382" s="1"/>
      <c r="Y382" s="52"/>
      <c r="Z382" s="1"/>
      <c r="AA382" s="1"/>
      <c r="AB382" s="1"/>
      <c r="AC382" s="1"/>
      <c r="AD382" s="1"/>
      <c r="AE382" s="52"/>
      <c r="AF382" s="1"/>
      <c r="AG382" s="52"/>
      <c r="AH382" s="1"/>
      <c r="AI382" s="1"/>
      <c r="AJ382" s="52"/>
      <c r="AK382" s="1"/>
      <c r="AL382" s="52"/>
      <c r="AM382" s="1"/>
      <c r="AN382" s="52"/>
      <c r="AO382" s="71"/>
      <c r="AP382" s="52"/>
      <c r="AQ382" s="1"/>
      <c r="AR382" s="71"/>
      <c r="AS382" s="71"/>
      <c r="AT382" s="52"/>
    </row>
    <row r="383" spans="1:46" ht="14.25" customHeight="1">
      <c r="A383" s="52"/>
      <c r="B383" s="52"/>
      <c r="C383" s="52"/>
      <c r="D383" s="1"/>
      <c r="E383" s="52"/>
      <c r="F383" s="1"/>
      <c r="G383" s="52"/>
      <c r="H383" s="1"/>
      <c r="I383" s="52"/>
      <c r="J383" s="1"/>
      <c r="K383" s="52"/>
      <c r="L383" s="69"/>
      <c r="M383" s="52"/>
      <c r="N383" s="1"/>
      <c r="O383" s="52"/>
      <c r="P383" s="1"/>
      <c r="Q383" s="1"/>
      <c r="R383" s="52"/>
      <c r="S383" s="1"/>
      <c r="T383" s="52"/>
      <c r="U383" s="1"/>
      <c r="V383" s="70"/>
      <c r="W383" s="52"/>
      <c r="X383" s="1"/>
      <c r="Y383" s="52"/>
      <c r="Z383" s="1"/>
      <c r="AA383" s="1"/>
      <c r="AB383" s="1"/>
      <c r="AC383" s="1"/>
      <c r="AD383" s="1"/>
      <c r="AE383" s="52"/>
      <c r="AF383" s="1"/>
      <c r="AG383" s="52"/>
      <c r="AH383" s="1"/>
      <c r="AI383" s="1"/>
      <c r="AJ383" s="52"/>
      <c r="AK383" s="1"/>
      <c r="AL383" s="52"/>
      <c r="AM383" s="1"/>
      <c r="AN383" s="52"/>
      <c r="AO383" s="71"/>
      <c r="AP383" s="52"/>
      <c r="AQ383" s="1"/>
      <c r="AR383" s="71"/>
      <c r="AS383" s="71"/>
      <c r="AT383" s="52"/>
    </row>
    <row r="384" spans="1:46" ht="14.25" customHeight="1">
      <c r="A384" s="52"/>
      <c r="B384" s="52"/>
      <c r="C384" s="52"/>
      <c r="D384" s="1"/>
      <c r="E384" s="52"/>
      <c r="F384" s="1"/>
      <c r="G384" s="52"/>
      <c r="H384" s="1"/>
      <c r="I384" s="52"/>
      <c r="J384" s="1"/>
      <c r="K384" s="52"/>
      <c r="L384" s="69"/>
      <c r="M384" s="52"/>
      <c r="N384" s="1"/>
      <c r="O384" s="52"/>
      <c r="P384" s="1"/>
      <c r="Q384" s="1"/>
      <c r="R384" s="52"/>
      <c r="S384" s="1"/>
      <c r="T384" s="52"/>
      <c r="U384" s="1"/>
      <c r="V384" s="70"/>
      <c r="W384" s="52"/>
      <c r="X384" s="1"/>
      <c r="Y384" s="52"/>
      <c r="Z384" s="1"/>
      <c r="AA384" s="1"/>
      <c r="AB384" s="1"/>
      <c r="AC384" s="1"/>
      <c r="AD384" s="1"/>
      <c r="AE384" s="52"/>
      <c r="AF384" s="1"/>
      <c r="AG384" s="52"/>
      <c r="AH384" s="1"/>
      <c r="AI384" s="1"/>
      <c r="AJ384" s="52"/>
      <c r="AK384" s="1"/>
      <c r="AL384" s="52"/>
      <c r="AM384" s="1"/>
      <c r="AN384" s="52"/>
      <c r="AO384" s="71"/>
      <c r="AP384" s="52"/>
      <c r="AQ384" s="1"/>
      <c r="AR384" s="71"/>
      <c r="AS384" s="71"/>
      <c r="AT384" s="52"/>
    </row>
    <row r="385" spans="1:46" ht="14.25" customHeight="1">
      <c r="A385" s="52"/>
      <c r="B385" s="52"/>
      <c r="C385" s="52"/>
      <c r="D385" s="1"/>
      <c r="E385" s="52"/>
      <c r="F385" s="1"/>
      <c r="G385" s="52"/>
      <c r="H385" s="1"/>
      <c r="I385" s="52"/>
      <c r="J385" s="1"/>
      <c r="K385" s="52"/>
      <c r="L385" s="69"/>
      <c r="M385" s="52"/>
      <c r="N385" s="1"/>
      <c r="O385" s="52"/>
      <c r="P385" s="1"/>
      <c r="Q385" s="1"/>
      <c r="R385" s="52"/>
      <c r="S385" s="1"/>
      <c r="T385" s="52"/>
      <c r="U385" s="1"/>
      <c r="V385" s="70"/>
      <c r="W385" s="52"/>
      <c r="X385" s="1"/>
      <c r="Y385" s="52"/>
      <c r="Z385" s="1"/>
      <c r="AA385" s="1"/>
      <c r="AB385" s="1"/>
      <c r="AC385" s="1"/>
      <c r="AD385" s="1"/>
      <c r="AE385" s="52"/>
      <c r="AF385" s="1"/>
      <c r="AG385" s="52"/>
      <c r="AH385" s="1"/>
      <c r="AI385" s="1"/>
      <c r="AJ385" s="52"/>
      <c r="AK385" s="1"/>
      <c r="AL385" s="52"/>
      <c r="AM385" s="1"/>
      <c r="AN385" s="52"/>
      <c r="AO385" s="71"/>
      <c r="AP385" s="52"/>
      <c r="AQ385" s="1"/>
      <c r="AR385" s="71"/>
      <c r="AS385" s="71"/>
      <c r="AT385" s="52"/>
    </row>
    <row r="386" spans="1:46" ht="14.25" customHeight="1">
      <c r="A386" s="52"/>
      <c r="B386" s="52"/>
      <c r="C386" s="52"/>
      <c r="D386" s="1"/>
      <c r="E386" s="52"/>
      <c r="F386" s="1"/>
      <c r="G386" s="52"/>
      <c r="H386" s="1"/>
      <c r="I386" s="52"/>
      <c r="J386" s="1"/>
      <c r="K386" s="52"/>
      <c r="L386" s="69"/>
      <c r="M386" s="52"/>
      <c r="N386" s="1"/>
      <c r="O386" s="52"/>
      <c r="P386" s="1"/>
      <c r="Q386" s="1"/>
      <c r="R386" s="52"/>
      <c r="S386" s="1"/>
      <c r="T386" s="52"/>
      <c r="U386" s="1"/>
      <c r="V386" s="70"/>
      <c r="W386" s="52"/>
      <c r="X386" s="1"/>
      <c r="Y386" s="52"/>
      <c r="Z386" s="1"/>
      <c r="AA386" s="1"/>
      <c r="AB386" s="1"/>
      <c r="AC386" s="1"/>
      <c r="AD386" s="1"/>
      <c r="AE386" s="52"/>
      <c r="AF386" s="1"/>
      <c r="AG386" s="52"/>
      <c r="AH386" s="1"/>
      <c r="AI386" s="1"/>
      <c r="AJ386" s="52"/>
      <c r="AK386" s="1"/>
      <c r="AL386" s="52"/>
      <c r="AM386" s="1"/>
      <c r="AN386" s="52"/>
      <c r="AO386" s="71"/>
      <c r="AP386" s="52"/>
      <c r="AQ386" s="1"/>
      <c r="AR386" s="71"/>
      <c r="AS386" s="71"/>
      <c r="AT386" s="52"/>
    </row>
    <row r="387" spans="1:46" ht="14.25" customHeight="1">
      <c r="A387" s="52"/>
      <c r="B387" s="52"/>
      <c r="C387" s="52"/>
      <c r="D387" s="1"/>
      <c r="E387" s="52"/>
      <c r="F387" s="1"/>
      <c r="G387" s="52"/>
      <c r="H387" s="1"/>
      <c r="I387" s="52"/>
      <c r="J387" s="1"/>
      <c r="K387" s="52"/>
      <c r="L387" s="69"/>
      <c r="M387" s="52"/>
      <c r="N387" s="1"/>
      <c r="O387" s="52"/>
      <c r="P387" s="1"/>
      <c r="Q387" s="1"/>
      <c r="R387" s="52"/>
      <c r="S387" s="1"/>
      <c r="T387" s="52"/>
      <c r="U387" s="1"/>
      <c r="V387" s="70"/>
      <c r="W387" s="52"/>
      <c r="X387" s="1"/>
      <c r="Y387" s="52"/>
      <c r="Z387" s="1"/>
      <c r="AA387" s="1"/>
      <c r="AB387" s="1"/>
      <c r="AC387" s="1"/>
      <c r="AD387" s="1"/>
      <c r="AE387" s="52"/>
      <c r="AF387" s="1"/>
      <c r="AG387" s="52"/>
      <c r="AH387" s="1"/>
      <c r="AI387" s="1"/>
      <c r="AJ387" s="52"/>
      <c r="AK387" s="1"/>
      <c r="AL387" s="52"/>
      <c r="AM387" s="1"/>
      <c r="AN387" s="52"/>
      <c r="AO387" s="71"/>
      <c r="AP387" s="52"/>
      <c r="AQ387" s="1"/>
      <c r="AR387" s="71"/>
      <c r="AS387" s="71"/>
      <c r="AT387" s="52"/>
    </row>
    <row r="388" spans="1:46" ht="14.25" customHeight="1">
      <c r="A388" s="52"/>
      <c r="B388" s="52"/>
      <c r="C388" s="52"/>
      <c r="D388" s="1"/>
      <c r="E388" s="52"/>
      <c r="F388" s="1"/>
      <c r="G388" s="52"/>
      <c r="H388" s="1"/>
      <c r="I388" s="52"/>
      <c r="J388" s="1"/>
      <c r="K388" s="52"/>
      <c r="L388" s="69"/>
      <c r="M388" s="52"/>
      <c r="N388" s="1"/>
      <c r="O388" s="52"/>
      <c r="P388" s="1"/>
      <c r="Q388" s="1"/>
      <c r="R388" s="52"/>
      <c r="S388" s="1"/>
      <c r="T388" s="52"/>
      <c r="U388" s="1"/>
      <c r="V388" s="70"/>
      <c r="W388" s="52"/>
      <c r="X388" s="1"/>
      <c r="Y388" s="52"/>
      <c r="Z388" s="1"/>
      <c r="AA388" s="1"/>
      <c r="AB388" s="1"/>
      <c r="AC388" s="1"/>
      <c r="AD388" s="1"/>
      <c r="AE388" s="52"/>
      <c r="AF388" s="1"/>
      <c r="AG388" s="52"/>
      <c r="AH388" s="1"/>
      <c r="AI388" s="1"/>
      <c r="AJ388" s="52"/>
      <c r="AK388" s="1"/>
      <c r="AL388" s="52"/>
      <c r="AM388" s="1"/>
      <c r="AN388" s="52"/>
      <c r="AO388" s="71"/>
      <c r="AP388" s="52"/>
      <c r="AQ388" s="1"/>
      <c r="AR388" s="71"/>
      <c r="AS388" s="71"/>
      <c r="AT388" s="52"/>
    </row>
    <row r="389" spans="1:46" ht="14.25" customHeight="1">
      <c r="A389" s="52"/>
      <c r="B389" s="52"/>
      <c r="C389" s="52"/>
      <c r="D389" s="1"/>
      <c r="E389" s="52"/>
      <c r="F389" s="1"/>
      <c r="G389" s="52"/>
      <c r="H389" s="1"/>
      <c r="I389" s="52"/>
      <c r="J389" s="1"/>
      <c r="K389" s="52"/>
      <c r="L389" s="69"/>
      <c r="M389" s="52"/>
      <c r="N389" s="1"/>
      <c r="O389" s="52"/>
      <c r="P389" s="1"/>
      <c r="Q389" s="1"/>
      <c r="R389" s="52"/>
      <c r="S389" s="1"/>
      <c r="T389" s="52"/>
      <c r="U389" s="1"/>
      <c r="V389" s="70"/>
      <c r="W389" s="52"/>
      <c r="X389" s="1"/>
      <c r="Y389" s="52"/>
      <c r="Z389" s="1"/>
      <c r="AA389" s="1"/>
      <c r="AB389" s="1"/>
      <c r="AC389" s="1"/>
      <c r="AD389" s="1"/>
      <c r="AE389" s="52"/>
      <c r="AF389" s="1"/>
      <c r="AG389" s="52"/>
      <c r="AH389" s="1"/>
      <c r="AI389" s="1"/>
      <c r="AJ389" s="52"/>
      <c r="AK389" s="1"/>
      <c r="AL389" s="52"/>
      <c r="AM389" s="1"/>
      <c r="AN389" s="52"/>
      <c r="AO389" s="71"/>
      <c r="AP389" s="52"/>
      <c r="AQ389" s="1"/>
      <c r="AR389" s="71"/>
      <c r="AS389" s="71"/>
      <c r="AT389" s="52"/>
    </row>
    <row r="390" spans="1:46" ht="14.25" customHeight="1">
      <c r="A390" s="52"/>
      <c r="B390" s="52"/>
      <c r="C390" s="52"/>
      <c r="D390" s="1"/>
      <c r="E390" s="52"/>
      <c r="F390" s="1"/>
      <c r="G390" s="52"/>
      <c r="H390" s="1"/>
      <c r="I390" s="52"/>
      <c r="J390" s="1"/>
      <c r="K390" s="52"/>
      <c r="L390" s="69"/>
      <c r="M390" s="52"/>
      <c r="N390" s="1"/>
      <c r="O390" s="52"/>
      <c r="P390" s="1"/>
      <c r="Q390" s="1"/>
      <c r="R390" s="52"/>
      <c r="S390" s="1"/>
      <c r="T390" s="52"/>
      <c r="U390" s="1"/>
      <c r="V390" s="70"/>
      <c r="W390" s="52"/>
      <c r="X390" s="1"/>
      <c r="Y390" s="52"/>
      <c r="Z390" s="1"/>
      <c r="AA390" s="1"/>
      <c r="AB390" s="1"/>
      <c r="AC390" s="1"/>
      <c r="AD390" s="1"/>
      <c r="AE390" s="52"/>
      <c r="AF390" s="1"/>
      <c r="AG390" s="52"/>
      <c r="AH390" s="1"/>
      <c r="AI390" s="1"/>
      <c r="AJ390" s="52"/>
      <c r="AK390" s="1"/>
      <c r="AL390" s="52"/>
      <c r="AM390" s="1"/>
      <c r="AN390" s="52"/>
      <c r="AO390" s="71"/>
      <c r="AP390" s="52"/>
      <c r="AQ390" s="1"/>
      <c r="AR390" s="71"/>
      <c r="AS390" s="71"/>
      <c r="AT390" s="52"/>
    </row>
    <row r="391" spans="1:46" ht="14.25" customHeight="1">
      <c r="A391" s="52"/>
      <c r="B391" s="52"/>
      <c r="C391" s="52"/>
      <c r="D391" s="1"/>
      <c r="E391" s="52"/>
      <c r="F391" s="1"/>
      <c r="G391" s="52"/>
      <c r="H391" s="1"/>
      <c r="I391" s="52"/>
      <c r="J391" s="1"/>
      <c r="K391" s="52"/>
      <c r="L391" s="69"/>
      <c r="M391" s="52"/>
      <c r="N391" s="1"/>
      <c r="O391" s="52"/>
      <c r="P391" s="1"/>
      <c r="Q391" s="1"/>
      <c r="R391" s="52"/>
      <c r="S391" s="1"/>
      <c r="T391" s="52"/>
      <c r="U391" s="1"/>
      <c r="V391" s="70"/>
      <c r="W391" s="52"/>
      <c r="X391" s="1"/>
      <c r="Y391" s="52"/>
      <c r="Z391" s="1"/>
      <c r="AA391" s="1"/>
      <c r="AB391" s="1"/>
      <c r="AC391" s="1"/>
      <c r="AD391" s="1"/>
      <c r="AE391" s="52"/>
      <c r="AF391" s="1"/>
      <c r="AG391" s="52"/>
      <c r="AH391" s="1"/>
      <c r="AI391" s="1"/>
      <c r="AJ391" s="52"/>
      <c r="AK391" s="1"/>
      <c r="AL391" s="52"/>
      <c r="AM391" s="1"/>
      <c r="AN391" s="52"/>
      <c r="AO391" s="71"/>
      <c r="AP391" s="52"/>
      <c r="AQ391" s="1"/>
      <c r="AR391" s="71"/>
      <c r="AS391" s="71"/>
      <c r="AT391" s="52"/>
    </row>
    <row r="392" spans="1:46" ht="14.25" customHeight="1">
      <c r="A392" s="52"/>
      <c r="B392" s="52"/>
      <c r="C392" s="52"/>
      <c r="D392" s="1"/>
      <c r="E392" s="52"/>
      <c r="F392" s="1"/>
      <c r="G392" s="52"/>
      <c r="H392" s="1"/>
      <c r="I392" s="52"/>
      <c r="J392" s="1"/>
      <c r="K392" s="52"/>
      <c r="L392" s="69"/>
      <c r="M392" s="52"/>
      <c r="N392" s="1"/>
      <c r="O392" s="52"/>
      <c r="P392" s="1"/>
      <c r="Q392" s="1"/>
      <c r="R392" s="52"/>
      <c r="S392" s="1"/>
      <c r="T392" s="52"/>
      <c r="U392" s="1"/>
      <c r="V392" s="70"/>
      <c r="W392" s="52"/>
      <c r="X392" s="1"/>
      <c r="Y392" s="52"/>
      <c r="Z392" s="1"/>
      <c r="AA392" s="1"/>
      <c r="AB392" s="1"/>
      <c r="AC392" s="1"/>
      <c r="AD392" s="1"/>
      <c r="AE392" s="52"/>
      <c r="AF392" s="1"/>
      <c r="AG392" s="52"/>
      <c r="AH392" s="1"/>
      <c r="AI392" s="1"/>
      <c r="AJ392" s="52"/>
      <c r="AK392" s="1"/>
      <c r="AL392" s="52"/>
      <c r="AM392" s="1"/>
      <c r="AN392" s="52"/>
      <c r="AO392" s="71"/>
      <c r="AP392" s="52"/>
      <c r="AQ392" s="1"/>
      <c r="AR392" s="71"/>
      <c r="AS392" s="71"/>
      <c r="AT392" s="52"/>
    </row>
    <row r="393" spans="1:46" ht="14.25" customHeight="1">
      <c r="A393" s="52"/>
      <c r="B393" s="52"/>
      <c r="C393" s="52"/>
      <c r="D393" s="1"/>
      <c r="E393" s="52"/>
      <c r="F393" s="1"/>
      <c r="G393" s="52"/>
      <c r="H393" s="1"/>
      <c r="I393" s="52"/>
      <c r="J393" s="1"/>
      <c r="K393" s="52"/>
      <c r="L393" s="69"/>
      <c r="M393" s="52"/>
      <c r="N393" s="1"/>
      <c r="O393" s="52"/>
      <c r="P393" s="1"/>
      <c r="Q393" s="1"/>
      <c r="R393" s="52"/>
      <c r="S393" s="1"/>
      <c r="T393" s="52"/>
      <c r="U393" s="1"/>
      <c r="V393" s="70"/>
      <c r="W393" s="52"/>
      <c r="X393" s="1"/>
      <c r="Y393" s="52"/>
      <c r="Z393" s="1"/>
      <c r="AA393" s="1"/>
      <c r="AB393" s="1"/>
      <c r="AC393" s="1"/>
      <c r="AD393" s="1"/>
      <c r="AE393" s="52"/>
      <c r="AF393" s="1"/>
      <c r="AG393" s="52"/>
      <c r="AH393" s="1"/>
      <c r="AI393" s="1"/>
      <c r="AJ393" s="52"/>
      <c r="AK393" s="1"/>
      <c r="AL393" s="52"/>
      <c r="AM393" s="1"/>
      <c r="AN393" s="52"/>
      <c r="AO393" s="71"/>
      <c r="AP393" s="52"/>
      <c r="AQ393" s="1"/>
      <c r="AR393" s="71"/>
      <c r="AS393" s="71"/>
      <c r="AT393" s="52"/>
    </row>
    <row r="394" spans="1:46" ht="14.25" customHeight="1">
      <c r="A394" s="52"/>
      <c r="B394" s="52"/>
      <c r="C394" s="52"/>
      <c r="D394" s="1"/>
      <c r="E394" s="52"/>
      <c r="F394" s="1"/>
      <c r="G394" s="52"/>
      <c r="H394" s="1"/>
      <c r="I394" s="52"/>
      <c r="J394" s="1"/>
      <c r="K394" s="52"/>
      <c r="L394" s="69"/>
      <c r="M394" s="52"/>
      <c r="N394" s="1"/>
      <c r="O394" s="52"/>
      <c r="P394" s="1"/>
      <c r="Q394" s="1"/>
      <c r="R394" s="52"/>
      <c r="S394" s="1"/>
      <c r="T394" s="52"/>
      <c r="U394" s="1"/>
      <c r="V394" s="70"/>
      <c r="W394" s="52"/>
      <c r="X394" s="1"/>
      <c r="Y394" s="52"/>
      <c r="Z394" s="1"/>
      <c r="AA394" s="1"/>
      <c r="AB394" s="1"/>
      <c r="AC394" s="1"/>
      <c r="AD394" s="1"/>
      <c r="AE394" s="52"/>
      <c r="AF394" s="1"/>
      <c r="AG394" s="52"/>
      <c r="AH394" s="1"/>
      <c r="AI394" s="1"/>
      <c r="AJ394" s="52"/>
      <c r="AK394" s="1"/>
      <c r="AL394" s="52"/>
      <c r="AM394" s="1"/>
      <c r="AN394" s="52"/>
      <c r="AO394" s="71"/>
      <c r="AP394" s="52"/>
      <c r="AQ394" s="1"/>
      <c r="AR394" s="71"/>
      <c r="AS394" s="71"/>
      <c r="AT394" s="52"/>
    </row>
    <row r="395" spans="1:46" ht="14.25" customHeight="1">
      <c r="A395" s="52"/>
      <c r="B395" s="52"/>
      <c r="C395" s="52"/>
      <c r="D395" s="1"/>
      <c r="E395" s="52"/>
      <c r="F395" s="1"/>
      <c r="G395" s="52"/>
      <c r="H395" s="1"/>
      <c r="I395" s="52"/>
      <c r="J395" s="1"/>
      <c r="K395" s="52"/>
      <c r="L395" s="69"/>
      <c r="M395" s="52"/>
      <c r="N395" s="1"/>
      <c r="O395" s="52"/>
      <c r="P395" s="1"/>
      <c r="Q395" s="1"/>
      <c r="R395" s="52"/>
      <c r="S395" s="1"/>
      <c r="T395" s="52"/>
      <c r="U395" s="1"/>
      <c r="V395" s="70"/>
      <c r="W395" s="52"/>
      <c r="X395" s="1"/>
      <c r="Y395" s="52"/>
      <c r="Z395" s="1"/>
      <c r="AA395" s="1"/>
      <c r="AB395" s="1"/>
      <c r="AC395" s="1"/>
      <c r="AD395" s="1"/>
      <c r="AE395" s="52"/>
      <c r="AF395" s="1"/>
      <c r="AG395" s="52"/>
      <c r="AH395" s="1"/>
      <c r="AI395" s="1"/>
      <c r="AJ395" s="52"/>
      <c r="AK395" s="1"/>
      <c r="AL395" s="52"/>
      <c r="AM395" s="1"/>
      <c r="AN395" s="52"/>
      <c r="AO395" s="71"/>
      <c r="AP395" s="52"/>
      <c r="AQ395" s="1"/>
      <c r="AR395" s="71"/>
      <c r="AS395" s="71"/>
      <c r="AT395" s="52"/>
    </row>
    <row r="396" spans="1:46" ht="14.25" customHeight="1">
      <c r="A396" s="52"/>
      <c r="B396" s="52"/>
      <c r="C396" s="52"/>
      <c r="D396" s="1"/>
      <c r="E396" s="52"/>
      <c r="F396" s="1"/>
      <c r="G396" s="52"/>
      <c r="H396" s="1"/>
      <c r="I396" s="52"/>
      <c r="J396" s="1"/>
      <c r="K396" s="52"/>
      <c r="L396" s="69"/>
      <c r="M396" s="52"/>
      <c r="N396" s="1"/>
      <c r="O396" s="52"/>
      <c r="P396" s="1"/>
      <c r="Q396" s="1"/>
      <c r="R396" s="52"/>
      <c r="S396" s="1"/>
      <c r="T396" s="52"/>
      <c r="U396" s="1"/>
      <c r="V396" s="70"/>
      <c r="W396" s="52"/>
      <c r="X396" s="1"/>
      <c r="Y396" s="52"/>
      <c r="Z396" s="1"/>
      <c r="AA396" s="1"/>
      <c r="AB396" s="1"/>
      <c r="AC396" s="1"/>
      <c r="AD396" s="1"/>
      <c r="AE396" s="52"/>
      <c r="AF396" s="1"/>
      <c r="AG396" s="52"/>
      <c r="AH396" s="1"/>
      <c r="AI396" s="1"/>
      <c r="AJ396" s="52"/>
      <c r="AK396" s="1"/>
      <c r="AL396" s="52"/>
      <c r="AM396" s="1"/>
      <c r="AN396" s="52"/>
      <c r="AO396" s="71"/>
      <c r="AP396" s="52"/>
      <c r="AQ396" s="1"/>
      <c r="AR396" s="71"/>
      <c r="AS396" s="71"/>
      <c r="AT396" s="52"/>
    </row>
    <row r="397" spans="1:46" ht="14.25" customHeight="1">
      <c r="A397" s="52"/>
      <c r="B397" s="52"/>
      <c r="C397" s="52"/>
      <c r="D397" s="1"/>
      <c r="E397" s="52"/>
      <c r="F397" s="1"/>
      <c r="G397" s="52"/>
      <c r="H397" s="1"/>
      <c r="I397" s="52"/>
      <c r="J397" s="1"/>
      <c r="K397" s="52"/>
      <c r="L397" s="69"/>
      <c r="M397" s="52"/>
      <c r="N397" s="1"/>
      <c r="O397" s="52"/>
      <c r="P397" s="1"/>
      <c r="Q397" s="1"/>
      <c r="R397" s="52"/>
      <c r="S397" s="1"/>
      <c r="T397" s="52"/>
      <c r="U397" s="1"/>
      <c r="V397" s="70"/>
      <c r="W397" s="52"/>
      <c r="X397" s="1"/>
      <c r="Y397" s="52"/>
      <c r="Z397" s="1"/>
      <c r="AA397" s="1"/>
      <c r="AB397" s="1"/>
      <c r="AC397" s="1"/>
      <c r="AD397" s="1"/>
      <c r="AE397" s="52"/>
      <c r="AF397" s="1"/>
      <c r="AG397" s="52"/>
      <c r="AH397" s="1"/>
      <c r="AI397" s="1"/>
      <c r="AJ397" s="52"/>
      <c r="AK397" s="1"/>
      <c r="AL397" s="52"/>
      <c r="AM397" s="1"/>
      <c r="AN397" s="52"/>
      <c r="AO397" s="71"/>
      <c r="AP397" s="52"/>
      <c r="AQ397" s="1"/>
      <c r="AR397" s="71"/>
      <c r="AS397" s="71"/>
      <c r="AT397" s="52"/>
    </row>
    <row r="398" spans="1:46" ht="14.25" customHeight="1">
      <c r="A398" s="52"/>
      <c r="B398" s="52"/>
      <c r="C398" s="52"/>
      <c r="D398" s="1"/>
      <c r="E398" s="52"/>
      <c r="F398" s="1"/>
      <c r="G398" s="52"/>
      <c r="H398" s="1"/>
      <c r="I398" s="52"/>
      <c r="J398" s="1"/>
      <c r="K398" s="52"/>
      <c r="L398" s="69"/>
      <c r="M398" s="52"/>
      <c r="N398" s="1"/>
      <c r="O398" s="52"/>
      <c r="P398" s="1"/>
      <c r="Q398" s="1"/>
      <c r="R398" s="52"/>
      <c r="S398" s="1"/>
      <c r="T398" s="52"/>
      <c r="U398" s="1"/>
      <c r="V398" s="70"/>
      <c r="W398" s="52"/>
      <c r="X398" s="1"/>
      <c r="Y398" s="52"/>
      <c r="Z398" s="1"/>
      <c r="AA398" s="1"/>
      <c r="AB398" s="1"/>
      <c r="AC398" s="1"/>
      <c r="AD398" s="1"/>
      <c r="AE398" s="52"/>
      <c r="AF398" s="1"/>
      <c r="AG398" s="52"/>
      <c r="AH398" s="1"/>
      <c r="AI398" s="1"/>
      <c r="AJ398" s="52"/>
      <c r="AK398" s="1"/>
      <c r="AL398" s="52"/>
      <c r="AM398" s="1"/>
      <c r="AN398" s="52"/>
      <c r="AO398" s="71"/>
      <c r="AP398" s="52"/>
      <c r="AQ398" s="1"/>
      <c r="AR398" s="71"/>
      <c r="AS398" s="71"/>
      <c r="AT398" s="52"/>
    </row>
    <row r="399" spans="1:46" ht="14.25" customHeight="1">
      <c r="A399" s="52"/>
      <c r="B399" s="52"/>
      <c r="C399" s="52"/>
      <c r="D399" s="1"/>
      <c r="E399" s="52"/>
      <c r="F399" s="1"/>
      <c r="G399" s="52"/>
      <c r="H399" s="1"/>
      <c r="I399" s="52"/>
      <c r="J399" s="1"/>
      <c r="K399" s="52"/>
      <c r="L399" s="69"/>
      <c r="M399" s="52"/>
      <c r="N399" s="1"/>
      <c r="O399" s="52"/>
      <c r="P399" s="1"/>
      <c r="Q399" s="1"/>
      <c r="R399" s="52"/>
      <c r="S399" s="1"/>
      <c r="T399" s="52"/>
      <c r="U399" s="1"/>
      <c r="V399" s="70"/>
      <c r="W399" s="52"/>
      <c r="X399" s="1"/>
      <c r="Y399" s="52"/>
      <c r="Z399" s="1"/>
      <c r="AA399" s="1"/>
      <c r="AB399" s="1"/>
      <c r="AC399" s="1"/>
      <c r="AD399" s="1"/>
      <c r="AE399" s="52"/>
      <c r="AF399" s="1"/>
      <c r="AG399" s="52"/>
      <c r="AH399" s="1"/>
      <c r="AI399" s="1"/>
      <c r="AJ399" s="52"/>
      <c r="AK399" s="1"/>
      <c r="AL399" s="52"/>
      <c r="AM399" s="1"/>
      <c r="AN399" s="52"/>
      <c r="AO399" s="71"/>
      <c r="AP399" s="52"/>
      <c r="AQ399" s="1"/>
      <c r="AR399" s="71"/>
      <c r="AS399" s="71"/>
      <c r="AT399" s="52"/>
    </row>
    <row r="400" spans="1:46" ht="14.25" customHeight="1">
      <c r="A400" s="52"/>
      <c r="B400" s="52"/>
      <c r="C400" s="52"/>
      <c r="D400" s="1"/>
      <c r="E400" s="52"/>
      <c r="F400" s="1"/>
      <c r="G400" s="52"/>
      <c r="H400" s="1"/>
      <c r="I400" s="52"/>
      <c r="J400" s="1"/>
      <c r="K400" s="52"/>
      <c r="L400" s="69"/>
      <c r="M400" s="52"/>
      <c r="N400" s="1"/>
      <c r="O400" s="52"/>
      <c r="P400" s="1"/>
      <c r="Q400" s="1"/>
      <c r="R400" s="52"/>
      <c r="S400" s="1"/>
      <c r="T400" s="52"/>
      <c r="U400" s="1"/>
      <c r="V400" s="70"/>
      <c r="W400" s="52"/>
      <c r="X400" s="1"/>
      <c r="Y400" s="52"/>
      <c r="Z400" s="1"/>
      <c r="AA400" s="1"/>
      <c r="AB400" s="1"/>
      <c r="AC400" s="1"/>
      <c r="AD400" s="1"/>
      <c r="AE400" s="52"/>
      <c r="AF400" s="1"/>
      <c r="AG400" s="52"/>
      <c r="AH400" s="1"/>
      <c r="AI400" s="1"/>
      <c r="AJ400" s="52"/>
      <c r="AK400" s="1"/>
      <c r="AL400" s="52"/>
      <c r="AM400" s="1"/>
      <c r="AN400" s="52"/>
      <c r="AO400" s="71"/>
      <c r="AP400" s="52"/>
      <c r="AQ400" s="1"/>
      <c r="AR400" s="71"/>
      <c r="AS400" s="71"/>
      <c r="AT400" s="52"/>
    </row>
    <row r="401" spans="1:46" ht="14.25" customHeight="1">
      <c r="A401" s="52"/>
      <c r="B401" s="52"/>
      <c r="C401" s="52"/>
      <c r="D401" s="1"/>
      <c r="E401" s="52"/>
      <c r="F401" s="1"/>
      <c r="G401" s="52"/>
      <c r="H401" s="1"/>
      <c r="I401" s="52"/>
      <c r="J401" s="1"/>
      <c r="K401" s="52"/>
      <c r="L401" s="69"/>
      <c r="M401" s="52"/>
      <c r="N401" s="1"/>
      <c r="O401" s="52"/>
      <c r="P401" s="1"/>
      <c r="Q401" s="1"/>
      <c r="R401" s="52"/>
      <c r="S401" s="1"/>
      <c r="T401" s="52"/>
      <c r="U401" s="1"/>
      <c r="V401" s="70"/>
      <c r="W401" s="52"/>
      <c r="X401" s="1"/>
      <c r="Y401" s="52"/>
      <c r="Z401" s="1"/>
      <c r="AA401" s="1"/>
      <c r="AB401" s="1"/>
      <c r="AC401" s="1"/>
      <c r="AD401" s="1"/>
      <c r="AE401" s="52"/>
      <c r="AF401" s="1"/>
      <c r="AG401" s="52"/>
      <c r="AH401" s="1"/>
      <c r="AI401" s="1"/>
      <c r="AJ401" s="52"/>
      <c r="AK401" s="1"/>
      <c r="AL401" s="52"/>
      <c r="AM401" s="1"/>
      <c r="AN401" s="52"/>
      <c r="AO401" s="71"/>
      <c r="AP401" s="52"/>
      <c r="AQ401" s="1"/>
      <c r="AR401" s="71"/>
      <c r="AS401" s="71"/>
      <c r="AT401" s="52"/>
    </row>
    <row r="402" spans="1:46" ht="14.25" customHeight="1">
      <c r="A402" s="52"/>
      <c r="B402" s="52"/>
      <c r="C402" s="52"/>
      <c r="D402" s="1"/>
      <c r="E402" s="52"/>
      <c r="F402" s="1"/>
      <c r="G402" s="52"/>
      <c r="H402" s="1"/>
      <c r="I402" s="52"/>
      <c r="J402" s="1"/>
      <c r="K402" s="52"/>
      <c r="L402" s="69"/>
      <c r="M402" s="52"/>
      <c r="N402" s="1"/>
      <c r="O402" s="52"/>
      <c r="P402" s="1"/>
      <c r="Q402" s="1"/>
      <c r="R402" s="52"/>
      <c r="S402" s="1"/>
      <c r="T402" s="52"/>
      <c r="U402" s="1"/>
      <c r="V402" s="70"/>
      <c r="W402" s="52"/>
      <c r="X402" s="1"/>
      <c r="Y402" s="52"/>
      <c r="Z402" s="1"/>
      <c r="AA402" s="1"/>
      <c r="AB402" s="1"/>
      <c r="AC402" s="1"/>
      <c r="AD402" s="1"/>
      <c r="AE402" s="52"/>
      <c r="AF402" s="1"/>
      <c r="AG402" s="52"/>
      <c r="AH402" s="1"/>
      <c r="AI402" s="1"/>
      <c r="AJ402" s="52"/>
      <c r="AK402" s="1"/>
      <c r="AL402" s="52"/>
      <c r="AM402" s="1"/>
      <c r="AN402" s="52"/>
      <c r="AO402" s="71"/>
      <c r="AP402" s="52"/>
      <c r="AQ402" s="1"/>
      <c r="AR402" s="71"/>
      <c r="AS402" s="71"/>
      <c r="AT402" s="52"/>
    </row>
    <row r="403" spans="1:46" ht="14.25" customHeight="1">
      <c r="A403" s="52"/>
      <c r="B403" s="52"/>
      <c r="C403" s="52"/>
      <c r="D403" s="1"/>
      <c r="E403" s="52"/>
      <c r="F403" s="1"/>
      <c r="G403" s="52"/>
      <c r="H403" s="1"/>
      <c r="I403" s="52"/>
      <c r="J403" s="1"/>
      <c r="K403" s="52"/>
      <c r="L403" s="69"/>
      <c r="M403" s="52"/>
      <c r="N403" s="1"/>
      <c r="O403" s="52"/>
      <c r="P403" s="1"/>
      <c r="Q403" s="1"/>
      <c r="R403" s="52"/>
      <c r="S403" s="1"/>
      <c r="T403" s="52"/>
      <c r="U403" s="1"/>
      <c r="V403" s="70"/>
      <c r="W403" s="52"/>
      <c r="X403" s="1"/>
      <c r="Y403" s="52"/>
      <c r="Z403" s="1"/>
      <c r="AA403" s="1"/>
      <c r="AB403" s="1"/>
      <c r="AC403" s="1"/>
      <c r="AD403" s="1"/>
      <c r="AE403" s="52"/>
      <c r="AF403" s="1"/>
      <c r="AG403" s="52"/>
      <c r="AH403" s="1"/>
      <c r="AI403" s="1"/>
      <c r="AJ403" s="52"/>
      <c r="AK403" s="1"/>
      <c r="AL403" s="52"/>
      <c r="AM403" s="1"/>
      <c r="AN403" s="52"/>
      <c r="AO403" s="71"/>
      <c r="AP403" s="52"/>
      <c r="AQ403" s="1"/>
      <c r="AR403" s="71"/>
      <c r="AS403" s="71"/>
      <c r="AT403" s="52"/>
    </row>
    <row r="404" spans="1:46" ht="14.25" customHeight="1">
      <c r="A404" s="52"/>
      <c r="B404" s="52"/>
      <c r="C404" s="52"/>
      <c r="D404" s="1"/>
      <c r="E404" s="52"/>
      <c r="F404" s="1"/>
      <c r="G404" s="52"/>
      <c r="H404" s="1"/>
      <c r="I404" s="52"/>
      <c r="J404" s="1"/>
      <c r="K404" s="52"/>
      <c r="L404" s="69"/>
      <c r="M404" s="52"/>
      <c r="N404" s="1"/>
      <c r="O404" s="52"/>
      <c r="P404" s="1"/>
      <c r="Q404" s="1"/>
      <c r="R404" s="52"/>
      <c r="S404" s="1"/>
      <c r="T404" s="52"/>
      <c r="U404" s="1"/>
      <c r="V404" s="70"/>
      <c r="W404" s="52"/>
      <c r="X404" s="1"/>
      <c r="Y404" s="52"/>
      <c r="Z404" s="1"/>
      <c r="AA404" s="1"/>
      <c r="AB404" s="1"/>
      <c r="AC404" s="1"/>
      <c r="AD404" s="1"/>
      <c r="AE404" s="52"/>
      <c r="AF404" s="1"/>
      <c r="AG404" s="52"/>
      <c r="AH404" s="1"/>
      <c r="AI404" s="1"/>
      <c r="AJ404" s="52"/>
      <c r="AK404" s="1"/>
      <c r="AL404" s="52"/>
      <c r="AM404" s="1"/>
      <c r="AN404" s="52"/>
      <c r="AO404" s="71"/>
      <c r="AP404" s="52"/>
      <c r="AQ404" s="1"/>
      <c r="AR404" s="71"/>
      <c r="AS404" s="71"/>
      <c r="AT404" s="52"/>
    </row>
    <row r="405" spans="1:46" ht="14.25" customHeight="1">
      <c r="A405" s="52"/>
      <c r="B405" s="52"/>
      <c r="C405" s="52"/>
      <c r="D405" s="1"/>
      <c r="E405" s="52"/>
      <c r="F405" s="1"/>
      <c r="G405" s="52"/>
      <c r="H405" s="1"/>
      <c r="I405" s="52"/>
      <c r="J405" s="1"/>
      <c r="K405" s="52"/>
      <c r="L405" s="69"/>
      <c r="M405" s="52"/>
      <c r="N405" s="1"/>
      <c r="O405" s="52"/>
      <c r="P405" s="1"/>
      <c r="Q405" s="1"/>
      <c r="R405" s="52"/>
      <c r="S405" s="1"/>
      <c r="T405" s="52"/>
      <c r="U405" s="1"/>
      <c r="V405" s="70"/>
      <c r="W405" s="52"/>
      <c r="X405" s="1"/>
      <c r="Y405" s="52"/>
      <c r="Z405" s="1"/>
      <c r="AA405" s="1"/>
      <c r="AB405" s="1"/>
      <c r="AC405" s="1"/>
      <c r="AD405" s="1"/>
      <c r="AE405" s="52"/>
      <c r="AF405" s="1"/>
      <c r="AG405" s="52"/>
      <c r="AH405" s="1"/>
      <c r="AI405" s="1"/>
      <c r="AJ405" s="52"/>
      <c r="AK405" s="1"/>
      <c r="AL405" s="52"/>
      <c r="AM405" s="1"/>
      <c r="AN405" s="52"/>
      <c r="AO405" s="71"/>
      <c r="AP405" s="52"/>
      <c r="AQ405" s="1"/>
      <c r="AR405" s="71"/>
      <c r="AS405" s="71"/>
      <c r="AT405" s="52"/>
    </row>
    <row r="406" spans="1:46" ht="14.25" customHeight="1">
      <c r="A406" s="52"/>
      <c r="B406" s="52"/>
      <c r="C406" s="52"/>
      <c r="D406" s="1"/>
      <c r="E406" s="52"/>
      <c r="F406" s="1"/>
      <c r="G406" s="52"/>
      <c r="H406" s="1"/>
      <c r="I406" s="52"/>
      <c r="J406" s="1"/>
      <c r="K406" s="52"/>
      <c r="L406" s="69"/>
      <c r="M406" s="52"/>
      <c r="N406" s="1"/>
      <c r="O406" s="52"/>
      <c r="P406" s="1"/>
      <c r="Q406" s="1"/>
      <c r="R406" s="52"/>
      <c r="S406" s="1"/>
      <c r="T406" s="52"/>
      <c r="U406" s="1"/>
      <c r="V406" s="70"/>
      <c r="W406" s="52"/>
      <c r="X406" s="1"/>
      <c r="Y406" s="52"/>
      <c r="Z406" s="1"/>
      <c r="AA406" s="1"/>
      <c r="AB406" s="1"/>
      <c r="AC406" s="1"/>
      <c r="AD406" s="1"/>
      <c r="AE406" s="52"/>
      <c r="AF406" s="1"/>
      <c r="AG406" s="52"/>
      <c r="AH406" s="1"/>
      <c r="AI406" s="1"/>
      <c r="AJ406" s="52"/>
      <c r="AK406" s="1"/>
      <c r="AL406" s="52"/>
      <c r="AM406" s="1"/>
      <c r="AN406" s="52"/>
      <c r="AO406" s="71"/>
      <c r="AP406" s="52"/>
      <c r="AQ406" s="1"/>
      <c r="AR406" s="71"/>
      <c r="AS406" s="71"/>
      <c r="AT406" s="52"/>
    </row>
    <row r="407" spans="1:46" ht="14.25" customHeight="1">
      <c r="A407" s="52"/>
      <c r="B407" s="52"/>
      <c r="C407" s="52"/>
      <c r="D407" s="1"/>
      <c r="E407" s="52"/>
      <c r="F407" s="1"/>
      <c r="G407" s="52"/>
      <c r="H407" s="1"/>
      <c r="I407" s="52"/>
      <c r="J407" s="1"/>
      <c r="K407" s="52"/>
      <c r="L407" s="69"/>
      <c r="M407" s="52"/>
      <c r="N407" s="1"/>
      <c r="O407" s="52"/>
      <c r="P407" s="1"/>
      <c r="Q407" s="1"/>
      <c r="R407" s="52"/>
      <c r="S407" s="1"/>
      <c r="T407" s="52"/>
      <c r="U407" s="1"/>
      <c r="V407" s="70"/>
      <c r="W407" s="52"/>
      <c r="X407" s="1"/>
      <c r="Y407" s="52"/>
      <c r="Z407" s="1"/>
      <c r="AA407" s="1"/>
      <c r="AB407" s="1"/>
      <c r="AC407" s="1"/>
      <c r="AD407" s="1"/>
      <c r="AE407" s="52"/>
      <c r="AF407" s="1"/>
      <c r="AG407" s="52"/>
      <c r="AH407" s="1"/>
      <c r="AI407" s="1"/>
      <c r="AJ407" s="52"/>
      <c r="AK407" s="1"/>
      <c r="AL407" s="52"/>
      <c r="AM407" s="1"/>
      <c r="AN407" s="52"/>
      <c r="AO407" s="71"/>
      <c r="AP407" s="52"/>
      <c r="AQ407" s="1"/>
      <c r="AR407" s="71"/>
      <c r="AS407" s="71"/>
      <c r="AT407" s="52"/>
    </row>
    <row r="408" spans="1:46" ht="14.25" customHeight="1">
      <c r="A408" s="52"/>
      <c r="B408" s="52"/>
      <c r="C408" s="52"/>
      <c r="D408" s="1"/>
      <c r="E408" s="52"/>
      <c r="F408" s="1"/>
      <c r="G408" s="52"/>
      <c r="H408" s="1"/>
      <c r="I408" s="52"/>
      <c r="J408" s="1"/>
      <c r="K408" s="52"/>
      <c r="L408" s="69"/>
      <c r="M408" s="52"/>
      <c r="N408" s="1"/>
      <c r="O408" s="52"/>
      <c r="P408" s="1"/>
      <c r="Q408" s="1"/>
      <c r="R408" s="52"/>
      <c r="S408" s="1"/>
      <c r="T408" s="52"/>
      <c r="U408" s="1"/>
      <c r="V408" s="70"/>
      <c r="W408" s="52"/>
      <c r="X408" s="1"/>
      <c r="Y408" s="52"/>
      <c r="Z408" s="1"/>
      <c r="AA408" s="1"/>
      <c r="AB408" s="1"/>
      <c r="AC408" s="1"/>
      <c r="AD408" s="1"/>
      <c r="AE408" s="52"/>
      <c r="AF408" s="1"/>
      <c r="AG408" s="52"/>
      <c r="AH408" s="1"/>
      <c r="AI408" s="1"/>
      <c r="AJ408" s="52"/>
      <c r="AK408" s="1"/>
      <c r="AL408" s="52"/>
      <c r="AM408" s="1"/>
      <c r="AN408" s="52"/>
      <c r="AO408" s="71"/>
      <c r="AP408" s="52"/>
      <c r="AQ408" s="1"/>
      <c r="AR408" s="71"/>
      <c r="AS408" s="71"/>
      <c r="AT408" s="52"/>
    </row>
    <row r="409" spans="1:46" ht="14.25" customHeight="1">
      <c r="A409" s="52"/>
      <c r="B409" s="52"/>
      <c r="C409" s="52"/>
      <c r="D409" s="1"/>
      <c r="E409" s="52"/>
      <c r="F409" s="1"/>
      <c r="G409" s="52"/>
      <c r="H409" s="1"/>
      <c r="I409" s="52"/>
      <c r="J409" s="1"/>
      <c r="K409" s="52"/>
      <c r="L409" s="69"/>
      <c r="M409" s="52"/>
      <c r="N409" s="1"/>
      <c r="O409" s="52"/>
      <c r="P409" s="1"/>
      <c r="Q409" s="1"/>
      <c r="R409" s="52"/>
      <c r="S409" s="1"/>
      <c r="T409" s="52"/>
      <c r="U409" s="1"/>
      <c r="V409" s="70"/>
      <c r="W409" s="52"/>
      <c r="X409" s="1"/>
      <c r="Y409" s="52"/>
      <c r="Z409" s="1"/>
      <c r="AA409" s="1"/>
      <c r="AB409" s="1"/>
      <c r="AC409" s="1"/>
      <c r="AD409" s="1"/>
      <c r="AE409" s="52"/>
      <c r="AF409" s="1"/>
      <c r="AG409" s="52"/>
      <c r="AH409" s="1"/>
      <c r="AI409" s="1"/>
      <c r="AJ409" s="52"/>
      <c r="AK409" s="1"/>
      <c r="AL409" s="52"/>
      <c r="AM409" s="1"/>
      <c r="AN409" s="52"/>
      <c r="AO409" s="71"/>
      <c r="AP409" s="52"/>
      <c r="AQ409" s="1"/>
      <c r="AR409" s="71"/>
      <c r="AS409" s="71"/>
      <c r="AT409" s="52"/>
    </row>
    <row r="410" spans="1:46" ht="14.25" customHeight="1">
      <c r="A410" s="52"/>
      <c r="B410" s="52"/>
      <c r="C410" s="52"/>
      <c r="D410" s="1"/>
      <c r="E410" s="52"/>
      <c r="F410" s="1"/>
      <c r="G410" s="52"/>
      <c r="H410" s="1"/>
      <c r="I410" s="52"/>
      <c r="J410" s="1"/>
      <c r="K410" s="52"/>
      <c r="L410" s="69"/>
      <c r="M410" s="52"/>
      <c r="N410" s="1"/>
      <c r="O410" s="52"/>
      <c r="P410" s="1"/>
      <c r="Q410" s="1"/>
      <c r="R410" s="52"/>
      <c r="S410" s="1"/>
      <c r="T410" s="52"/>
      <c r="U410" s="1"/>
      <c r="V410" s="70"/>
      <c r="W410" s="52"/>
      <c r="X410" s="1"/>
      <c r="Y410" s="52"/>
      <c r="Z410" s="1"/>
      <c r="AA410" s="1"/>
      <c r="AB410" s="1"/>
      <c r="AC410" s="1"/>
      <c r="AD410" s="1"/>
      <c r="AE410" s="52"/>
      <c r="AF410" s="1"/>
      <c r="AG410" s="52"/>
      <c r="AH410" s="1"/>
      <c r="AI410" s="1"/>
      <c r="AJ410" s="52"/>
      <c r="AK410" s="1"/>
      <c r="AL410" s="52"/>
      <c r="AM410" s="1"/>
      <c r="AN410" s="52"/>
      <c r="AO410" s="71"/>
      <c r="AP410" s="52"/>
      <c r="AQ410" s="1"/>
      <c r="AR410" s="71"/>
      <c r="AS410" s="71"/>
      <c r="AT410" s="52"/>
    </row>
    <row r="411" spans="1:46" ht="14.25" customHeight="1">
      <c r="A411" s="52"/>
      <c r="B411" s="52"/>
      <c r="C411" s="52"/>
      <c r="D411" s="1"/>
      <c r="E411" s="52"/>
      <c r="F411" s="1"/>
      <c r="G411" s="52"/>
      <c r="H411" s="1"/>
      <c r="I411" s="52"/>
      <c r="J411" s="1"/>
      <c r="K411" s="52"/>
      <c r="L411" s="69"/>
      <c r="M411" s="52"/>
      <c r="N411" s="1"/>
      <c r="O411" s="52"/>
      <c r="P411" s="1"/>
      <c r="Q411" s="1"/>
      <c r="R411" s="52"/>
      <c r="S411" s="1"/>
      <c r="T411" s="52"/>
      <c r="U411" s="1"/>
      <c r="V411" s="70"/>
      <c r="W411" s="52"/>
      <c r="X411" s="1"/>
      <c r="Y411" s="52"/>
      <c r="Z411" s="1"/>
      <c r="AA411" s="1"/>
      <c r="AB411" s="1"/>
      <c r="AC411" s="1"/>
      <c r="AD411" s="1"/>
      <c r="AE411" s="52"/>
      <c r="AF411" s="1"/>
      <c r="AG411" s="52"/>
      <c r="AH411" s="1"/>
      <c r="AI411" s="1"/>
      <c r="AJ411" s="52"/>
      <c r="AK411" s="1"/>
      <c r="AL411" s="52"/>
      <c r="AM411" s="1"/>
      <c r="AN411" s="52"/>
      <c r="AO411" s="71"/>
      <c r="AP411" s="52"/>
      <c r="AQ411" s="1"/>
      <c r="AR411" s="71"/>
      <c r="AS411" s="71"/>
      <c r="AT411" s="52"/>
    </row>
    <row r="412" spans="1:46" ht="14.25" customHeight="1">
      <c r="A412" s="52"/>
      <c r="B412" s="52"/>
      <c r="C412" s="52"/>
      <c r="D412" s="1"/>
      <c r="E412" s="52"/>
      <c r="F412" s="1"/>
      <c r="G412" s="52"/>
      <c r="H412" s="1"/>
      <c r="I412" s="52"/>
      <c r="J412" s="1"/>
      <c r="K412" s="52"/>
      <c r="L412" s="69"/>
      <c r="M412" s="52"/>
      <c r="N412" s="1"/>
      <c r="O412" s="52"/>
      <c r="P412" s="1"/>
      <c r="Q412" s="1"/>
      <c r="R412" s="52"/>
      <c r="S412" s="1"/>
      <c r="T412" s="52"/>
      <c r="U412" s="1"/>
      <c r="V412" s="70"/>
      <c r="W412" s="52"/>
      <c r="X412" s="1"/>
      <c r="Y412" s="52"/>
      <c r="Z412" s="1"/>
      <c r="AA412" s="1"/>
      <c r="AB412" s="1"/>
      <c r="AC412" s="1"/>
      <c r="AD412" s="1"/>
      <c r="AE412" s="52"/>
      <c r="AF412" s="1"/>
      <c r="AG412" s="52"/>
      <c r="AH412" s="1"/>
      <c r="AI412" s="1"/>
      <c r="AJ412" s="52"/>
      <c r="AK412" s="1"/>
      <c r="AL412" s="52"/>
      <c r="AM412" s="1"/>
      <c r="AN412" s="52"/>
      <c r="AO412" s="71"/>
      <c r="AP412" s="52"/>
      <c r="AQ412" s="1"/>
      <c r="AR412" s="71"/>
      <c r="AS412" s="71"/>
      <c r="AT412" s="52"/>
    </row>
    <row r="413" spans="1:46" ht="14.25" customHeight="1">
      <c r="A413" s="52"/>
      <c r="B413" s="52"/>
      <c r="C413" s="52"/>
      <c r="D413" s="1"/>
      <c r="E413" s="52"/>
      <c r="F413" s="1"/>
      <c r="G413" s="52"/>
      <c r="H413" s="1"/>
      <c r="I413" s="52"/>
      <c r="J413" s="1"/>
      <c r="K413" s="52"/>
      <c r="L413" s="69"/>
      <c r="M413" s="52"/>
      <c r="N413" s="1"/>
      <c r="O413" s="52"/>
      <c r="P413" s="1"/>
      <c r="Q413" s="1"/>
      <c r="R413" s="52"/>
      <c r="S413" s="1"/>
      <c r="T413" s="52"/>
      <c r="U413" s="1"/>
      <c r="V413" s="70"/>
      <c r="W413" s="52"/>
      <c r="X413" s="1"/>
      <c r="Y413" s="52"/>
      <c r="Z413" s="1"/>
      <c r="AA413" s="1"/>
      <c r="AB413" s="1"/>
      <c r="AC413" s="1"/>
      <c r="AD413" s="1"/>
      <c r="AE413" s="52"/>
      <c r="AF413" s="1"/>
      <c r="AG413" s="52"/>
      <c r="AH413" s="1"/>
      <c r="AI413" s="1"/>
      <c r="AJ413" s="52"/>
      <c r="AK413" s="1"/>
      <c r="AL413" s="52"/>
      <c r="AM413" s="1"/>
      <c r="AN413" s="52"/>
      <c r="AO413" s="71"/>
      <c r="AP413" s="52"/>
      <c r="AQ413" s="1"/>
      <c r="AR413" s="71"/>
      <c r="AS413" s="71"/>
      <c r="AT413" s="52"/>
    </row>
    <row r="414" spans="1:46" ht="14.25" customHeight="1">
      <c r="A414" s="52"/>
      <c r="B414" s="52"/>
      <c r="C414" s="52"/>
      <c r="D414" s="1"/>
      <c r="E414" s="52"/>
      <c r="F414" s="1"/>
      <c r="G414" s="52"/>
      <c r="H414" s="1"/>
      <c r="I414" s="52"/>
      <c r="J414" s="1"/>
      <c r="K414" s="52"/>
      <c r="L414" s="69"/>
      <c r="M414" s="52"/>
      <c r="N414" s="1"/>
      <c r="O414" s="52"/>
      <c r="P414" s="1"/>
      <c r="Q414" s="1"/>
      <c r="R414" s="52"/>
      <c r="S414" s="1"/>
      <c r="T414" s="52"/>
      <c r="U414" s="1"/>
      <c r="V414" s="70"/>
      <c r="W414" s="52"/>
      <c r="X414" s="1"/>
      <c r="Y414" s="52"/>
      <c r="Z414" s="1"/>
      <c r="AA414" s="1"/>
      <c r="AB414" s="1"/>
      <c r="AC414" s="1"/>
      <c r="AD414" s="1"/>
      <c r="AE414" s="52"/>
      <c r="AF414" s="1"/>
      <c r="AG414" s="52"/>
      <c r="AH414" s="1"/>
      <c r="AI414" s="1"/>
      <c r="AJ414" s="52"/>
      <c r="AK414" s="1"/>
      <c r="AL414" s="52"/>
      <c r="AM414" s="1"/>
      <c r="AN414" s="52"/>
      <c r="AO414" s="71"/>
      <c r="AP414" s="52"/>
      <c r="AQ414" s="1"/>
      <c r="AR414" s="71"/>
      <c r="AS414" s="71"/>
      <c r="AT414" s="52"/>
    </row>
    <row r="415" spans="1:46" ht="14.25" customHeight="1">
      <c r="A415" s="52"/>
      <c r="B415" s="52"/>
      <c r="C415" s="52"/>
      <c r="D415" s="1"/>
      <c r="E415" s="52"/>
      <c r="F415" s="1"/>
      <c r="G415" s="52"/>
      <c r="H415" s="1"/>
      <c r="I415" s="52"/>
      <c r="J415" s="1"/>
      <c r="K415" s="52"/>
      <c r="L415" s="69"/>
      <c r="M415" s="52"/>
      <c r="N415" s="1"/>
      <c r="O415" s="52"/>
      <c r="P415" s="1"/>
      <c r="Q415" s="1"/>
      <c r="R415" s="52"/>
      <c r="S415" s="1"/>
      <c r="T415" s="52"/>
      <c r="U415" s="1"/>
      <c r="V415" s="70"/>
      <c r="W415" s="52"/>
      <c r="X415" s="1"/>
      <c r="Y415" s="52"/>
      <c r="Z415" s="1"/>
      <c r="AA415" s="1"/>
      <c r="AB415" s="1"/>
      <c r="AC415" s="1"/>
      <c r="AD415" s="1"/>
      <c r="AE415" s="52"/>
      <c r="AF415" s="1"/>
      <c r="AG415" s="52"/>
      <c r="AH415" s="1"/>
      <c r="AI415" s="1"/>
      <c r="AJ415" s="52"/>
      <c r="AK415" s="1"/>
      <c r="AL415" s="52"/>
      <c r="AM415" s="1"/>
      <c r="AN415" s="52"/>
      <c r="AO415" s="71"/>
      <c r="AP415" s="52"/>
      <c r="AQ415" s="1"/>
      <c r="AR415" s="71"/>
      <c r="AS415" s="71"/>
      <c r="AT415" s="52"/>
    </row>
    <row r="416" spans="1:46" ht="14.25" customHeight="1">
      <c r="A416" s="52"/>
      <c r="B416" s="52"/>
      <c r="C416" s="52"/>
      <c r="D416" s="1"/>
      <c r="E416" s="52"/>
      <c r="F416" s="1"/>
      <c r="G416" s="52"/>
      <c r="H416" s="1"/>
      <c r="I416" s="52"/>
      <c r="J416" s="1"/>
      <c r="K416" s="52"/>
      <c r="L416" s="69"/>
      <c r="M416" s="52"/>
      <c r="N416" s="1"/>
      <c r="O416" s="52"/>
      <c r="P416" s="1"/>
      <c r="Q416" s="1"/>
      <c r="R416" s="52"/>
      <c r="S416" s="1"/>
      <c r="T416" s="52"/>
      <c r="U416" s="1"/>
      <c r="V416" s="70"/>
      <c r="W416" s="52"/>
      <c r="X416" s="1"/>
      <c r="Y416" s="52"/>
      <c r="Z416" s="1"/>
      <c r="AA416" s="1"/>
      <c r="AB416" s="1"/>
      <c r="AC416" s="1"/>
      <c r="AD416" s="1"/>
      <c r="AE416" s="52"/>
      <c r="AF416" s="1"/>
      <c r="AG416" s="52"/>
      <c r="AH416" s="1"/>
      <c r="AI416" s="1"/>
      <c r="AJ416" s="52"/>
      <c r="AK416" s="1"/>
      <c r="AL416" s="52"/>
      <c r="AM416" s="1"/>
      <c r="AN416" s="52"/>
      <c r="AO416" s="71"/>
      <c r="AP416" s="52"/>
      <c r="AQ416" s="1"/>
      <c r="AR416" s="71"/>
      <c r="AS416" s="71"/>
      <c r="AT416" s="52"/>
    </row>
    <row r="417" spans="1:46" ht="14.25" customHeight="1">
      <c r="A417" s="52"/>
      <c r="B417" s="52"/>
      <c r="C417" s="52"/>
      <c r="D417" s="1"/>
      <c r="E417" s="52"/>
      <c r="F417" s="1"/>
      <c r="G417" s="52"/>
      <c r="H417" s="1"/>
      <c r="I417" s="52"/>
      <c r="J417" s="1"/>
      <c r="K417" s="52"/>
      <c r="L417" s="69"/>
      <c r="M417" s="52"/>
      <c r="N417" s="1"/>
      <c r="O417" s="52"/>
      <c r="P417" s="1"/>
      <c r="Q417" s="1"/>
      <c r="R417" s="52"/>
      <c r="S417" s="1"/>
      <c r="T417" s="52"/>
      <c r="U417" s="1"/>
      <c r="V417" s="70"/>
      <c r="W417" s="52"/>
      <c r="X417" s="1"/>
      <c r="Y417" s="52"/>
      <c r="Z417" s="1"/>
      <c r="AA417" s="1"/>
      <c r="AB417" s="1"/>
      <c r="AC417" s="1"/>
      <c r="AD417" s="1"/>
      <c r="AE417" s="52"/>
      <c r="AF417" s="1"/>
      <c r="AG417" s="52"/>
      <c r="AH417" s="1"/>
      <c r="AI417" s="1"/>
      <c r="AJ417" s="52"/>
      <c r="AK417" s="1"/>
      <c r="AL417" s="52"/>
      <c r="AM417" s="1"/>
      <c r="AN417" s="52"/>
      <c r="AO417" s="71"/>
      <c r="AP417" s="52"/>
      <c r="AQ417" s="1"/>
      <c r="AR417" s="71"/>
      <c r="AS417" s="71"/>
      <c r="AT417" s="52"/>
    </row>
    <row r="418" spans="1:46" ht="14.25" customHeight="1">
      <c r="A418" s="52"/>
      <c r="B418" s="52"/>
      <c r="C418" s="52"/>
      <c r="D418" s="1"/>
      <c r="E418" s="52"/>
      <c r="F418" s="1"/>
      <c r="G418" s="52"/>
      <c r="H418" s="1"/>
      <c r="I418" s="52"/>
      <c r="J418" s="1"/>
      <c r="K418" s="52"/>
      <c r="L418" s="69"/>
      <c r="M418" s="52"/>
      <c r="N418" s="1"/>
      <c r="O418" s="52"/>
      <c r="P418" s="1"/>
      <c r="Q418" s="1"/>
      <c r="R418" s="52"/>
      <c r="S418" s="1"/>
      <c r="T418" s="52"/>
      <c r="U418" s="1"/>
      <c r="V418" s="70"/>
      <c r="W418" s="52"/>
      <c r="X418" s="1"/>
      <c r="Y418" s="52"/>
      <c r="Z418" s="1"/>
      <c r="AA418" s="1"/>
      <c r="AB418" s="1"/>
      <c r="AC418" s="1"/>
      <c r="AD418" s="1"/>
      <c r="AE418" s="52"/>
      <c r="AF418" s="1"/>
      <c r="AG418" s="52"/>
      <c r="AH418" s="1"/>
      <c r="AI418" s="1"/>
      <c r="AJ418" s="52"/>
      <c r="AK418" s="1"/>
      <c r="AL418" s="52"/>
      <c r="AM418" s="1"/>
      <c r="AN418" s="52"/>
      <c r="AO418" s="71"/>
      <c r="AP418" s="52"/>
      <c r="AQ418" s="1"/>
      <c r="AR418" s="71"/>
      <c r="AS418" s="71"/>
      <c r="AT418" s="52"/>
    </row>
    <row r="419" spans="1:46" ht="14.25" customHeight="1">
      <c r="A419" s="52"/>
      <c r="B419" s="52"/>
      <c r="C419" s="52"/>
      <c r="D419" s="1"/>
      <c r="E419" s="52"/>
      <c r="F419" s="1"/>
      <c r="G419" s="52"/>
      <c r="H419" s="1"/>
      <c r="I419" s="52"/>
      <c r="J419" s="1"/>
      <c r="K419" s="52"/>
      <c r="L419" s="69"/>
      <c r="M419" s="52"/>
      <c r="N419" s="1"/>
      <c r="O419" s="52"/>
      <c r="P419" s="1"/>
      <c r="Q419" s="1"/>
      <c r="R419" s="52"/>
      <c r="S419" s="1"/>
      <c r="T419" s="52"/>
      <c r="U419" s="1"/>
      <c r="V419" s="70"/>
      <c r="W419" s="52"/>
      <c r="X419" s="1"/>
      <c r="Y419" s="52"/>
      <c r="Z419" s="1"/>
      <c r="AA419" s="1"/>
      <c r="AB419" s="1"/>
      <c r="AC419" s="1"/>
      <c r="AD419" s="1"/>
      <c r="AE419" s="52"/>
      <c r="AF419" s="1"/>
      <c r="AG419" s="52"/>
      <c r="AH419" s="1"/>
      <c r="AI419" s="1"/>
      <c r="AJ419" s="52"/>
      <c r="AK419" s="1"/>
      <c r="AL419" s="52"/>
      <c r="AM419" s="1"/>
      <c r="AN419" s="52"/>
      <c r="AO419" s="71"/>
      <c r="AP419" s="52"/>
      <c r="AQ419" s="1"/>
      <c r="AR419" s="71"/>
      <c r="AS419" s="71"/>
      <c r="AT419" s="52"/>
    </row>
    <row r="420" spans="1:46" ht="14.25" customHeight="1">
      <c r="A420" s="52"/>
      <c r="B420" s="52"/>
      <c r="C420" s="52"/>
      <c r="D420" s="1"/>
      <c r="E420" s="52"/>
      <c r="F420" s="1"/>
      <c r="G420" s="52"/>
      <c r="H420" s="1"/>
      <c r="I420" s="52"/>
      <c r="J420" s="1"/>
      <c r="K420" s="52"/>
      <c r="L420" s="69"/>
      <c r="M420" s="52"/>
      <c r="N420" s="1"/>
      <c r="O420" s="52"/>
      <c r="P420" s="1"/>
      <c r="Q420" s="1"/>
      <c r="R420" s="52"/>
      <c r="S420" s="1"/>
      <c r="T420" s="52"/>
      <c r="U420" s="1"/>
      <c r="V420" s="70"/>
      <c r="W420" s="52"/>
      <c r="X420" s="1"/>
      <c r="Y420" s="52"/>
      <c r="Z420" s="1"/>
      <c r="AA420" s="1"/>
      <c r="AB420" s="1"/>
      <c r="AC420" s="1"/>
      <c r="AD420" s="1"/>
      <c r="AE420" s="52"/>
      <c r="AF420" s="1"/>
      <c r="AG420" s="52"/>
      <c r="AH420" s="1"/>
      <c r="AI420" s="1"/>
      <c r="AJ420" s="52"/>
      <c r="AK420" s="1"/>
      <c r="AL420" s="52"/>
      <c r="AM420" s="1"/>
      <c r="AN420" s="52"/>
      <c r="AO420" s="71"/>
      <c r="AP420" s="52"/>
      <c r="AQ420" s="1"/>
      <c r="AR420" s="71"/>
      <c r="AS420" s="71"/>
      <c r="AT420" s="52"/>
    </row>
    <row r="421" spans="1:46" ht="14.25" customHeight="1">
      <c r="A421" s="52"/>
      <c r="B421" s="52"/>
      <c r="C421" s="52"/>
      <c r="D421" s="1"/>
      <c r="E421" s="52"/>
      <c r="F421" s="1"/>
      <c r="G421" s="52"/>
      <c r="H421" s="1"/>
      <c r="I421" s="52"/>
      <c r="J421" s="1"/>
      <c r="K421" s="52"/>
      <c r="L421" s="69"/>
      <c r="M421" s="52"/>
      <c r="N421" s="1"/>
      <c r="O421" s="52"/>
      <c r="P421" s="1"/>
      <c r="Q421" s="1"/>
      <c r="R421" s="52"/>
      <c r="S421" s="1"/>
      <c r="T421" s="52"/>
      <c r="U421" s="1"/>
      <c r="V421" s="70"/>
      <c r="W421" s="52"/>
      <c r="X421" s="1"/>
      <c r="Y421" s="52"/>
      <c r="Z421" s="1"/>
      <c r="AA421" s="1"/>
      <c r="AB421" s="1"/>
      <c r="AC421" s="1"/>
      <c r="AD421" s="1"/>
      <c r="AE421" s="52"/>
      <c r="AF421" s="1"/>
      <c r="AG421" s="52"/>
      <c r="AH421" s="1"/>
      <c r="AI421" s="1"/>
      <c r="AJ421" s="52"/>
      <c r="AK421" s="1"/>
      <c r="AL421" s="52"/>
      <c r="AM421" s="1"/>
      <c r="AN421" s="52"/>
      <c r="AO421" s="71"/>
      <c r="AP421" s="52"/>
      <c r="AQ421" s="1"/>
      <c r="AR421" s="71"/>
      <c r="AS421" s="71"/>
      <c r="AT421" s="52"/>
    </row>
    <row r="422" spans="1:46" ht="14.25" customHeight="1">
      <c r="A422" s="52"/>
      <c r="B422" s="52"/>
      <c r="C422" s="52"/>
      <c r="D422" s="1"/>
      <c r="E422" s="52"/>
      <c r="F422" s="1"/>
      <c r="G422" s="52"/>
      <c r="H422" s="1"/>
      <c r="I422" s="52"/>
      <c r="J422" s="1"/>
      <c r="K422" s="52"/>
      <c r="L422" s="69"/>
      <c r="M422" s="52"/>
      <c r="N422" s="1"/>
      <c r="O422" s="52"/>
      <c r="P422" s="1"/>
      <c r="Q422" s="1"/>
      <c r="R422" s="52"/>
      <c r="S422" s="1"/>
      <c r="T422" s="52"/>
      <c r="U422" s="1"/>
      <c r="V422" s="70"/>
      <c r="W422" s="52"/>
      <c r="X422" s="1"/>
      <c r="Y422" s="52"/>
      <c r="Z422" s="1"/>
      <c r="AA422" s="1"/>
      <c r="AB422" s="1"/>
      <c r="AC422" s="1"/>
      <c r="AD422" s="1"/>
      <c r="AE422" s="52"/>
      <c r="AF422" s="1"/>
      <c r="AG422" s="52"/>
      <c r="AH422" s="1"/>
      <c r="AI422" s="1"/>
      <c r="AJ422" s="52"/>
      <c r="AK422" s="1"/>
      <c r="AL422" s="52"/>
      <c r="AM422" s="1"/>
      <c r="AN422" s="52"/>
      <c r="AO422" s="71"/>
      <c r="AP422" s="52"/>
      <c r="AQ422" s="1"/>
      <c r="AR422" s="71"/>
      <c r="AS422" s="71"/>
      <c r="AT422" s="52"/>
    </row>
    <row r="423" spans="1:46" ht="14.25" customHeight="1">
      <c r="A423" s="52"/>
      <c r="B423" s="52"/>
      <c r="C423" s="52"/>
      <c r="D423" s="1"/>
      <c r="E423" s="52"/>
      <c r="F423" s="1"/>
      <c r="G423" s="52"/>
      <c r="H423" s="1"/>
      <c r="I423" s="52"/>
      <c r="J423" s="1"/>
      <c r="K423" s="52"/>
      <c r="L423" s="69"/>
      <c r="M423" s="52"/>
      <c r="N423" s="1"/>
      <c r="O423" s="52"/>
      <c r="P423" s="1"/>
      <c r="Q423" s="1"/>
      <c r="R423" s="52"/>
      <c r="S423" s="1"/>
      <c r="T423" s="52"/>
      <c r="U423" s="1"/>
      <c r="V423" s="70"/>
      <c r="W423" s="52"/>
      <c r="X423" s="1"/>
      <c r="Y423" s="52"/>
      <c r="Z423" s="1"/>
      <c r="AA423" s="1"/>
      <c r="AB423" s="1"/>
      <c r="AC423" s="1"/>
      <c r="AD423" s="1"/>
      <c r="AE423" s="52"/>
      <c r="AF423" s="1"/>
      <c r="AG423" s="52"/>
      <c r="AH423" s="1"/>
      <c r="AI423" s="1"/>
      <c r="AJ423" s="52"/>
      <c r="AK423" s="1"/>
      <c r="AL423" s="52"/>
      <c r="AM423" s="1"/>
      <c r="AN423" s="52"/>
      <c r="AO423" s="71"/>
      <c r="AP423" s="52"/>
      <c r="AQ423" s="1"/>
      <c r="AR423" s="71"/>
      <c r="AS423" s="71"/>
      <c r="AT423" s="52"/>
    </row>
    <row r="424" spans="1:46" ht="14.25" customHeight="1">
      <c r="A424" s="52"/>
      <c r="B424" s="52"/>
      <c r="C424" s="52"/>
      <c r="D424" s="1"/>
      <c r="E424" s="52"/>
      <c r="F424" s="1"/>
      <c r="G424" s="52"/>
      <c r="H424" s="1"/>
      <c r="I424" s="52"/>
      <c r="J424" s="1"/>
      <c r="K424" s="52"/>
      <c r="L424" s="69"/>
      <c r="M424" s="52"/>
      <c r="N424" s="1"/>
      <c r="O424" s="52"/>
      <c r="P424" s="1"/>
      <c r="Q424" s="1"/>
      <c r="R424" s="52"/>
      <c r="S424" s="1"/>
      <c r="T424" s="52"/>
      <c r="U424" s="1"/>
      <c r="V424" s="70"/>
      <c r="W424" s="52"/>
      <c r="X424" s="1"/>
      <c r="Y424" s="52"/>
      <c r="Z424" s="1"/>
      <c r="AA424" s="1"/>
      <c r="AB424" s="1"/>
      <c r="AC424" s="1"/>
      <c r="AD424" s="1"/>
      <c r="AE424" s="52"/>
      <c r="AF424" s="1"/>
      <c r="AG424" s="52"/>
      <c r="AH424" s="1"/>
      <c r="AI424" s="1"/>
      <c r="AJ424" s="52"/>
      <c r="AK424" s="1"/>
      <c r="AL424" s="52"/>
      <c r="AM424" s="1"/>
      <c r="AN424" s="52"/>
      <c r="AO424" s="71"/>
      <c r="AP424" s="52"/>
      <c r="AQ424" s="1"/>
      <c r="AR424" s="71"/>
      <c r="AS424" s="71"/>
      <c r="AT424" s="52"/>
    </row>
    <row r="425" spans="1:46" ht="14.25" customHeight="1">
      <c r="A425" s="52"/>
      <c r="B425" s="52"/>
      <c r="C425" s="52"/>
      <c r="D425" s="1"/>
      <c r="E425" s="52"/>
      <c r="F425" s="1"/>
      <c r="G425" s="52"/>
      <c r="H425" s="1"/>
      <c r="I425" s="52"/>
      <c r="J425" s="1"/>
      <c r="K425" s="52"/>
      <c r="L425" s="69"/>
      <c r="M425" s="52"/>
      <c r="N425" s="1"/>
      <c r="O425" s="52"/>
      <c r="P425" s="1"/>
      <c r="Q425" s="1"/>
      <c r="R425" s="52"/>
      <c r="S425" s="1"/>
      <c r="T425" s="52"/>
      <c r="U425" s="1"/>
      <c r="V425" s="70"/>
      <c r="W425" s="52"/>
      <c r="X425" s="1"/>
      <c r="Y425" s="52"/>
      <c r="Z425" s="1"/>
      <c r="AA425" s="1"/>
      <c r="AB425" s="1"/>
      <c r="AC425" s="1"/>
      <c r="AD425" s="1"/>
      <c r="AE425" s="52"/>
      <c r="AF425" s="1"/>
      <c r="AG425" s="52"/>
      <c r="AH425" s="1"/>
      <c r="AI425" s="1"/>
      <c r="AJ425" s="52"/>
      <c r="AK425" s="1"/>
      <c r="AL425" s="52"/>
      <c r="AM425" s="1"/>
      <c r="AN425" s="52"/>
      <c r="AO425" s="71"/>
      <c r="AP425" s="52"/>
      <c r="AQ425" s="1"/>
      <c r="AR425" s="71"/>
      <c r="AS425" s="71"/>
      <c r="AT425" s="52"/>
    </row>
    <row r="426" spans="1:46" ht="14.25" customHeight="1">
      <c r="A426" s="52"/>
      <c r="B426" s="52"/>
      <c r="C426" s="52"/>
      <c r="D426" s="1"/>
      <c r="E426" s="52"/>
      <c r="F426" s="1"/>
      <c r="G426" s="52"/>
      <c r="H426" s="1"/>
      <c r="I426" s="52"/>
      <c r="J426" s="1"/>
      <c r="K426" s="52"/>
      <c r="L426" s="69"/>
      <c r="M426" s="52"/>
      <c r="N426" s="1"/>
      <c r="O426" s="52"/>
      <c r="P426" s="1"/>
      <c r="Q426" s="1"/>
      <c r="R426" s="52"/>
      <c r="S426" s="1"/>
      <c r="T426" s="52"/>
      <c r="U426" s="1"/>
      <c r="V426" s="70"/>
      <c r="W426" s="52"/>
      <c r="X426" s="1"/>
      <c r="Y426" s="52"/>
      <c r="Z426" s="1"/>
      <c r="AA426" s="1"/>
      <c r="AB426" s="1"/>
      <c r="AC426" s="1"/>
      <c r="AD426" s="1"/>
      <c r="AE426" s="52"/>
      <c r="AF426" s="1"/>
      <c r="AG426" s="52"/>
      <c r="AH426" s="1"/>
      <c r="AI426" s="1"/>
      <c r="AJ426" s="52"/>
      <c r="AK426" s="1"/>
      <c r="AL426" s="52"/>
      <c r="AM426" s="1"/>
      <c r="AN426" s="52"/>
      <c r="AO426" s="71"/>
      <c r="AP426" s="52"/>
      <c r="AQ426" s="1"/>
      <c r="AR426" s="71"/>
      <c r="AS426" s="71"/>
      <c r="AT426" s="52"/>
    </row>
    <row r="427" spans="1:46" ht="14.25" customHeight="1">
      <c r="A427" s="52"/>
      <c r="B427" s="52"/>
      <c r="C427" s="52"/>
      <c r="D427" s="1"/>
      <c r="E427" s="52"/>
      <c r="F427" s="1"/>
      <c r="G427" s="52"/>
      <c r="H427" s="1"/>
      <c r="I427" s="52"/>
      <c r="J427" s="1"/>
      <c r="K427" s="52"/>
      <c r="L427" s="69"/>
      <c r="M427" s="52"/>
      <c r="N427" s="1"/>
      <c r="O427" s="52"/>
      <c r="P427" s="1"/>
      <c r="Q427" s="1"/>
      <c r="R427" s="52"/>
      <c r="S427" s="1"/>
      <c r="T427" s="52"/>
      <c r="U427" s="1"/>
      <c r="V427" s="70"/>
      <c r="W427" s="52"/>
      <c r="X427" s="1"/>
      <c r="Y427" s="52"/>
      <c r="Z427" s="1"/>
      <c r="AA427" s="1"/>
      <c r="AB427" s="1"/>
      <c r="AC427" s="1"/>
      <c r="AD427" s="1"/>
      <c r="AE427" s="52"/>
      <c r="AF427" s="1"/>
      <c r="AG427" s="52"/>
      <c r="AH427" s="1"/>
      <c r="AI427" s="1"/>
      <c r="AJ427" s="52"/>
      <c r="AK427" s="1"/>
      <c r="AL427" s="52"/>
      <c r="AM427" s="1"/>
      <c r="AN427" s="52"/>
      <c r="AO427" s="71"/>
      <c r="AP427" s="52"/>
      <c r="AQ427" s="1"/>
      <c r="AR427" s="71"/>
      <c r="AS427" s="71"/>
      <c r="AT427" s="52"/>
    </row>
    <row r="428" spans="1:46" ht="14.25" customHeight="1">
      <c r="A428" s="52"/>
      <c r="B428" s="52"/>
      <c r="C428" s="52"/>
      <c r="D428" s="1"/>
      <c r="E428" s="52"/>
      <c r="F428" s="1"/>
      <c r="G428" s="52"/>
      <c r="H428" s="1"/>
      <c r="I428" s="52"/>
      <c r="J428" s="1"/>
      <c r="K428" s="52"/>
      <c r="L428" s="69"/>
      <c r="M428" s="52"/>
      <c r="N428" s="1"/>
      <c r="O428" s="52"/>
      <c r="P428" s="1"/>
      <c r="Q428" s="1"/>
      <c r="R428" s="52"/>
      <c r="S428" s="1"/>
      <c r="T428" s="52"/>
      <c r="U428" s="1"/>
      <c r="V428" s="70"/>
      <c r="W428" s="52"/>
      <c r="X428" s="1"/>
      <c r="Y428" s="52"/>
      <c r="Z428" s="1"/>
      <c r="AA428" s="1"/>
      <c r="AB428" s="1"/>
      <c r="AC428" s="1"/>
      <c r="AD428" s="1"/>
      <c r="AE428" s="52"/>
      <c r="AF428" s="1"/>
      <c r="AG428" s="52"/>
      <c r="AH428" s="1"/>
      <c r="AI428" s="1"/>
      <c r="AJ428" s="52"/>
      <c r="AK428" s="1"/>
      <c r="AL428" s="52"/>
      <c r="AM428" s="1"/>
      <c r="AN428" s="52"/>
      <c r="AO428" s="71"/>
      <c r="AP428" s="52"/>
      <c r="AQ428" s="1"/>
      <c r="AR428" s="71"/>
      <c r="AS428" s="71"/>
      <c r="AT428" s="52"/>
    </row>
    <row r="429" spans="1:46" ht="14.25" customHeight="1">
      <c r="A429" s="52"/>
      <c r="B429" s="52"/>
      <c r="C429" s="52"/>
      <c r="D429" s="1"/>
      <c r="E429" s="52"/>
      <c r="F429" s="1"/>
      <c r="G429" s="52"/>
      <c r="H429" s="1"/>
      <c r="I429" s="52"/>
      <c r="J429" s="1"/>
      <c r="K429" s="52"/>
      <c r="L429" s="69"/>
      <c r="M429" s="52"/>
      <c r="N429" s="1"/>
      <c r="O429" s="52"/>
      <c r="P429" s="1"/>
      <c r="Q429" s="1"/>
      <c r="R429" s="52"/>
      <c r="S429" s="1"/>
      <c r="T429" s="52"/>
      <c r="U429" s="1"/>
      <c r="V429" s="70"/>
      <c r="W429" s="52"/>
      <c r="X429" s="1"/>
      <c r="Y429" s="52"/>
      <c r="Z429" s="1"/>
      <c r="AA429" s="1"/>
      <c r="AB429" s="1"/>
      <c r="AC429" s="1"/>
      <c r="AD429" s="1"/>
      <c r="AE429" s="52"/>
      <c r="AF429" s="1"/>
      <c r="AG429" s="52"/>
      <c r="AH429" s="1"/>
      <c r="AI429" s="1"/>
      <c r="AJ429" s="52"/>
      <c r="AK429" s="1"/>
      <c r="AL429" s="52"/>
      <c r="AM429" s="1"/>
      <c r="AN429" s="52"/>
      <c r="AO429" s="71"/>
      <c r="AP429" s="52"/>
      <c r="AQ429" s="1"/>
      <c r="AR429" s="71"/>
      <c r="AS429" s="71"/>
      <c r="AT429" s="52"/>
    </row>
    <row r="430" spans="1:46" ht="14.25" customHeight="1">
      <c r="A430" s="52"/>
      <c r="B430" s="52"/>
      <c r="C430" s="52"/>
      <c r="D430" s="1"/>
      <c r="E430" s="52"/>
      <c r="F430" s="1"/>
      <c r="G430" s="52"/>
      <c r="H430" s="1"/>
      <c r="I430" s="52"/>
      <c r="J430" s="1"/>
      <c r="K430" s="52"/>
      <c r="L430" s="69"/>
      <c r="M430" s="52"/>
      <c r="N430" s="1"/>
      <c r="O430" s="52"/>
      <c r="P430" s="1"/>
      <c r="Q430" s="1"/>
      <c r="R430" s="52"/>
      <c r="S430" s="1"/>
      <c r="T430" s="52"/>
      <c r="U430" s="1"/>
      <c r="V430" s="70"/>
      <c r="W430" s="52"/>
      <c r="X430" s="1"/>
      <c r="Y430" s="52"/>
      <c r="Z430" s="1"/>
      <c r="AA430" s="1"/>
      <c r="AB430" s="1"/>
      <c r="AC430" s="1"/>
      <c r="AD430" s="1"/>
      <c r="AE430" s="52"/>
      <c r="AF430" s="1"/>
      <c r="AG430" s="52"/>
      <c r="AH430" s="1"/>
      <c r="AI430" s="1"/>
      <c r="AJ430" s="52"/>
      <c r="AK430" s="1"/>
      <c r="AL430" s="52"/>
      <c r="AM430" s="1"/>
      <c r="AN430" s="52"/>
      <c r="AO430" s="71"/>
      <c r="AP430" s="52"/>
      <c r="AQ430" s="1"/>
      <c r="AR430" s="71"/>
      <c r="AS430" s="71"/>
      <c r="AT430" s="52"/>
    </row>
    <row r="431" spans="1:46" ht="14.25" customHeight="1">
      <c r="A431" s="52"/>
      <c r="B431" s="52"/>
      <c r="C431" s="52"/>
      <c r="D431" s="1"/>
      <c r="E431" s="52"/>
      <c r="F431" s="1"/>
      <c r="G431" s="52"/>
      <c r="H431" s="1"/>
      <c r="I431" s="52"/>
      <c r="J431" s="1"/>
      <c r="K431" s="52"/>
      <c r="L431" s="69"/>
      <c r="M431" s="52"/>
      <c r="N431" s="1"/>
      <c r="O431" s="52"/>
      <c r="P431" s="1"/>
      <c r="Q431" s="1"/>
      <c r="R431" s="52"/>
      <c r="S431" s="1"/>
      <c r="T431" s="52"/>
      <c r="U431" s="1"/>
      <c r="V431" s="70"/>
      <c r="W431" s="52"/>
      <c r="X431" s="1"/>
      <c r="Y431" s="52"/>
      <c r="Z431" s="1"/>
      <c r="AA431" s="1"/>
      <c r="AB431" s="1"/>
      <c r="AC431" s="1"/>
      <c r="AD431" s="1"/>
      <c r="AE431" s="52"/>
      <c r="AF431" s="1"/>
      <c r="AG431" s="52"/>
      <c r="AH431" s="1"/>
      <c r="AI431" s="1"/>
      <c r="AJ431" s="52"/>
      <c r="AK431" s="1"/>
      <c r="AL431" s="52"/>
      <c r="AM431" s="1"/>
      <c r="AN431" s="52"/>
      <c r="AO431" s="71"/>
      <c r="AP431" s="52"/>
      <c r="AQ431" s="1"/>
      <c r="AR431" s="71"/>
      <c r="AS431" s="71"/>
      <c r="AT431" s="52"/>
    </row>
    <row r="432" spans="1:46" ht="14.25" customHeight="1">
      <c r="A432" s="52"/>
      <c r="B432" s="52"/>
      <c r="C432" s="52"/>
      <c r="D432" s="1"/>
      <c r="E432" s="52"/>
      <c r="F432" s="1"/>
      <c r="G432" s="52"/>
      <c r="H432" s="1"/>
      <c r="I432" s="52"/>
      <c r="J432" s="1"/>
      <c r="K432" s="52"/>
      <c r="L432" s="69"/>
      <c r="M432" s="52"/>
      <c r="N432" s="1"/>
      <c r="O432" s="52"/>
      <c r="P432" s="1"/>
      <c r="Q432" s="1"/>
      <c r="R432" s="52"/>
      <c r="S432" s="1"/>
      <c r="T432" s="52"/>
      <c r="U432" s="1"/>
      <c r="V432" s="70"/>
      <c r="W432" s="52"/>
      <c r="X432" s="1"/>
      <c r="Y432" s="52"/>
      <c r="Z432" s="1"/>
      <c r="AA432" s="1"/>
      <c r="AB432" s="1"/>
      <c r="AC432" s="1"/>
      <c r="AD432" s="1"/>
      <c r="AE432" s="52"/>
      <c r="AF432" s="1"/>
      <c r="AG432" s="52"/>
      <c r="AH432" s="1"/>
      <c r="AI432" s="1"/>
      <c r="AJ432" s="52"/>
      <c r="AK432" s="1"/>
      <c r="AL432" s="52"/>
      <c r="AM432" s="1"/>
      <c r="AN432" s="52"/>
      <c r="AO432" s="71"/>
      <c r="AP432" s="52"/>
      <c r="AQ432" s="1"/>
      <c r="AR432" s="71"/>
      <c r="AS432" s="71"/>
      <c r="AT432" s="52"/>
    </row>
    <row r="433" spans="1:46" ht="14.25" customHeight="1">
      <c r="A433" s="52"/>
      <c r="B433" s="52"/>
      <c r="C433" s="52"/>
      <c r="D433" s="1"/>
      <c r="E433" s="52"/>
      <c r="F433" s="1"/>
      <c r="G433" s="52"/>
      <c r="H433" s="1"/>
      <c r="I433" s="52"/>
      <c r="J433" s="1"/>
      <c r="K433" s="52"/>
      <c r="L433" s="69"/>
      <c r="M433" s="52"/>
      <c r="N433" s="1"/>
      <c r="O433" s="52"/>
      <c r="P433" s="1"/>
      <c r="Q433" s="1"/>
      <c r="R433" s="52"/>
      <c r="S433" s="1"/>
      <c r="T433" s="52"/>
      <c r="U433" s="1"/>
      <c r="V433" s="70"/>
      <c r="W433" s="52"/>
      <c r="X433" s="1"/>
      <c r="Y433" s="52"/>
      <c r="Z433" s="1"/>
      <c r="AA433" s="1"/>
      <c r="AB433" s="1"/>
      <c r="AC433" s="1"/>
      <c r="AD433" s="1"/>
      <c r="AE433" s="52"/>
      <c r="AF433" s="1"/>
      <c r="AG433" s="52"/>
      <c r="AH433" s="1"/>
      <c r="AI433" s="1"/>
      <c r="AJ433" s="52"/>
      <c r="AK433" s="1"/>
      <c r="AL433" s="52"/>
      <c r="AM433" s="1"/>
      <c r="AN433" s="52"/>
      <c r="AO433" s="71"/>
      <c r="AP433" s="52"/>
      <c r="AQ433" s="1"/>
      <c r="AR433" s="71"/>
      <c r="AS433" s="71"/>
      <c r="AT433" s="52"/>
    </row>
    <row r="434" spans="1:46" ht="14.25" customHeight="1">
      <c r="A434" s="52"/>
      <c r="B434" s="52"/>
      <c r="C434" s="52"/>
      <c r="D434" s="1"/>
      <c r="E434" s="52"/>
      <c r="F434" s="1"/>
      <c r="G434" s="52"/>
      <c r="H434" s="1"/>
      <c r="I434" s="52"/>
      <c r="J434" s="1"/>
      <c r="K434" s="52"/>
      <c r="L434" s="69"/>
      <c r="M434" s="52"/>
      <c r="N434" s="1"/>
      <c r="O434" s="52"/>
      <c r="P434" s="1"/>
      <c r="Q434" s="1"/>
      <c r="R434" s="52"/>
      <c r="S434" s="1"/>
      <c r="T434" s="52"/>
      <c r="U434" s="1"/>
      <c r="V434" s="70"/>
      <c r="W434" s="52"/>
      <c r="X434" s="1"/>
      <c r="Y434" s="52"/>
      <c r="Z434" s="1"/>
      <c r="AA434" s="1"/>
      <c r="AB434" s="1"/>
      <c r="AC434" s="1"/>
      <c r="AD434" s="1"/>
      <c r="AE434" s="52"/>
      <c r="AF434" s="1"/>
      <c r="AG434" s="52"/>
      <c r="AH434" s="1"/>
      <c r="AI434" s="1"/>
      <c r="AJ434" s="52"/>
      <c r="AK434" s="1"/>
      <c r="AL434" s="52"/>
      <c r="AM434" s="1"/>
      <c r="AN434" s="52"/>
      <c r="AO434" s="71"/>
      <c r="AP434" s="52"/>
      <c r="AQ434" s="1"/>
      <c r="AR434" s="71"/>
      <c r="AS434" s="71"/>
      <c r="AT434" s="52"/>
    </row>
    <row r="435" spans="1:46" ht="14.25" customHeight="1">
      <c r="A435" s="52"/>
      <c r="B435" s="52"/>
      <c r="C435" s="52"/>
      <c r="D435" s="1"/>
      <c r="E435" s="52"/>
      <c r="F435" s="1"/>
      <c r="G435" s="52"/>
      <c r="H435" s="1"/>
      <c r="I435" s="52"/>
      <c r="J435" s="1"/>
      <c r="K435" s="52"/>
      <c r="L435" s="69"/>
      <c r="M435" s="52"/>
      <c r="N435" s="1"/>
      <c r="O435" s="52"/>
      <c r="P435" s="1"/>
      <c r="Q435" s="1"/>
      <c r="R435" s="52"/>
      <c r="S435" s="1"/>
      <c r="T435" s="52"/>
      <c r="U435" s="1"/>
      <c r="V435" s="70"/>
      <c r="W435" s="52"/>
      <c r="X435" s="1"/>
      <c r="Y435" s="52"/>
      <c r="Z435" s="1"/>
      <c r="AA435" s="1"/>
      <c r="AB435" s="1"/>
      <c r="AC435" s="1"/>
      <c r="AD435" s="1"/>
      <c r="AE435" s="52"/>
      <c r="AF435" s="1"/>
      <c r="AG435" s="52"/>
      <c r="AH435" s="1"/>
      <c r="AI435" s="1"/>
      <c r="AJ435" s="52"/>
      <c r="AK435" s="1"/>
      <c r="AL435" s="52"/>
      <c r="AM435" s="1"/>
      <c r="AN435" s="52"/>
      <c r="AO435" s="71"/>
      <c r="AP435" s="52"/>
      <c r="AQ435" s="1"/>
      <c r="AR435" s="71"/>
      <c r="AS435" s="71"/>
      <c r="AT435" s="52"/>
    </row>
    <row r="436" spans="1:46" ht="14.25" customHeight="1">
      <c r="A436" s="52"/>
      <c r="B436" s="52"/>
      <c r="C436" s="52"/>
      <c r="D436" s="1"/>
      <c r="E436" s="52"/>
      <c r="F436" s="1"/>
      <c r="G436" s="52"/>
      <c r="H436" s="1"/>
      <c r="I436" s="52"/>
      <c r="J436" s="1"/>
      <c r="K436" s="52"/>
      <c r="L436" s="69"/>
      <c r="M436" s="52"/>
      <c r="N436" s="1"/>
      <c r="O436" s="52"/>
      <c r="P436" s="1"/>
      <c r="Q436" s="1"/>
      <c r="R436" s="52"/>
      <c r="S436" s="1"/>
      <c r="T436" s="52"/>
      <c r="U436" s="1"/>
      <c r="V436" s="70"/>
      <c r="W436" s="52"/>
      <c r="X436" s="1"/>
      <c r="Y436" s="52"/>
      <c r="Z436" s="1"/>
      <c r="AA436" s="1"/>
      <c r="AB436" s="1"/>
      <c r="AC436" s="1"/>
      <c r="AD436" s="1"/>
      <c r="AE436" s="52"/>
      <c r="AF436" s="1"/>
      <c r="AG436" s="52"/>
      <c r="AH436" s="1"/>
      <c r="AI436" s="1"/>
      <c r="AJ436" s="52"/>
      <c r="AK436" s="1"/>
      <c r="AL436" s="52"/>
      <c r="AM436" s="1"/>
      <c r="AN436" s="52"/>
      <c r="AO436" s="71"/>
      <c r="AP436" s="52"/>
      <c r="AQ436" s="1"/>
      <c r="AR436" s="71"/>
      <c r="AS436" s="71"/>
      <c r="AT436" s="52"/>
    </row>
    <row r="437" spans="1:46" ht="14.25" customHeight="1">
      <c r="A437" s="52"/>
      <c r="B437" s="52"/>
      <c r="C437" s="52"/>
      <c r="D437" s="1"/>
      <c r="E437" s="52"/>
      <c r="F437" s="1"/>
      <c r="G437" s="52"/>
      <c r="H437" s="1"/>
      <c r="I437" s="52"/>
      <c r="J437" s="1"/>
      <c r="K437" s="52"/>
      <c r="L437" s="69"/>
      <c r="M437" s="52"/>
      <c r="N437" s="1"/>
      <c r="O437" s="52"/>
      <c r="P437" s="1"/>
      <c r="Q437" s="1"/>
      <c r="R437" s="52"/>
      <c r="S437" s="1"/>
      <c r="T437" s="52"/>
      <c r="U437" s="1"/>
      <c r="V437" s="70"/>
      <c r="W437" s="52"/>
      <c r="X437" s="1"/>
      <c r="Y437" s="52"/>
      <c r="Z437" s="1"/>
      <c r="AA437" s="1"/>
      <c r="AB437" s="1"/>
      <c r="AC437" s="1"/>
      <c r="AD437" s="1"/>
      <c r="AE437" s="52"/>
      <c r="AF437" s="1"/>
      <c r="AG437" s="52"/>
      <c r="AH437" s="1"/>
      <c r="AI437" s="1"/>
      <c r="AJ437" s="52"/>
      <c r="AK437" s="1"/>
      <c r="AL437" s="52"/>
      <c r="AM437" s="1"/>
      <c r="AN437" s="52"/>
      <c r="AO437" s="71"/>
      <c r="AP437" s="52"/>
      <c r="AQ437" s="1"/>
      <c r="AR437" s="71"/>
      <c r="AS437" s="71"/>
      <c r="AT437" s="52"/>
    </row>
    <row r="438" spans="1:46" ht="14.25" customHeight="1">
      <c r="A438" s="52"/>
      <c r="B438" s="52"/>
      <c r="C438" s="52"/>
      <c r="D438" s="1"/>
      <c r="E438" s="52"/>
      <c r="F438" s="1"/>
      <c r="G438" s="52"/>
      <c r="H438" s="1"/>
      <c r="I438" s="52"/>
      <c r="J438" s="1"/>
      <c r="K438" s="52"/>
      <c r="L438" s="69"/>
      <c r="M438" s="52"/>
      <c r="N438" s="1"/>
      <c r="O438" s="52"/>
      <c r="P438" s="1"/>
      <c r="Q438" s="1"/>
      <c r="R438" s="52"/>
      <c r="S438" s="1"/>
      <c r="T438" s="52"/>
      <c r="U438" s="1"/>
      <c r="V438" s="70"/>
      <c r="W438" s="52"/>
      <c r="X438" s="1"/>
      <c r="Y438" s="52"/>
      <c r="Z438" s="1"/>
      <c r="AA438" s="1"/>
      <c r="AB438" s="1"/>
      <c r="AC438" s="1"/>
      <c r="AD438" s="1"/>
      <c r="AE438" s="52"/>
      <c r="AF438" s="1"/>
      <c r="AG438" s="52"/>
      <c r="AH438" s="1"/>
      <c r="AI438" s="1"/>
      <c r="AJ438" s="52"/>
      <c r="AK438" s="1"/>
      <c r="AL438" s="52"/>
      <c r="AM438" s="1"/>
      <c r="AN438" s="52"/>
      <c r="AO438" s="71"/>
      <c r="AP438" s="52"/>
      <c r="AQ438" s="1"/>
      <c r="AR438" s="71"/>
      <c r="AS438" s="71"/>
      <c r="AT438" s="52"/>
    </row>
    <row r="439" spans="1:46" ht="14.25" customHeight="1">
      <c r="A439" s="52"/>
      <c r="B439" s="52"/>
      <c r="C439" s="52"/>
      <c r="D439" s="1"/>
      <c r="E439" s="52"/>
      <c r="F439" s="1"/>
      <c r="G439" s="52"/>
      <c r="H439" s="1"/>
      <c r="I439" s="52"/>
      <c r="J439" s="1"/>
      <c r="K439" s="52"/>
      <c r="L439" s="69"/>
      <c r="M439" s="52"/>
      <c r="N439" s="1"/>
      <c r="O439" s="52"/>
      <c r="P439" s="1"/>
      <c r="Q439" s="1"/>
      <c r="R439" s="52"/>
      <c r="S439" s="1"/>
      <c r="T439" s="52"/>
      <c r="U439" s="1"/>
      <c r="V439" s="70"/>
      <c r="W439" s="52"/>
      <c r="X439" s="1"/>
      <c r="Y439" s="52"/>
      <c r="Z439" s="1"/>
      <c r="AA439" s="1"/>
      <c r="AB439" s="1"/>
      <c r="AC439" s="1"/>
      <c r="AD439" s="1"/>
      <c r="AE439" s="52"/>
      <c r="AF439" s="1"/>
      <c r="AG439" s="52"/>
      <c r="AH439" s="1"/>
      <c r="AI439" s="1"/>
      <c r="AJ439" s="52"/>
      <c r="AK439" s="1"/>
      <c r="AL439" s="52"/>
      <c r="AM439" s="1"/>
      <c r="AN439" s="52"/>
      <c r="AO439" s="71"/>
      <c r="AP439" s="52"/>
      <c r="AQ439" s="1"/>
      <c r="AR439" s="71"/>
      <c r="AS439" s="71"/>
      <c r="AT439" s="52"/>
    </row>
    <row r="440" spans="1:46" ht="14.25" customHeight="1">
      <c r="A440" s="52"/>
      <c r="B440" s="52"/>
      <c r="C440" s="52"/>
      <c r="D440" s="1"/>
      <c r="E440" s="52"/>
      <c r="F440" s="1"/>
      <c r="G440" s="52"/>
      <c r="H440" s="1"/>
      <c r="I440" s="52"/>
      <c r="J440" s="1"/>
      <c r="K440" s="52"/>
      <c r="L440" s="69"/>
      <c r="M440" s="52"/>
      <c r="N440" s="1"/>
      <c r="O440" s="52"/>
      <c r="P440" s="1"/>
      <c r="Q440" s="1"/>
      <c r="R440" s="52"/>
      <c r="S440" s="1"/>
      <c r="T440" s="52"/>
      <c r="U440" s="1"/>
      <c r="V440" s="70"/>
      <c r="W440" s="52"/>
      <c r="X440" s="1"/>
      <c r="Y440" s="52"/>
      <c r="Z440" s="1"/>
      <c r="AA440" s="1"/>
      <c r="AB440" s="1"/>
      <c r="AC440" s="1"/>
      <c r="AD440" s="1"/>
      <c r="AE440" s="52"/>
      <c r="AF440" s="1"/>
      <c r="AG440" s="52"/>
      <c r="AH440" s="1"/>
      <c r="AI440" s="1"/>
      <c r="AJ440" s="52"/>
      <c r="AK440" s="1"/>
      <c r="AL440" s="52"/>
      <c r="AM440" s="1"/>
      <c r="AN440" s="52"/>
      <c r="AO440" s="71"/>
      <c r="AP440" s="52"/>
      <c r="AQ440" s="1"/>
      <c r="AR440" s="71"/>
      <c r="AS440" s="71"/>
      <c r="AT440" s="52"/>
    </row>
    <row r="441" spans="1:46" ht="14.25" customHeight="1">
      <c r="A441" s="52"/>
      <c r="B441" s="52"/>
      <c r="C441" s="52"/>
      <c r="D441" s="1"/>
      <c r="E441" s="52"/>
      <c r="F441" s="1"/>
      <c r="G441" s="52"/>
      <c r="H441" s="1"/>
      <c r="I441" s="52"/>
      <c r="J441" s="1"/>
      <c r="K441" s="52"/>
      <c r="L441" s="69"/>
      <c r="M441" s="52"/>
      <c r="N441" s="1"/>
      <c r="O441" s="52"/>
      <c r="P441" s="1"/>
      <c r="Q441" s="1"/>
      <c r="R441" s="52"/>
      <c r="S441" s="1"/>
      <c r="T441" s="52"/>
      <c r="U441" s="1"/>
      <c r="V441" s="70"/>
      <c r="W441" s="52"/>
      <c r="X441" s="1"/>
      <c r="Y441" s="52"/>
      <c r="Z441" s="1"/>
      <c r="AA441" s="1"/>
      <c r="AB441" s="1"/>
      <c r="AC441" s="1"/>
      <c r="AD441" s="1"/>
      <c r="AE441" s="52"/>
      <c r="AF441" s="1"/>
      <c r="AG441" s="52"/>
      <c r="AH441" s="1"/>
      <c r="AI441" s="1"/>
      <c r="AJ441" s="52"/>
      <c r="AK441" s="1"/>
      <c r="AL441" s="52"/>
      <c r="AM441" s="1"/>
      <c r="AN441" s="52"/>
      <c r="AO441" s="71"/>
      <c r="AP441" s="52"/>
      <c r="AQ441" s="1"/>
      <c r="AR441" s="71"/>
      <c r="AS441" s="71"/>
      <c r="AT441" s="52"/>
    </row>
    <row r="442" spans="1:46" ht="14.25" customHeight="1">
      <c r="A442" s="52"/>
      <c r="B442" s="52"/>
      <c r="C442" s="52"/>
      <c r="D442" s="1"/>
      <c r="E442" s="52"/>
      <c r="F442" s="1"/>
      <c r="G442" s="52"/>
      <c r="H442" s="1"/>
      <c r="I442" s="52"/>
      <c r="J442" s="1"/>
      <c r="K442" s="52"/>
      <c r="L442" s="69"/>
      <c r="M442" s="52"/>
      <c r="N442" s="1"/>
      <c r="O442" s="52"/>
      <c r="P442" s="1"/>
      <c r="Q442" s="1"/>
      <c r="R442" s="52"/>
      <c r="S442" s="1"/>
      <c r="T442" s="52"/>
      <c r="U442" s="1"/>
      <c r="V442" s="70"/>
      <c r="W442" s="52"/>
      <c r="X442" s="1"/>
      <c r="Y442" s="52"/>
      <c r="Z442" s="1"/>
      <c r="AA442" s="1"/>
      <c r="AB442" s="1"/>
      <c r="AC442" s="1"/>
      <c r="AD442" s="1"/>
      <c r="AE442" s="52"/>
      <c r="AF442" s="1"/>
      <c r="AG442" s="52"/>
      <c r="AH442" s="1"/>
      <c r="AI442" s="1"/>
      <c r="AJ442" s="52"/>
      <c r="AK442" s="1"/>
      <c r="AL442" s="52"/>
      <c r="AM442" s="1"/>
      <c r="AN442" s="52"/>
      <c r="AO442" s="71"/>
      <c r="AP442" s="52"/>
      <c r="AQ442" s="1"/>
      <c r="AR442" s="71"/>
      <c r="AS442" s="71"/>
      <c r="AT442" s="52"/>
    </row>
    <row r="443" spans="1:46" ht="14.25" customHeight="1">
      <c r="A443" s="52"/>
      <c r="B443" s="52"/>
      <c r="C443" s="52"/>
      <c r="D443" s="1"/>
      <c r="E443" s="52"/>
      <c r="F443" s="1"/>
      <c r="G443" s="52"/>
      <c r="H443" s="1"/>
      <c r="I443" s="52"/>
      <c r="J443" s="1"/>
      <c r="K443" s="52"/>
      <c r="L443" s="69"/>
      <c r="M443" s="52"/>
      <c r="N443" s="1"/>
      <c r="O443" s="52"/>
      <c r="P443" s="1"/>
      <c r="Q443" s="1"/>
      <c r="R443" s="52"/>
      <c r="S443" s="1"/>
      <c r="T443" s="52"/>
      <c r="U443" s="1"/>
      <c r="V443" s="70"/>
      <c r="W443" s="52"/>
      <c r="X443" s="1"/>
      <c r="Y443" s="52"/>
      <c r="Z443" s="1"/>
      <c r="AA443" s="1"/>
      <c r="AB443" s="1"/>
      <c r="AC443" s="1"/>
      <c r="AD443" s="1"/>
      <c r="AE443" s="52"/>
      <c r="AF443" s="1"/>
      <c r="AG443" s="52"/>
      <c r="AH443" s="1"/>
      <c r="AI443" s="1"/>
      <c r="AJ443" s="52"/>
      <c r="AK443" s="1"/>
      <c r="AL443" s="52"/>
      <c r="AM443" s="1"/>
      <c r="AN443" s="52"/>
      <c r="AO443" s="71"/>
      <c r="AP443" s="52"/>
      <c r="AQ443" s="1"/>
      <c r="AR443" s="71"/>
      <c r="AS443" s="71"/>
      <c r="AT443" s="52"/>
    </row>
    <row r="444" spans="1:46" ht="14.25" customHeight="1">
      <c r="A444" s="52"/>
      <c r="B444" s="52"/>
      <c r="C444" s="52"/>
      <c r="D444" s="1"/>
      <c r="E444" s="52"/>
      <c r="F444" s="1"/>
      <c r="G444" s="52"/>
      <c r="H444" s="1"/>
      <c r="I444" s="52"/>
      <c r="J444" s="1"/>
      <c r="K444" s="52"/>
      <c r="L444" s="69"/>
      <c r="M444" s="52"/>
      <c r="N444" s="1"/>
      <c r="O444" s="52"/>
      <c r="P444" s="1"/>
      <c r="Q444" s="1"/>
      <c r="R444" s="52"/>
      <c r="S444" s="1"/>
      <c r="T444" s="52"/>
      <c r="U444" s="1"/>
      <c r="V444" s="70"/>
      <c r="W444" s="52"/>
      <c r="X444" s="1"/>
      <c r="Y444" s="52"/>
      <c r="Z444" s="1"/>
      <c r="AA444" s="1"/>
      <c r="AB444" s="1"/>
      <c r="AC444" s="1"/>
      <c r="AD444" s="1"/>
      <c r="AE444" s="52"/>
      <c r="AF444" s="1"/>
      <c r="AG444" s="52"/>
      <c r="AH444" s="1"/>
      <c r="AI444" s="1"/>
      <c r="AJ444" s="52"/>
      <c r="AK444" s="1"/>
      <c r="AL444" s="52"/>
      <c r="AM444" s="1"/>
      <c r="AN444" s="52"/>
      <c r="AO444" s="71"/>
      <c r="AP444" s="52"/>
      <c r="AQ444" s="1"/>
      <c r="AR444" s="71"/>
      <c r="AS444" s="71"/>
      <c r="AT444" s="52"/>
    </row>
    <row r="445" spans="1:46" ht="14.25" customHeight="1">
      <c r="A445" s="52"/>
      <c r="B445" s="52"/>
      <c r="C445" s="52"/>
      <c r="D445" s="1"/>
      <c r="E445" s="52"/>
      <c r="F445" s="1"/>
      <c r="G445" s="52"/>
      <c r="H445" s="1"/>
      <c r="I445" s="52"/>
      <c r="J445" s="1"/>
      <c r="K445" s="52"/>
      <c r="L445" s="69"/>
      <c r="M445" s="52"/>
      <c r="N445" s="1"/>
      <c r="O445" s="52"/>
      <c r="P445" s="1"/>
      <c r="Q445" s="1"/>
      <c r="R445" s="52"/>
      <c r="S445" s="1"/>
      <c r="T445" s="52"/>
      <c r="U445" s="1"/>
      <c r="V445" s="70"/>
      <c r="W445" s="52"/>
      <c r="X445" s="1"/>
      <c r="Y445" s="52"/>
      <c r="Z445" s="1"/>
      <c r="AA445" s="1"/>
      <c r="AB445" s="1"/>
      <c r="AC445" s="1"/>
      <c r="AD445" s="1"/>
      <c r="AE445" s="52"/>
      <c r="AF445" s="1"/>
      <c r="AG445" s="52"/>
      <c r="AH445" s="1"/>
      <c r="AI445" s="1"/>
      <c r="AJ445" s="52"/>
      <c r="AK445" s="1"/>
      <c r="AL445" s="52"/>
      <c r="AM445" s="1"/>
      <c r="AN445" s="52"/>
      <c r="AO445" s="71"/>
      <c r="AP445" s="52"/>
      <c r="AQ445" s="1"/>
      <c r="AR445" s="71"/>
      <c r="AS445" s="71"/>
      <c r="AT445" s="52"/>
    </row>
    <row r="446" spans="1:46" ht="14.25" customHeight="1">
      <c r="A446" s="52"/>
      <c r="B446" s="52"/>
      <c r="C446" s="52"/>
      <c r="D446" s="1"/>
      <c r="E446" s="52"/>
      <c r="F446" s="1"/>
      <c r="G446" s="52"/>
      <c r="H446" s="1"/>
      <c r="I446" s="52"/>
      <c r="J446" s="1"/>
      <c r="K446" s="52"/>
      <c r="L446" s="69"/>
      <c r="M446" s="52"/>
      <c r="N446" s="1"/>
      <c r="O446" s="52"/>
      <c r="P446" s="1"/>
      <c r="Q446" s="1"/>
      <c r="R446" s="52"/>
      <c r="S446" s="1"/>
      <c r="T446" s="52"/>
      <c r="U446" s="1"/>
      <c r="V446" s="70"/>
      <c r="W446" s="52"/>
      <c r="X446" s="1"/>
      <c r="Y446" s="52"/>
      <c r="Z446" s="1"/>
      <c r="AA446" s="1"/>
      <c r="AB446" s="1"/>
      <c r="AC446" s="1"/>
      <c r="AD446" s="1"/>
      <c r="AE446" s="52"/>
      <c r="AF446" s="1"/>
      <c r="AG446" s="52"/>
      <c r="AH446" s="1"/>
      <c r="AI446" s="1"/>
      <c r="AJ446" s="52"/>
      <c r="AK446" s="1"/>
      <c r="AL446" s="52"/>
      <c r="AM446" s="1"/>
      <c r="AN446" s="52"/>
      <c r="AO446" s="71"/>
      <c r="AP446" s="52"/>
      <c r="AQ446" s="1"/>
      <c r="AR446" s="71"/>
      <c r="AS446" s="71"/>
      <c r="AT446" s="52"/>
    </row>
    <row r="447" spans="1:46" ht="14.25" customHeight="1">
      <c r="A447" s="52"/>
      <c r="B447" s="52"/>
      <c r="C447" s="52"/>
      <c r="D447" s="1"/>
      <c r="E447" s="52"/>
      <c r="F447" s="1"/>
      <c r="G447" s="52"/>
      <c r="H447" s="1"/>
      <c r="I447" s="52"/>
      <c r="J447" s="1"/>
      <c r="K447" s="52"/>
      <c r="L447" s="69"/>
      <c r="M447" s="52"/>
      <c r="N447" s="1"/>
      <c r="O447" s="52"/>
      <c r="P447" s="1"/>
      <c r="Q447" s="1"/>
      <c r="R447" s="52"/>
      <c r="S447" s="1"/>
      <c r="T447" s="52"/>
      <c r="U447" s="1"/>
      <c r="V447" s="70"/>
      <c r="W447" s="52"/>
      <c r="X447" s="1"/>
      <c r="Y447" s="52"/>
      <c r="Z447" s="1"/>
      <c r="AA447" s="1"/>
      <c r="AB447" s="1"/>
      <c r="AC447" s="1"/>
      <c r="AD447" s="1"/>
      <c r="AE447" s="52"/>
      <c r="AF447" s="1"/>
      <c r="AG447" s="52"/>
      <c r="AH447" s="1"/>
      <c r="AI447" s="1"/>
      <c r="AJ447" s="52"/>
      <c r="AK447" s="1"/>
      <c r="AL447" s="52"/>
      <c r="AM447" s="1"/>
      <c r="AN447" s="52"/>
      <c r="AO447" s="71"/>
      <c r="AP447" s="52"/>
      <c r="AQ447" s="1"/>
      <c r="AR447" s="71"/>
      <c r="AS447" s="71"/>
      <c r="AT447" s="52"/>
    </row>
    <row r="448" spans="1:46" ht="14.25" customHeight="1">
      <c r="A448" s="52"/>
      <c r="B448" s="52"/>
      <c r="C448" s="52"/>
      <c r="D448" s="1"/>
      <c r="E448" s="52"/>
      <c r="F448" s="1"/>
      <c r="G448" s="52"/>
      <c r="H448" s="1"/>
      <c r="I448" s="52"/>
      <c r="J448" s="1"/>
      <c r="K448" s="52"/>
      <c r="L448" s="69"/>
      <c r="M448" s="52"/>
      <c r="N448" s="1"/>
      <c r="O448" s="52"/>
      <c r="P448" s="1"/>
      <c r="Q448" s="1"/>
      <c r="R448" s="52"/>
      <c r="S448" s="1"/>
      <c r="T448" s="52"/>
      <c r="U448" s="1"/>
      <c r="V448" s="70"/>
      <c r="W448" s="52"/>
      <c r="X448" s="1"/>
      <c r="Y448" s="52"/>
      <c r="Z448" s="1"/>
      <c r="AA448" s="1"/>
      <c r="AB448" s="1"/>
      <c r="AC448" s="1"/>
      <c r="AD448" s="1"/>
      <c r="AE448" s="52"/>
      <c r="AF448" s="1"/>
      <c r="AG448" s="52"/>
      <c r="AH448" s="1"/>
      <c r="AI448" s="1"/>
      <c r="AJ448" s="52"/>
      <c r="AK448" s="1"/>
      <c r="AL448" s="52"/>
      <c r="AM448" s="1"/>
      <c r="AN448" s="52"/>
      <c r="AO448" s="71"/>
      <c r="AP448" s="52"/>
      <c r="AQ448" s="1"/>
      <c r="AR448" s="71"/>
      <c r="AS448" s="71"/>
      <c r="AT448" s="52"/>
    </row>
    <row r="449" spans="1:46" ht="14.25" customHeight="1">
      <c r="A449" s="52"/>
      <c r="B449" s="52"/>
      <c r="C449" s="52"/>
      <c r="D449" s="1"/>
      <c r="E449" s="52"/>
      <c r="F449" s="1"/>
      <c r="G449" s="52"/>
      <c r="H449" s="1"/>
      <c r="I449" s="52"/>
      <c r="J449" s="1"/>
      <c r="K449" s="52"/>
      <c r="L449" s="69"/>
      <c r="M449" s="52"/>
      <c r="N449" s="1"/>
      <c r="O449" s="52"/>
      <c r="P449" s="1"/>
      <c r="Q449" s="1"/>
      <c r="R449" s="52"/>
      <c r="S449" s="1"/>
      <c r="T449" s="52"/>
      <c r="U449" s="1"/>
      <c r="V449" s="70"/>
      <c r="W449" s="52"/>
      <c r="X449" s="1"/>
      <c r="Y449" s="52"/>
      <c r="Z449" s="1"/>
      <c r="AA449" s="1"/>
      <c r="AB449" s="1"/>
      <c r="AC449" s="1"/>
      <c r="AD449" s="1"/>
      <c r="AE449" s="52"/>
      <c r="AF449" s="1"/>
      <c r="AG449" s="52"/>
      <c r="AH449" s="1"/>
      <c r="AI449" s="1"/>
      <c r="AJ449" s="52"/>
      <c r="AK449" s="1"/>
      <c r="AL449" s="52"/>
      <c r="AM449" s="1"/>
      <c r="AN449" s="52"/>
      <c r="AO449" s="71"/>
      <c r="AP449" s="52"/>
      <c r="AQ449" s="1"/>
      <c r="AR449" s="71"/>
      <c r="AS449" s="71"/>
      <c r="AT449" s="52"/>
    </row>
    <row r="450" spans="1:46" ht="14.25" customHeight="1">
      <c r="A450" s="52"/>
      <c r="B450" s="52"/>
      <c r="C450" s="52"/>
      <c r="D450" s="1"/>
      <c r="E450" s="52"/>
      <c r="F450" s="1"/>
      <c r="G450" s="52"/>
      <c r="H450" s="1"/>
      <c r="I450" s="52"/>
      <c r="J450" s="1"/>
      <c r="K450" s="52"/>
      <c r="L450" s="69"/>
      <c r="M450" s="52"/>
      <c r="N450" s="1"/>
      <c r="O450" s="52"/>
      <c r="P450" s="1"/>
      <c r="Q450" s="1"/>
      <c r="R450" s="52"/>
      <c r="S450" s="1"/>
      <c r="T450" s="52"/>
      <c r="U450" s="1"/>
      <c r="V450" s="70"/>
      <c r="W450" s="52"/>
      <c r="X450" s="1"/>
      <c r="Y450" s="52"/>
      <c r="Z450" s="1"/>
      <c r="AA450" s="1"/>
      <c r="AB450" s="1"/>
      <c r="AC450" s="1"/>
      <c r="AD450" s="1"/>
      <c r="AE450" s="52"/>
      <c r="AF450" s="1"/>
      <c r="AG450" s="52"/>
      <c r="AH450" s="1"/>
      <c r="AI450" s="1"/>
      <c r="AJ450" s="52"/>
      <c r="AK450" s="1"/>
      <c r="AL450" s="52"/>
      <c r="AM450" s="1"/>
      <c r="AN450" s="52"/>
      <c r="AO450" s="71"/>
      <c r="AP450" s="52"/>
      <c r="AQ450" s="1"/>
      <c r="AR450" s="71"/>
      <c r="AS450" s="71"/>
      <c r="AT450" s="52"/>
    </row>
    <row r="451" spans="1:46" ht="14.25" customHeight="1">
      <c r="A451" s="52"/>
      <c r="B451" s="52"/>
      <c r="C451" s="52"/>
      <c r="D451" s="1"/>
      <c r="E451" s="52"/>
      <c r="F451" s="1"/>
      <c r="G451" s="52"/>
      <c r="H451" s="1"/>
      <c r="I451" s="52"/>
      <c r="J451" s="1"/>
      <c r="K451" s="52"/>
      <c r="L451" s="69"/>
      <c r="M451" s="52"/>
      <c r="N451" s="1"/>
      <c r="O451" s="52"/>
      <c r="P451" s="1"/>
      <c r="Q451" s="1"/>
      <c r="R451" s="52"/>
      <c r="S451" s="1"/>
      <c r="T451" s="52"/>
      <c r="U451" s="1"/>
      <c r="V451" s="70"/>
      <c r="W451" s="52"/>
      <c r="X451" s="1"/>
      <c r="Y451" s="52"/>
      <c r="Z451" s="1"/>
      <c r="AA451" s="1"/>
      <c r="AB451" s="1"/>
      <c r="AC451" s="1"/>
      <c r="AD451" s="1"/>
      <c r="AE451" s="52"/>
      <c r="AF451" s="1"/>
      <c r="AG451" s="52"/>
      <c r="AH451" s="1"/>
      <c r="AI451" s="1"/>
      <c r="AJ451" s="52"/>
      <c r="AK451" s="1"/>
      <c r="AL451" s="52"/>
      <c r="AM451" s="1"/>
      <c r="AN451" s="52"/>
      <c r="AO451" s="71"/>
      <c r="AP451" s="52"/>
      <c r="AQ451" s="1"/>
      <c r="AR451" s="71"/>
      <c r="AS451" s="71"/>
      <c r="AT451" s="52"/>
    </row>
    <row r="452" spans="1:46" ht="14.25" customHeight="1">
      <c r="A452" s="52"/>
      <c r="B452" s="52"/>
      <c r="C452" s="52"/>
      <c r="D452" s="1"/>
      <c r="E452" s="52"/>
      <c r="F452" s="1"/>
      <c r="G452" s="52"/>
      <c r="H452" s="1"/>
      <c r="I452" s="52"/>
      <c r="J452" s="1"/>
      <c r="K452" s="52"/>
      <c r="L452" s="69"/>
      <c r="M452" s="52"/>
      <c r="N452" s="1"/>
      <c r="O452" s="52"/>
      <c r="P452" s="1"/>
      <c r="Q452" s="1"/>
      <c r="R452" s="52"/>
      <c r="S452" s="1"/>
      <c r="T452" s="52"/>
      <c r="U452" s="1"/>
      <c r="V452" s="70"/>
      <c r="W452" s="52"/>
      <c r="X452" s="1"/>
      <c r="Y452" s="52"/>
      <c r="Z452" s="1"/>
      <c r="AA452" s="1"/>
      <c r="AB452" s="1"/>
      <c r="AC452" s="1"/>
      <c r="AD452" s="1"/>
      <c r="AE452" s="52"/>
      <c r="AF452" s="1"/>
      <c r="AG452" s="52"/>
      <c r="AH452" s="1"/>
      <c r="AI452" s="1"/>
      <c r="AJ452" s="52"/>
      <c r="AK452" s="1"/>
      <c r="AL452" s="52"/>
      <c r="AM452" s="1"/>
      <c r="AN452" s="52"/>
      <c r="AO452" s="71"/>
      <c r="AP452" s="52"/>
      <c r="AQ452" s="1"/>
      <c r="AR452" s="71"/>
      <c r="AS452" s="71"/>
      <c r="AT452" s="52"/>
    </row>
    <row r="453" spans="1:46" ht="14.25" customHeight="1">
      <c r="A453" s="52"/>
      <c r="B453" s="52"/>
      <c r="C453" s="52"/>
      <c r="D453" s="1"/>
      <c r="E453" s="52"/>
      <c r="F453" s="1"/>
      <c r="G453" s="52"/>
      <c r="H453" s="1"/>
      <c r="I453" s="52"/>
      <c r="J453" s="1"/>
      <c r="K453" s="52"/>
      <c r="L453" s="69"/>
      <c r="M453" s="52"/>
      <c r="N453" s="1"/>
      <c r="O453" s="52"/>
      <c r="P453" s="1"/>
      <c r="Q453" s="1"/>
      <c r="R453" s="52"/>
      <c r="S453" s="1"/>
      <c r="T453" s="52"/>
      <c r="U453" s="1"/>
      <c r="V453" s="70"/>
      <c r="W453" s="52"/>
      <c r="X453" s="1"/>
      <c r="Y453" s="52"/>
      <c r="Z453" s="1"/>
      <c r="AA453" s="1"/>
      <c r="AB453" s="1"/>
      <c r="AC453" s="1"/>
      <c r="AD453" s="1"/>
      <c r="AE453" s="52"/>
      <c r="AF453" s="1"/>
      <c r="AG453" s="52"/>
      <c r="AH453" s="1"/>
      <c r="AI453" s="1"/>
      <c r="AJ453" s="52"/>
      <c r="AK453" s="1"/>
      <c r="AL453" s="52"/>
      <c r="AM453" s="1"/>
      <c r="AN453" s="52"/>
      <c r="AO453" s="71"/>
      <c r="AP453" s="52"/>
      <c r="AQ453" s="1"/>
      <c r="AR453" s="71"/>
      <c r="AS453" s="71"/>
      <c r="AT453" s="52"/>
    </row>
    <row r="454" spans="1:46" ht="14.25" customHeight="1">
      <c r="A454" s="52"/>
      <c r="B454" s="52"/>
      <c r="C454" s="52"/>
      <c r="D454" s="1"/>
      <c r="E454" s="52"/>
      <c r="F454" s="1"/>
      <c r="G454" s="52"/>
      <c r="H454" s="1"/>
      <c r="I454" s="52"/>
      <c r="J454" s="1"/>
      <c r="K454" s="52"/>
      <c r="L454" s="69"/>
      <c r="M454" s="52"/>
      <c r="N454" s="1"/>
      <c r="O454" s="52"/>
      <c r="P454" s="1"/>
      <c r="Q454" s="1"/>
      <c r="R454" s="52"/>
      <c r="S454" s="1"/>
      <c r="T454" s="52"/>
      <c r="U454" s="1"/>
      <c r="V454" s="70"/>
      <c r="W454" s="52"/>
      <c r="X454" s="1"/>
      <c r="Y454" s="52"/>
      <c r="Z454" s="1"/>
      <c r="AA454" s="1"/>
      <c r="AB454" s="1"/>
      <c r="AC454" s="1"/>
      <c r="AD454" s="1"/>
      <c r="AE454" s="52"/>
      <c r="AF454" s="1"/>
      <c r="AG454" s="52"/>
      <c r="AH454" s="1"/>
      <c r="AI454" s="1"/>
      <c r="AJ454" s="52"/>
      <c r="AK454" s="1"/>
      <c r="AL454" s="52"/>
      <c r="AM454" s="1"/>
      <c r="AN454" s="52"/>
      <c r="AO454" s="71"/>
      <c r="AP454" s="52"/>
      <c r="AQ454" s="1"/>
      <c r="AR454" s="71"/>
      <c r="AS454" s="71"/>
      <c r="AT454" s="52"/>
    </row>
    <row r="455" spans="1:46" ht="14.25" customHeight="1">
      <c r="A455" s="52"/>
      <c r="B455" s="52"/>
      <c r="C455" s="52"/>
      <c r="D455" s="1"/>
      <c r="E455" s="52"/>
      <c r="F455" s="1"/>
      <c r="G455" s="52"/>
      <c r="H455" s="1"/>
      <c r="I455" s="52"/>
      <c r="J455" s="1"/>
      <c r="K455" s="52"/>
      <c r="L455" s="69"/>
      <c r="M455" s="52"/>
      <c r="N455" s="1"/>
      <c r="O455" s="52"/>
      <c r="P455" s="1"/>
      <c r="Q455" s="1"/>
      <c r="R455" s="52"/>
      <c r="S455" s="1"/>
      <c r="T455" s="52"/>
      <c r="U455" s="1"/>
      <c r="V455" s="70"/>
      <c r="W455" s="52"/>
      <c r="X455" s="1"/>
      <c r="Y455" s="52"/>
      <c r="Z455" s="1"/>
      <c r="AA455" s="1"/>
      <c r="AB455" s="1"/>
      <c r="AC455" s="1"/>
      <c r="AD455" s="1"/>
      <c r="AE455" s="52"/>
      <c r="AF455" s="1"/>
      <c r="AG455" s="52"/>
      <c r="AH455" s="1"/>
      <c r="AI455" s="1"/>
      <c r="AJ455" s="52"/>
      <c r="AK455" s="1"/>
      <c r="AL455" s="52"/>
      <c r="AM455" s="1"/>
      <c r="AN455" s="52"/>
      <c r="AO455" s="71"/>
      <c r="AP455" s="52"/>
      <c r="AQ455" s="1"/>
      <c r="AR455" s="71"/>
      <c r="AS455" s="71"/>
      <c r="AT455" s="52"/>
    </row>
    <row r="456" spans="1:46" ht="14.25" customHeight="1">
      <c r="A456" s="52"/>
      <c r="B456" s="52"/>
      <c r="C456" s="52"/>
      <c r="D456" s="1"/>
      <c r="E456" s="52"/>
      <c r="F456" s="1"/>
      <c r="G456" s="52"/>
      <c r="H456" s="1"/>
      <c r="I456" s="52"/>
      <c r="J456" s="1"/>
      <c r="K456" s="52"/>
      <c r="L456" s="69"/>
      <c r="M456" s="52"/>
      <c r="N456" s="1"/>
      <c r="O456" s="52"/>
      <c r="P456" s="1"/>
      <c r="Q456" s="1"/>
      <c r="R456" s="52"/>
      <c r="S456" s="1"/>
      <c r="T456" s="52"/>
      <c r="U456" s="1"/>
      <c r="V456" s="70"/>
      <c r="W456" s="52"/>
      <c r="X456" s="1"/>
      <c r="Y456" s="52"/>
      <c r="Z456" s="1"/>
      <c r="AA456" s="1"/>
      <c r="AB456" s="1"/>
      <c r="AC456" s="1"/>
      <c r="AD456" s="1"/>
      <c r="AE456" s="52"/>
      <c r="AF456" s="1"/>
      <c r="AG456" s="52"/>
      <c r="AH456" s="1"/>
      <c r="AI456" s="1"/>
      <c r="AJ456" s="52"/>
      <c r="AK456" s="1"/>
      <c r="AL456" s="52"/>
      <c r="AM456" s="1"/>
      <c r="AN456" s="52"/>
      <c r="AO456" s="71"/>
      <c r="AP456" s="52"/>
      <c r="AQ456" s="1"/>
      <c r="AR456" s="71"/>
      <c r="AS456" s="71"/>
      <c r="AT456" s="52"/>
    </row>
    <row r="457" spans="1:46" ht="14.25" customHeight="1">
      <c r="A457" s="52"/>
      <c r="B457" s="52"/>
      <c r="C457" s="52"/>
      <c r="D457" s="1"/>
      <c r="E457" s="52"/>
      <c r="F457" s="1"/>
      <c r="G457" s="52"/>
      <c r="H457" s="1"/>
      <c r="I457" s="52"/>
      <c r="J457" s="1"/>
      <c r="K457" s="52"/>
      <c r="L457" s="69"/>
      <c r="M457" s="52"/>
      <c r="N457" s="1"/>
      <c r="O457" s="52"/>
      <c r="P457" s="1"/>
      <c r="Q457" s="1"/>
      <c r="R457" s="52"/>
      <c r="S457" s="1"/>
      <c r="T457" s="52"/>
      <c r="U457" s="1"/>
      <c r="V457" s="70"/>
      <c r="W457" s="52"/>
      <c r="X457" s="1"/>
      <c r="Y457" s="52"/>
      <c r="Z457" s="1"/>
      <c r="AA457" s="1"/>
      <c r="AB457" s="1"/>
      <c r="AC457" s="1"/>
      <c r="AD457" s="1"/>
      <c r="AE457" s="52"/>
      <c r="AF457" s="1"/>
      <c r="AG457" s="52"/>
      <c r="AH457" s="1"/>
      <c r="AI457" s="1"/>
      <c r="AJ457" s="52"/>
      <c r="AK457" s="1"/>
      <c r="AL457" s="52"/>
      <c r="AM457" s="1"/>
      <c r="AN457" s="52"/>
      <c r="AO457" s="71"/>
      <c r="AP457" s="52"/>
      <c r="AQ457" s="1"/>
      <c r="AR457" s="71"/>
      <c r="AS457" s="71"/>
      <c r="AT457" s="52"/>
    </row>
    <row r="458" spans="1:46" ht="14.25" customHeight="1">
      <c r="A458" s="52"/>
      <c r="B458" s="52"/>
      <c r="C458" s="52"/>
      <c r="D458" s="1"/>
      <c r="E458" s="52"/>
      <c r="F458" s="1"/>
      <c r="G458" s="52"/>
      <c r="H458" s="1"/>
      <c r="I458" s="52"/>
      <c r="J458" s="1"/>
      <c r="K458" s="52"/>
      <c r="L458" s="69"/>
      <c r="M458" s="52"/>
      <c r="N458" s="1"/>
      <c r="O458" s="52"/>
      <c r="P458" s="1"/>
      <c r="Q458" s="1"/>
      <c r="R458" s="52"/>
      <c r="S458" s="1"/>
      <c r="T458" s="52"/>
      <c r="U458" s="1"/>
      <c r="V458" s="70"/>
      <c r="W458" s="52"/>
      <c r="X458" s="1"/>
      <c r="Y458" s="52"/>
      <c r="Z458" s="1"/>
      <c r="AA458" s="1"/>
      <c r="AB458" s="1"/>
      <c r="AC458" s="1"/>
      <c r="AD458" s="1"/>
      <c r="AE458" s="52"/>
      <c r="AF458" s="1"/>
      <c r="AG458" s="52"/>
      <c r="AH458" s="1"/>
      <c r="AI458" s="1"/>
      <c r="AJ458" s="52"/>
      <c r="AK458" s="1"/>
      <c r="AL458" s="52"/>
      <c r="AM458" s="1"/>
      <c r="AN458" s="52"/>
      <c r="AO458" s="71"/>
      <c r="AP458" s="52"/>
      <c r="AQ458" s="1"/>
      <c r="AR458" s="71"/>
      <c r="AS458" s="71"/>
      <c r="AT458" s="52"/>
    </row>
    <row r="459" spans="1:46" ht="14.25" customHeight="1">
      <c r="A459" s="52"/>
      <c r="B459" s="52"/>
      <c r="C459" s="52"/>
      <c r="D459" s="1"/>
      <c r="E459" s="52"/>
      <c r="F459" s="1"/>
      <c r="G459" s="52"/>
      <c r="H459" s="1"/>
      <c r="I459" s="52"/>
      <c r="J459" s="1"/>
      <c r="K459" s="52"/>
      <c r="L459" s="69"/>
      <c r="M459" s="52"/>
      <c r="N459" s="1"/>
      <c r="O459" s="52"/>
      <c r="P459" s="1"/>
      <c r="Q459" s="1"/>
      <c r="R459" s="52"/>
      <c r="S459" s="1"/>
      <c r="T459" s="52"/>
      <c r="U459" s="1"/>
      <c r="V459" s="70"/>
      <c r="W459" s="52"/>
      <c r="X459" s="1"/>
      <c r="Y459" s="52"/>
      <c r="Z459" s="1"/>
      <c r="AA459" s="1"/>
      <c r="AB459" s="1"/>
      <c r="AC459" s="1"/>
      <c r="AD459" s="1"/>
      <c r="AE459" s="52"/>
      <c r="AF459" s="1"/>
      <c r="AG459" s="52"/>
      <c r="AH459" s="1"/>
      <c r="AI459" s="1"/>
      <c r="AJ459" s="52"/>
      <c r="AK459" s="1"/>
      <c r="AL459" s="52"/>
      <c r="AM459" s="1"/>
      <c r="AN459" s="52"/>
      <c r="AO459" s="71"/>
      <c r="AP459" s="52"/>
      <c r="AQ459" s="1"/>
      <c r="AR459" s="71"/>
      <c r="AS459" s="71"/>
      <c r="AT459" s="52"/>
    </row>
    <row r="460" spans="1:46" ht="14.25" customHeight="1">
      <c r="A460" s="52"/>
      <c r="B460" s="52"/>
      <c r="C460" s="52"/>
      <c r="D460" s="1"/>
      <c r="E460" s="52"/>
      <c r="F460" s="1"/>
      <c r="G460" s="52"/>
      <c r="H460" s="1"/>
      <c r="I460" s="52"/>
      <c r="J460" s="1"/>
      <c r="K460" s="52"/>
      <c r="L460" s="69"/>
      <c r="M460" s="52"/>
      <c r="N460" s="1"/>
      <c r="O460" s="52"/>
      <c r="P460" s="1"/>
      <c r="Q460" s="1"/>
      <c r="R460" s="52"/>
      <c r="S460" s="1"/>
      <c r="T460" s="52"/>
      <c r="U460" s="1"/>
      <c r="V460" s="70"/>
      <c r="W460" s="52"/>
      <c r="X460" s="1"/>
      <c r="Y460" s="52"/>
      <c r="Z460" s="1"/>
      <c r="AA460" s="1"/>
      <c r="AB460" s="1"/>
      <c r="AC460" s="1"/>
      <c r="AD460" s="1"/>
      <c r="AE460" s="52"/>
      <c r="AF460" s="1"/>
      <c r="AG460" s="52"/>
      <c r="AH460" s="1"/>
      <c r="AI460" s="1"/>
      <c r="AJ460" s="52"/>
      <c r="AK460" s="1"/>
      <c r="AL460" s="52"/>
      <c r="AM460" s="1"/>
      <c r="AN460" s="52"/>
      <c r="AO460" s="71"/>
      <c r="AP460" s="52"/>
      <c r="AQ460" s="1"/>
      <c r="AR460" s="71"/>
      <c r="AS460" s="71"/>
      <c r="AT460" s="52"/>
    </row>
    <row r="461" spans="1:46" ht="14.25" customHeight="1">
      <c r="A461" s="52"/>
      <c r="B461" s="52"/>
      <c r="C461" s="52"/>
      <c r="D461" s="1"/>
      <c r="E461" s="52"/>
      <c r="F461" s="1"/>
      <c r="G461" s="52"/>
      <c r="H461" s="1"/>
      <c r="I461" s="52"/>
      <c r="J461" s="1"/>
      <c r="K461" s="52"/>
      <c r="L461" s="69"/>
      <c r="M461" s="52"/>
      <c r="N461" s="1"/>
      <c r="O461" s="52"/>
      <c r="P461" s="1"/>
      <c r="Q461" s="1"/>
      <c r="R461" s="52"/>
      <c r="S461" s="1"/>
      <c r="T461" s="52"/>
      <c r="U461" s="1"/>
      <c r="V461" s="70"/>
      <c r="W461" s="52"/>
      <c r="X461" s="1"/>
      <c r="Y461" s="52"/>
      <c r="Z461" s="1"/>
      <c r="AA461" s="1"/>
      <c r="AB461" s="1"/>
      <c r="AC461" s="1"/>
      <c r="AD461" s="1"/>
      <c r="AE461" s="52"/>
      <c r="AF461" s="1"/>
      <c r="AG461" s="52"/>
      <c r="AH461" s="1"/>
      <c r="AI461" s="1"/>
      <c r="AJ461" s="52"/>
      <c r="AK461" s="1"/>
      <c r="AL461" s="52"/>
      <c r="AM461" s="1"/>
      <c r="AN461" s="52"/>
      <c r="AO461" s="71"/>
      <c r="AP461" s="52"/>
      <c r="AQ461" s="1"/>
      <c r="AR461" s="71"/>
      <c r="AS461" s="71"/>
      <c r="AT461" s="52"/>
    </row>
    <row r="462" spans="1:46" ht="14.25" customHeight="1">
      <c r="A462" s="52"/>
      <c r="B462" s="52"/>
      <c r="C462" s="52"/>
      <c r="D462" s="1"/>
      <c r="E462" s="52"/>
      <c r="F462" s="1"/>
      <c r="G462" s="52"/>
      <c r="H462" s="1"/>
      <c r="I462" s="52"/>
      <c r="J462" s="1"/>
      <c r="K462" s="52"/>
      <c r="L462" s="69"/>
      <c r="M462" s="52"/>
      <c r="N462" s="1"/>
      <c r="O462" s="52"/>
      <c r="P462" s="1"/>
      <c r="Q462" s="1"/>
      <c r="R462" s="52"/>
      <c r="S462" s="1"/>
      <c r="T462" s="52"/>
      <c r="U462" s="1"/>
      <c r="V462" s="70"/>
      <c r="W462" s="52"/>
      <c r="X462" s="1"/>
      <c r="Y462" s="52"/>
      <c r="Z462" s="1"/>
      <c r="AA462" s="1"/>
      <c r="AB462" s="1"/>
      <c r="AC462" s="1"/>
      <c r="AD462" s="1"/>
      <c r="AE462" s="52"/>
      <c r="AF462" s="1"/>
      <c r="AG462" s="52"/>
      <c r="AH462" s="1"/>
      <c r="AI462" s="1"/>
      <c r="AJ462" s="52"/>
      <c r="AK462" s="1"/>
      <c r="AL462" s="52"/>
      <c r="AM462" s="1"/>
      <c r="AN462" s="52"/>
      <c r="AO462" s="71"/>
      <c r="AP462" s="52"/>
      <c r="AQ462" s="1"/>
      <c r="AR462" s="71"/>
      <c r="AS462" s="71"/>
      <c r="AT462" s="52"/>
    </row>
    <row r="463" spans="1:46" ht="14.25" customHeight="1">
      <c r="A463" s="52"/>
      <c r="B463" s="52"/>
      <c r="C463" s="52"/>
      <c r="D463" s="1"/>
      <c r="E463" s="52"/>
      <c r="F463" s="1"/>
      <c r="G463" s="52"/>
      <c r="H463" s="1"/>
      <c r="I463" s="52"/>
      <c r="J463" s="1"/>
      <c r="K463" s="52"/>
      <c r="L463" s="69"/>
      <c r="M463" s="52"/>
      <c r="N463" s="1"/>
      <c r="O463" s="52"/>
      <c r="P463" s="1"/>
      <c r="Q463" s="1"/>
      <c r="R463" s="52"/>
      <c r="S463" s="1"/>
      <c r="T463" s="52"/>
      <c r="U463" s="1"/>
      <c r="V463" s="70"/>
      <c r="W463" s="52"/>
      <c r="X463" s="1"/>
      <c r="Y463" s="52"/>
      <c r="Z463" s="1"/>
      <c r="AA463" s="1"/>
      <c r="AB463" s="1"/>
      <c r="AC463" s="1"/>
      <c r="AD463" s="1"/>
      <c r="AE463" s="52"/>
      <c r="AF463" s="1"/>
      <c r="AG463" s="52"/>
      <c r="AH463" s="1"/>
      <c r="AI463" s="1"/>
      <c r="AJ463" s="52"/>
      <c r="AK463" s="1"/>
      <c r="AL463" s="52"/>
      <c r="AM463" s="1"/>
      <c r="AN463" s="52"/>
      <c r="AO463" s="71"/>
      <c r="AP463" s="52"/>
      <c r="AQ463" s="1"/>
      <c r="AR463" s="71"/>
      <c r="AS463" s="71"/>
      <c r="AT463" s="52"/>
    </row>
    <row r="464" spans="1:46" ht="14.25" customHeight="1">
      <c r="A464" s="52"/>
      <c r="B464" s="52"/>
      <c r="C464" s="52"/>
      <c r="D464" s="1"/>
      <c r="E464" s="52"/>
      <c r="F464" s="1"/>
      <c r="G464" s="52"/>
      <c r="H464" s="1"/>
      <c r="I464" s="52"/>
      <c r="J464" s="1"/>
      <c r="K464" s="52"/>
      <c r="L464" s="69"/>
      <c r="M464" s="52"/>
      <c r="N464" s="1"/>
      <c r="O464" s="52"/>
      <c r="P464" s="1"/>
      <c r="Q464" s="1"/>
      <c r="R464" s="52"/>
      <c r="S464" s="1"/>
      <c r="T464" s="52"/>
      <c r="U464" s="1"/>
      <c r="V464" s="70"/>
      <c r="W464" s="52"/>
      <c r="X464" s="1"/>
      <c r="Y464" s="52"/>
      <c r="Z464" s="1"/>
      <c r="AA464" s="1"/>
      <c r="AB464" s="1"/>
      <c r="AC464" s="1"/>
      <c r="AD464" s="1"/>
      <c r="AE464" s="52"/>
      <c r="AF464" s="1"/>
      <c r="AG464" s="52"/>
      <c r="AH464" s="1"/>
      <c r="AI464" s="1"/>
      <c r="AJ464" s="52"/>
      <c r="AK464" s="1"/>
      <c r="AL464" s="52"/>
      <c r="AM464" s="1"/>
      <c r="AN464" s="52"/>
      <c r="AO464" s="71"/>
      <c r="AP464" s="52"/>
      <c r="AQ464" s="1"/>
      <c r="AR464" s="71"/>
      <c r="AS464" s="71"/>
      <c r="AT464" s="52"/>
    </row>
    <row r="465" spans="1:46" ht="14.25" customHeight="1">
      <c r="A465" s="52"/>
      <c r="B465" s="52"/>
      <c r="C465" s="52"/>
      <c r="D465" s="1"/>
      <c r="E465" s="52"/>
      <c r="F465" s="1"/>
      <c r="G465" s="52"/>
      <c r="H465" s="1"/>
      <c r="I465" s="52"/>
      <c r="J465" s="1"/>
      <c r="K465" s="52"/>
      <c r="L465" s="69"/>
      <c r="M465" s="52"/>
      <c r="N465" s="1"/>
      <c r="O465" s="52"/>
      <c r="P465" s="1"/>
      <c r="Q465" s="1"/>
      <c r="R465" s="52"/>
      <c r="S465" s="1"/>
      <c r="T465" s="52"/>
      <c r="U465" s="1"/>
      <c r="V465" s="70"/>
      <c r="W465" s="52"/>
      <c r="X465" s="1"/>
      <c r="Y465" s="52"/>
      <c r="Z465" s="1"/>
      <c r="AA465" s="1"/>
      <c r="AB465" s="1"/>
      <c r="AC465" s="1"/>
      <c r="AD465" s="1"/>
      <c r="AE465" s="52"/>
      <c r="AF465" s="1"/>
      <c r="AG465" s="52"/>
      <c r="AH465" s="1"/>
      <c r="AI465" s="1"/>
      <c r="AJ465" s="52"/>
      <c r="AK465" s="1"/>
      <c r="AL465" s="52"/>
      <c r="AM465" s="1"/>
      <c r="AN465" s="52"/>
      <c r="AO465" s="71"/>
      <c r="AP465" s="52"/>
      <c r="AQ465" s="1"/>
      <c r="AR465" s="71"/>
      <c r="AS465" s="71"/>
      <c r="AT465" s="52"/>
    </row>
    <row r="466" spans="1:46" ht="14.25" customHeight="1">
      <c r="A466" s="52"/>
      <c r="B466" s="52"/>
      <c r="C466" s="52"/>
      <c r="D466" s="1"/>
      <c r="E466" s="52"/>
      <c r="F466" s="1"/>
      <c r="G466" s="52"/>
      <c r="H466" s="1"/>
      <c r="I466" s="52"/>
      <c r="J466" s="1"/>
      <c r="K466" s="52"/>
      <c r="L466" s="69"/>
      <c r="M466" s="52"/>
      <c r="N466" s="1"/>
      <c r="O466" s="52"/>
      <c r="P466" s="1"/>
      <c r="Q466" s="1"/>
      <c r="R466" s="52"/>
      <c r="S466" s="1"/>
      <c r="T466" s="52"/>
      <c r="U466" s="1"/>
      <c r="V466" s="70"/>
      <c r="W466" s="52"/>
      <c r="X466" s="1"/>
      <c r="Y466" s="52"/>
      <c r="Z466" s="1"/>
      <c r="AA466" s="1"/>
      <c r="AB466" s="1"/>
      <c r="AC466" s="1"/>
      <c r="AD466" s="1"/>
      <c r="AE466" s="52"/>
      <c r="AF466" s="1"/>
      <c r="AG466" s="52"/>
      <c r="AH466" s="1"/>
      <c r="AI466" s="1"/>
      <c r="AJ466" s="52"/>
      <c r="AK466" s="1"/>
      <c r="AL466" s="52"/>
      <c r="AM466" s="1"/>
      <c r="AN466" s="52"/>
      <c r="AO466" s="71"/>
      <c r="AP466" s="52"/>
      <c r="AQ466" s="1"/>
      <c r="AR466" s="71"/>
      <c r="AS466" s="71"/>
      <c r="AT466" s="52"/>
    </row>
    <row r="467" spans="1:46" ht="14.25" customHeight="1">
      <c r="A467" s="52"/>
      <c r="B467" s="52"/>
      <c r="C467" s="52"/>
      <c r="D467" s="1"/>
      <c r="E467" s="52"/>
      <c r="F467" s="1"/>
      <c r="G467" s="52"/>
      <c r="H467" s="1"/>
      <c r="I467" s="52"/>
      <c r="J467" s="1"/>
      <c r="K467" s="52"/>
      <c r="L467" s="69"/>
      <c r="M467" s="52"/>
      <c r="N467" s="1"/>
      <c r="O467" s="52"/>
      <c r="P467" s="1"/>
      <c r="Q467" s="1"/>
      <c r="R467" s="52"/>
      <c r="S467" s="1"/>
      <c r="T467" s="52"/>
      <c r="U467" s="1"/>
      <c r="V467" s="70"/>
      <c r="W467" s="52"/>
      <c r="X467" s="1"/>
      <c r="Y467" s="52"/>
      <c r="Z467" s="1"/>
      <c r="AA467" s="1"/>
      <c r="AB467" s="1"/>
      <c r="AC467" s="1"/>
      <c r="AD467" s="1"/>
      <c r="AE467" s="52"/>
      <c r="AF467" s="1"/>
      <c r="AG467" s="52"/>
      <c r="AH467" s="1"/>
      <c r="AI467" s="1"/>
      <c r="AJ467" s="52"/>
      <c r="AK467" s="1"/>
      <c r="AL467" s="52"/>
      <c r="AM467" s="1"/>
      <c r="AN467" s="52"/>
      <c r="AO467" s="71"/>
      <c r="AP467" s="52"/>
      <c r="AQ467" s="1"/>
      <c r="AR467" s="71"/>
      <c r="AS467" s="71"/>
      <c r="AT467" s="52"/>
    </row>
    <row r="468" spans="1:46" ht="14.25" customHeight="1">
      <c r="A468" s="52"/>
      <c r="B468" s="52"/>
      <c r="C468" s="52"/>
      <c r="D468" s="1"/>
      <c r="E468" s="52"/>
      <c r="F468" s="1"/>
      <c r="G468" s="52"/>
      <c r="H468" s="1"/>
      <c r="I468" s="52"/>
      <c r="J468" s="1"/>
      <c r="K468" s="52"/>
      <c r="L468" s="69"/>
      <c r="M468" s="52"/>
      <c r="N468" s="1"/>
      <c r="O468" s="52"/>
      <c r="P468" s="1"/>
      <c r="Q468" s="1"/>
      <c r="R468" s="52"/>
      <c r="S468" s="1"/>
      <c r="T468" s="52"/>
      <c r="U468" s="1"/>
      <c r="V468" s="70"/>
      <c r="W468" s="52"/>
      <c r="X468" s="1"/>
      <c r="Y468" s="52"/>
      <c r="Z468" s="1"/>
      <c r="AA468" s="1"/>
      <c r="AB468" s="1"/>
      <c r="AC468" s="1"/>
      <c r="AD468" s="1"/>
      <c r="AE468" s="52"/>
      <c r="AF468" s="1"/>
      <c r="AG468" s="52"/>
      <c r="AH468" s="1"/>
      <c r="AI468" s="1"/>
      <c r="AJ468" s="52"/>
      <c r="AK468" s="1"/>
      <c r="AL468" s="52"/>
      <c r="AM468" s="1"/>
      <c r="AN468" s="52"/>
      <c r="AO468" s="71"/>
      <c r="AP468" s="52"/>
      <c r="AQ468" s="1"/>
      <c r="AR468" s="71"/>
      <c r="AS468" s="71"/>
      <c r="AT468" s="52"/>
    </row>
    <row r="469" spans="1:46" ht="14.25" customHeight="1">
      <c r="A469" s="52"/>
      <c r="B469" s="52"/>
      <c r="C469" s="52"/>
      <c r="D469" s="1"/>
      <c r="E469" s="52"/>
      <c r="F469" s="1"/>
      <c r="G469" s="52"/>
      <c r="H469" s="1"/>
      <c r="I469" s="52"/>
      <c r="J469" s="1"/>
      <c r="K469" s="52"/>
      <c r="L469" s="69"/>
      <c r="M469" s="52"/>
      <c r="N469" s="1"/>
      <c r="O469" s="52"/>
      <c r="P469" s="1"/>
      <c r="Q469" s="1"/>
      <c r="R469" s="52"/>
      <c r="S469" s="1"/>
      <c r="T469" s="52"/>
      <c r="U469" s="1"/>
      <c r="V469" s="70"/>
      <c r="W469" s="52"/>
      <c r="X469" s="1"/>
      <c r="Y469" s="52"/>
      <c r="Z469" s="1"/>
      <c r="AA469" s="1"/>
      <c r="AB469" s="1"/>
      <c r="AC469" s="1"/>
      <c r="AD469" s="1"/>
      <c r="AE469" s="52"/>
      <c r="AF469" s="1"/>
      <c r="AG469" s="52"/>
      <c r="AH469" s="1"/>
      <c r="AI469" s="1"/>
      <c r="AJ469" s="52"/>
      <c r="AK469" s="1"/>
      <c r="AL469" s="52"/>
      <c r="AM469" s="1"/>
      <c r="AN469" s="52"/>
      <c r="AO469" s="71"/>
      <c r="AP469" s="52"/>
      <c r="AQ469" s="1"/>
      <c r="AR469" s="71"/>
      <c r="AS469" s="71"/>
      <c r="AT469" s="52"/>
    </row>
    <row r="470" spans="1:46" ht="14.25" customHeight="1">
      <c r="A470" s="52"/>
      <c r="B470" s="52"/>
      <c r="C470" s="52"/>
      <c r="D470" s="1"/>
      <c r="E470" s="52"/>
      <c r="F470" s="1"/>
      <c r="G470" s="52"/>
      <c r="H470" s="1"/>
      <c r="I470" s="52"/>
      <c r="J470" s="1"/>
      <c r="K470" s="52"/>
      <c r="L470" s="69"/>
      <c r="M470" s="52"/>
      <c r="N470" s="1"/>
      <c r="O470" s="52"/>
      <c r="P470" s="1"/>
      <c r="Q470" s="1"/>
      <c r="R470" s="52"/>
      <c r="S470" s="1"/>
      <c r="T470" s="52"/>
      <c r="U470" s="1"/>
      <c r="V470" s="70"/>
      <c r="W470" s="52"/>
      <c r="X470" s="1"/>
      <c r="Y470" s="52"/>
      <c r="Z470" s="1"/>
      <c r="AA470" s="1"/>
      <c r="AB470" s="1"/>
      <c r="AC470" s="1"/>
      <c r="AD470" s="1"/>
      <c r="AE470" s="52"/>
      <c r="AF470" s="1"/>
      <c r="AG470" s="52"/>
      <c r="AH470" s="1"/>
      <c r="AI470" s="1"/>
      <c r="AJ470" s="52"/>
      <c r="AK470" s="1"/>
      <c r="AL470" s="52"/>
      <c r="AM470" s="1"/>
      <c r="AN470" s="52"/>
      <c r="AO470" s="71"/>
      <c r="AP470" s="52"/>
      <c r="AQ470" s="1"/>
      <c r="AR470" s="71"/>
      <c r="AS470" s="71"/>
      <c r="AT470" s="52"/>
    </row>
    <row r="471" spans="1:46" ht="14.25" customHeight="1">
      <c r="A471" s="52"/>
      <c r="B471" s="52"/>
      <c r="C471" s="52"/>
      <c r="D471" s="1"/>
      <c r="E471" s="52"/>
      <c r="F471" s="1"/>
      <c r="G471" s="52"/>
      <c r="H471" s="1"/>
      <c r="I471" s="52"/>
      <c r="J471" s="1"/>
      <c r="K471" s="52"/>
      <c r="L471" s="69"/>
      <c r="M471" s="52"/>
      <c r="N471" s="1"/>
      <c r="O471" s="52"/>
      <c r="P471" s="1"/>
      <c r="Q471" s="1"/>
      <c r="R471" s="52"/>
      <c r="S471" s="1"/>
      <c r="T471" s="52"/>
      <c r="U471" s="1"/>
      <c r="V471" s="70"/>
      <c r="W471" s="52"/>
      <c r="X471" s="1"/>
      <c r="Y471" s="52"/>
      <c r="Z471" s="1"/>
      <c r="AA471" s="1"/>
      <c r="AB471" s="1"/>
      <c r="AC471" s="1"/>
      <c r="AD471" s="1"/>
      <c r="AE471" s="52"/>
      <c r="AF471" s="1"/>
      <c r="AG471" s="52"/>
      <c r="AH471" s="1"/>
      <c r="AI471" s="1"/>
      <c r="AJ471" s="52"/>
      <c r="AK471" s="1"/>
      <c r="AL471" s="52"/>
      <c r="AM471" s="1"/>
      <c r="AN471" s="52"/>
      <c r="AO471" s="71"/>
      <c r="AP471" s="52"/>
      <c r="AQ471" s="1"/>
      <c r="AR471" s="71"/>
      <c r="AS471" s="71"/>
      <c r="AT471" s="52"/>
    </row>
    <row r="472" spans="1:46" ht="14.25" customHeight="1">
      <c r="A472" s="52"/>
      <c r="B472" s="52"/>
      <c r="C472" s="52"/>
      <c r="D472" s="1"/>
      <c r="E472" s="52"/>
      <c r="F472" s="1"/>
      <c r="G472" s="52"/>
      <c r="H472" s="1"/>
      <c r="I472" s="52"/>
      <c r="J472" s="1"/>
      <c r="K472" s="52"/>
      <c r="L472" s="69"/>
      <c r="M472" s="52"/>
      <c r="N472" s="1"/>
      <c r="O472" s="52"/>
      <c r="P472" s="1"/>
      <c r="Q472" s="1"/>
      <c r="R472" s="52"/>
      <c r="S472" s="1"/>
      <c r="T472" s="52"/>
      <c r="U472" s="1"/>
      <c r="V472" s="70"/>
      <c r="W472" s="52"/>
      <c r="X472" s="1"/>
      <c r="Y472" s="52"/>
      <c r="Z472" s="1"/>
      <c r="AA472" s="1"/>
      <c r="AB472" s="1"/>
      <c r="AC472" s="1"/>
      <c r="AD472" s="1"/>
      <c r="AE472" s="52"/>
      <c r="AF472" s="1"/>
      <c r="AG472" s="52"/>
      <c r="AH472" s="1"/>
      <c r="AI472" s="1"/>
      <c r="AJ472" s="52"/>
      <c r="AK472" s="1"/>
      <c r="AL472" s="52"/>
      <c r="AM472" s="1"/>
      <c r="AN472" s="52"/>
      <c r="AO472" s="71"/>
      <c r="AP472" s="52"/>
      <c r="AQ472" s="1"/>
      <c r="AR472" s="71"/>
      <c r="AS472" s="71"/>
      <c r="AT472" s="52"/>
    </row>
    <row r="473" spans="1:46" ht="14.25" customHeight="1">
      <c r="A473" s="52"/>
      <c r="B473" s="52"/>
      <c r="C473" s="52"/>
      <c r="D473" s="1"/>
      <c r="E473" s="52"/>
      <c r="F473" s="1"/>
      <c r="G473" s="52"/>
      <c r="H473" s="1"/>
      <c r="I473" s="52"/>
      <c r="J473" s="1"/>
      <c r="K473" s="52"/>
      <c r="L473" s="69"/>
      <c r="M473" s="52"/>
      <c r="N473" s="1"/>
      <c r="O473" s="52"/>
      <c r="P473" s="1"/>
      <c r="Q473" s="1"/>
      <c r="R473" s="52"/>
      <c r="S473" s="1"/>
      <c r="T473" s="52"/>
      <c r="U473" s="1"/>
      <c r="V473" s="70"/>
      <c r="W473" s="52"/>
      <c r="X473" s="1"/>
      <c r="Y473" s="52"/>
      <c r="Z473" s="1"/>
      <c r="AA473" s="1"/>
      <c r="AB473" s="1"/>
      <c r="AC473" s="1"/>
      <c r="AD473" s="1"/>
      <c r="AE473" s="52"/>
      <c r="AF473" s="1"/>
      <c r="AG473" s="52"/>
      <c r="AH473" s="1"/>
      <c r="AI473" s="1"/>
      <c r="AJ473" s="52"/>
      <c r="AK473" s="1"/>
      <c r="AL473" s="52"/>
      <c r="AM473" s="1"/>
      <c r="AN473" s="52"/>
      <c r="AO473" s="71"/>
      <c r="AP473" s="52"/>
      <c r="AQ473" s="1"/>
      <c r="AR473" s="71"/>
      <c r="AS473" s="71"/>
      <c r="AT473" s="52"/>
    </row>
    <row r="474" spans="1:46" ht="14.25" customHeight="1">
      <c r="A474" s="52"/>
      <c r="B474" s="52"/>
      <c r="C474" s="52"/>
      <c r="D474" s="1"/>
      <c r="E474" s="52"/>
      <c r="F474" s="1"/>
      <c r="G474" s="52"/>
      <c r="H474" s="1"/>
      <c r="I474" s="52"/>
      <c r="J474" s="1"/>
      <c r="K474" s="52"/>
      <c r="L474" s="69"/>
      <c r="M474" s="52"/>
      <c r="N474" s="1"/>
      <c r="O474" s="52"/>
      <c r="P474" s="1"/>
      <c r="Q474" s="1"/>
      <c r="R474" s="52"/>
      <c r="S474" s="1"/>
      <c r="T474" s="52"/>
      <c r="U474" s="1"/>
      <c r="V474" s="70"/>
      <c r="W474" s="52"/>
      <c r="X474" s="1"/>
      <c r="Y474" s="52"/>
      <c r="Z474" s="1"/>
      <c r="AA474" s="1"/>
      <c r="AB474" s="1"/>
      <c r="AC474" s="1"/>
      <c r="AD474" s="1"/>
      <c r="AE474" s="52"/>
      <c r="AF474" s="1"/>
      <c r="AG474" s="52"/>
      <c r="AH474" s="1"/>
      <c r="AI474" s="1"/>
      <c r="AJ474" s="52"/>
      <c r="AK474" s="1"/>
      <c r="AL474" s="52"/>
      <c r="AM474" s="1"/>
      <c r="AN474" s="52"/>
      <c r="AO474" s="71"/>
      <c r="AP474" s="52"/>
      <c r="AQ474" s="1"/>
      <c r="AR474" s="71"/>
      <c r="AS474" s="71"/>
      <c r="AT474" s="52"/>
    </row>
    <row r="475" spans="1:46" ht="14.25" customHeight="1">
      <c r="A475" s="52"/>
      <c r="B475" s="52"/>
      <c r="C475" s="52"/>
      <c r="D475" s="1"/>
      <c r="E475" s="52"/>
      <c r="F475" s="1"/>
      <c r="G475" s="52"/>
      <c r="H475" s="1"/>
      <c r="I475" s="52"/>
      <c r="J475" s="1"/>
      <c r="K475" s="52"/>
      <c r="L475" s="69"/>
      <c r="M475" s="52"/>
      <c r="N475" s="1"/>
      <c r="O475" s="52"/>
      <c r="P475" s="1"/>
      <c r="Q475" s="1"/>
      <c r="R475" s="52"/>
      <c r="S475" s="1"/>
      <c r="T475" s="52"/>
      <c r="U475" s="1"/>
      <c r="V475" s="70"/>
      <c r="W475" s="52"/>
      <c r="X475" s="1"/>
      <c r="Y475" s="52"/>
      <c r="Z475" s="1"/>
      <c r="AA475" s="1"/>
      <c r="AB475" s="1"/>
      <c r="AC475" s="1"/>
      <c r="AD475" s="1"/>
      <c r="AE475" s="52"/>
      <c r="AF475" s="1"/>
      <c r="AG475" s="52"/>
      <c r="AH475" s="1"/>
      <c r="AI475" s="1"/>
      <c r="AJ475" s="52"/>
      <c r="AK475" s="1"/>
      <c r="AL475" s="52"/>
      <c r="AM475" s="1"/>
      <c r="AN475" s="52"/>
      <c r="AO475" s="71"/>
      <c r="AP475" s="52"/>
      <c r="AQ475" s="1"/>
      <c r="AR475" s="71"/>
      <c r="AS475" s="71"/>
      <c r="AT475" s="52"/>
    </row>
    <row r="476" spans="1:46" ht="14.25" customHeight="1">
      <c r="A476" s="52"/>
      <c r="B476" s="52"/>
      <c r="C476" s="52"/>
      <c r="D476" s="1"/>
      <c r="E476" s="52"/>
      <c r="F476" s="1"/>
      <c r="G476" s="52"/>
      <c r="H476" s="1"/>
      <c r="I476" s="52"/>
      <c r="J476" s="1"/>
      <c r="K476" s="52"/>
      <c r="L476" s="69"/>
      <c r="M476" s="52"/>
      <c r="N476" s="1"/>
      <c r="O476" s="52"/>
      <c r="P476" s="1"/>
      <c r="Q476" s="1"/>
      <c r="R476" s="52"/>
      <c r="S476" s="1"/>
      <c r="T476" s="52"/>
      <c r="U476" s="1"/>
      <c r="V476" s="70"/>
      <c r="W476" s="52"/>
      <c r="X476" s="1"/>
      <c r="Y476" s="52"/>
      <c r="Z476" s="1"/>
      <c r="AA476" s="1"/>
      <c r="AB476" s="1"/>
      <c r="AC476" s="1"/>
      <c r="AD476" s="1"/>
      <c r="AE476" s="52"/>
      <c r="AF476" s="1"/>
      <c r="AG476" s="52"/>
      <c r="AH476" s="1"/>
      <c r="AI476" s="1"/>
      <c r="AJ476" s="52"/>
      <c r="AK476" s="1"/>
      <c r="AL476" s="52"/>
      <c r="AM476" s="1"/>
      <c r="AN476" s="52"/>
      <c r="AO476" s="71"/>
      <c r="AP476" s="52"/>
      <c r="AQ476" s="1"/>
      <c r="AR476" s="71"/>
      <c r="AS476" s="71"/>
      <c r="AT476" s="52"/>
    </row>
    <row r="477" spans="1:46" ht="14.25" customHeight="1">
      <c r="A477" s="52"/>
      <c r="B477" s="52"/>
      <c r="C477" s="52"/>
      <c r="D477" s="1"/>
      <c r="E477" s="52"/>
      <c r="F477" s="1"/>
      <c r="G477" s="52"/>
      <c r="H477" s="1"/>
      <c r="I477" s="52"/>
      <c r="J477" s="1"/>
      <c r="K477" s="52"/>
      <c r="L477" s="69"/>
      <c r="M477" s="52"/>
      <c r="N477" s="1"/>
      <c r="O477" s="52"/>
      <c r="P477" s="1"/>
      <c r="Q477" s="1"/>
      <c r="R477" s="52"/>
      <c r="S477" s="1"/>
      <c r="T477" s="52"/>
      <c r="U477" s="1"/>
      <c r="V477" s="70"/>
      <c r="W477" s="52"/>
      <c r="X477" s="1"/>
      <c r="Y477" s="52"/>
      <c r="Z477" s="1"/>
      <c r="AA477" s="1"/>
      <c r="AB477" s="1"/>
      <c r="AC477" s="1"/>
      <c r="AD477" s="1"/>
      <c r="AE477" s="52"/>
      <c r="AF477" s="1"/>
      <c r="AG477" s="52"/>
      <c r="AH477" s="1"/>
      <c r="AI477" s="1"/>
      <c r="AJ477" s="52"/>
      <c r="AK477" s="1"/>
      <c r="AL477" s="52"/>
      <c r="AM477" s="1"/>
      <c r="AN477" s="52"/>
      <c r="AO477" s="71"/>
      <c r="AP477" s="52"/>
      <c r="AQ477" s="1"/>
      <c r="AR477" s="71"/>
      <c r="AS477" s="71"/>
      <c r="AT477" s="52"/>
    </row>
    <row r="478" spans="1:46" ht="14.25" customHeight="1">
      <c r="A478" s="52"/>
      <c r="B478" s="52"/>
      <c r="C478" s="52"/>
      <c r="D478" s="1"/>
      <c r="E478" s="52"/>
      <c r="F478" s="1"/>
      <c r="G478" s="52"/>
      <c r="H478" s="1"/>
      <c r="I478" s="52"/>
      <c r="J478" s="1"/>
      <c r="K478" s="52"/>
      <c r="L478" s="69"/>
      <c r="M478" s="52"/>
      <c r="N478" s="1"/>
      <c r="O478" s="52"/>
      <c r="P478" s="1"/>
      <c r="Q478" s="1"/>
      <c r="R478" s="52"/>
      <c r="S478" s="1"/>
      <c r="T478" s="52"/>
      <c r="U478" s="1"/>
      <c r="V478" s="70"/>
      <c r="W478" s="52"/>
      <c r="X478" s="1"/>
      <c r="Y478" s="52"/>
      <c r="Z478" s="1"/>
      <c r="AA478" s="1"/>
      <c r="AB478" s="1"/>
      <c r="AC478" s="1"/>
      <c r="AD478" s="1"/>
      <c r="AE478" s="52"/>
      <c r="AF478" s="1"/>
      <c r="AG478" s="52"/>
      <c r="AH478" s="1"/>
      <c r="AI478" s="1"/>
      <c r="AJ478" s="52"/>
      <c r="AK478" s="1"/>
      <c r="AL478" s="52"/>
      <c r="AM478" s="1"/>
      <c r="AN478" s="52"/>
      <c r="AO478" s="71"/>
      <c r="AP478" s="52"/>
      <c r="AQ478" s="1"/>
      <c r="AR478" s="71"/>
      <c r="AS478" s="71"/>
      <c r="AT478" s="52"/>
    </row>
    <row r="479" spans="1:46" ht="14.25" customHeight="1">
      <c r="A479" s="52"/>
      <c r="B479" s="52"/>
      <c r="C479" s="52"/>
      <c r="D479" s="1"/>
      <c r="E479" s="52"/>
      <c r="F479" s="1"/>
      <c r="G479" s="52"/>
      <c r="H479" s="1"/>
      <c r="I479" s="52"/>
      <c r="J479" s="1"/>
      <c r="K479" s="52"/>
      <c r="L479" s="69"/>
      <c r="M479" s="52"/>
      <c r="N479" s="1"/>
      <c r="O479" s="52"/>
      <c r="P479" s="1"/>
      <c r="Q479" s="1"/>
      <c r="R479" s="52"/>
      <c r="S479" s="1"/>
      <c r="T479" s="52"/>
      <c r="U479" s="1"/>
      <c r="V479" s="70"/>
      <c r="W479" s="52"/>
      <c r="X479" s="1"/>
      <c r="Y479" s="52"/>
      <c r="Z479" s="1"/>
      <c r="AA479" s="1"/>
      <c r="AB479" s="1"/>
      <c r="AC479" s="1"/>
      <c r="AD479" s="1"/>
      <c r="AE479" s="52"/>
      <c r="AF479" s="1"/>
      <c r="AG479" s="52"/>
      <c r="AH479" s="1"/>
      <c r="AI479" s="1"/>
      <c r="AJ479" s="52"/>
      <c r="AK479" s="1"/>
      <c r="AL479" s="52"/>
      <c r="AM479" s="1"/>
      <c r="AN479" s="52"/>
      <c r="AO479" s="71"/>
      <c r="AP479" s="52"/>
      <c r="AQ479" s="1"/>
      <c r="AR479" s="71"/>
      <c r="AS479" s="71"/>
      <c r="AT479" s="52"/>
    </row>
    <row r="480" spans="1:46" ht="14.25" customHeight="1">
      <c r="A480" s="52"/>
      <c r="B480" s="52"/>
      <c r="C480" s="52"/>
      <c r="D480" s="1"/>
      <c r="E480" s="52"/>
      <c r="F480" s="1"/>
      <c r="G480" s="52"/>
      <c r="H480" s="1"/>
      <c r="I480" s="52"/>
      <c r="J480" s="1"/>
      <c r="K480" s="52"/>
      <c r="L480" s="69"/>
      <c r="M480" s="52"/>
      <c r="N480" s="1"/>
      <c r="O480" s="52"/>
      <c r="P480" s="1"/>
      <c r="Q480" s="1"/>
      <c r="R480" s="52"/>
      <c r="S480" s="1"/>
      <c r="T480" s="52"/>
      <c r="U480" s="1"/>
      <c r="V480" s="70"/>
      <c r="W480" s="52"/>
      <c r="X480" s="1"/>
      <c r="Y480" s="52"/>
      <c r="Z480" s="1"/>
      <c r="AA480" s="1"/>
      <c r="AB480" s="1"/>
      <c r="AC480" s="1"/>
      <c r="AD480" s="1"/>
      <c r="AE480" s="52"/>
      <c r="AF480" s="1"/>
      <c r="AG480" s="52"/>
      <c r="AH480" s="1"/>
      <c r="AI480" s="1"/>
      <c r="AJ480" s="52"/>
      <c r="AK480" s="1"/>
      <c r="AL480" s="52"/>
      <c r="AM480" s="1"/>
      <c r="AN480" s="52"/>
      <c r="AO480" s="71"/>
      <c r="AP480" s="52"/>
      <c r="AQ480" s="1"/>
      <c r="AR480" s="71"/>
      <c r="AS480" s="71"/>
      <c r="AT480" s="52"/>
    </row>
    <row r="481" spans="1:46" ht="14.25" customHeight="1">
      <c r="A481" s="52"/>
      <c r="B481" s="52"/>
      <c r="C481" s="52"/>
      <c r="D481" s="1"/>
      <c r="E481" s="52"/>
      <c r="F481" s="1"/>
      <c r="G481" s="52"/>
      <c r="H481" s="1"/>
      <c r="I481" s="52"/>
      <c r="J481" s="1"/>
      <c r="K481" s="52"/>
      <c r="L481" s="69"/>
      <c r="M481" s="52"/>
      <c r="N481" s="1"/>
      <c r="O481" s="52"/>
      <c r="P481" s="1"/>
      <c r="Q481" s="1"/>
      <c r="R481" s="52"/>
      <c r="S481" s="1"/>
      <c r="T481" s="52"/>
      <c r="U481" s="1"/>
      <c r="V481" s="70"/>
      <c r="W481" s="52"/>
      <c r="X481" s="1"/>
      <c r="Y481" s="52"/>
      <c r="Z481" s="1"/>
      <c r="AA481" s="1"/>
      <c r="AB481" s="1"/>
      <c r="AC481" s="1"/>
      <c r="AD481" s="1"/>
      <c r="AE481" s="52"/>
      <c r="AF481" s="1"/>
      <c r="AG481" s="52"/>
      <c r="AH481" s="1"/>
      <c r="AI481" s="1"/>
      <c r="AJ481" s="52"/>
      <c r="AK481" s="1"/>
      <c r="AL481" s="52"/>
      <c r="AM481" s="1"/>
      <c r="AN481" s="52"/>
      <c r="AO481" s="71"/>
      <c r="AP481" s="52"/>
      <c r="AQ481" s="1"/>
      <c r="AR481" s="71"/>
      <c r="AS481" s="71"/>
      <c r="AT481" s="52"/>
    </row>
    <row r="482" spans="1:46" ht="14.25" customHeight="1">
      <c r="A482" s="52"/>
      <c r="B482" s="52"/>
      <c r="C482" s="52"/>
      <c r="D482" s="1"/>
      <c r="E482" s="52"/>
      <c r="F482" s="1"/>
      <c r="G482" s="52"/>
      <c r="H482" s="1"/>
      <c r="I482" s="52"/>
      <c r="J482" s="1"/>
      <c r="K482" s="52"/>
      <c r="L482" s="69"/>
      <c r="M482" s="52"/>
      <c r="N482" s="1"/>
      <c r="O482" s="52"/>
      <c r="P482" s="1"/>
      <c r="Q482" s="1"/>
      <c r="R482" s="52"/>
      <c r="S482" s="1"/>
      <c r="T482" s="52"/>
      <c r="U482" s="1"/>
      <c r="V482" s="70"/>
      <c r="W482" s="52"/>
      <c r="X482" s="1"/>
      <c r="Y482" s="52"/>
      <c r="Z482" s="1"/>
      <c r="AA482" s="1"/>
      <c r="AB482" s="1"/>
      <c r="AC482" s="1"/>
      <c r="AD482" s="1"/>
      <c r="AE482" s="52"/>
      <c r="AF482" s="1"/>
      <c r="AG482" s="52"/>
      <c r="AH482" s="1"/>
      <c r="AI482" s="1"/>
      <c r="AJ482" s="52"/>
      <c r="AK482" s="1"/>
      <c r="AL482" s="52"/>
      <c r="AM482" s="1"/>
      <c r="AN482" s="52"/>
      <c r="AO482" s="71"/>
      <c r="AP482" s="52"/>
      <c r="AQ482" s="1"/>
      <c r="AR482" s="71"/>
      <c r="AS482" s="71"/>
      <c r="AT482" s="52"/>
    </row>
    <row r="483" spans="1:46" ht="14.25" customHeight="1">
      <c r="A483" s="52"/>
      <c r="B483" s="52"/>
      <c r="C483" s="52"/>
      <c r="D483" s="1"/>
      <c r="E483" s="52"/>
      <c r="F483" s="1"/>
      <c r="G483" s="52"/>
      <c r="H483" s="1"/>
      <c r="I483" s="52"/>
      <c r="J483" s="1"/>
      <c r="K483" s="52"/>
      <c r="L483" s="69"/>
      <c r="M483" s="52"/>
      <c r="N483" s="1"/>
      <c r="O483" s="52"/>
      <c r="P483" s="1"/>
      <c r="Q483" s="1"/>
      <c r="R483" s="52"/>
      <c r="S483" s="1"/>
      <c r="T483" s="52"/>
      <c r="U483" s="1"/>
      <c r="V483" s="70"/>
      <c r="W483" s="52"/>
      <c r="X483" s="1"/>
      <c r="Y483" s="52"/>
      <c r="Z483" s="1"/>
      <c r="AA483" s="1"/>
      <c r="AB483" s="1"/>
      <c r="AC483" s="1"/>
      <c r="AD483" s="1"/>
      <c r="AE483" s="52"/>
      <c r="AF483" s="1"/>
      <c r="AG483" s="52"/>
      <c r="AH483" s="1"/>
      <c r="AI483" s="1"/>
      <c r="AJ483" s="52"/>
      <c r="AK483" s="1"/>
      <c r="AL483" s="52"/>
      <c r="AM483" s="1"/>
      <c r="AN483" s="52"/>
      <c r="AO483" s="71"/>
      <c r="AP483" s="52"/>
      <c r="AQ483" s="1"/>
      <c r="AR483" s="71"/>
      <c r="AS483" s="71"/>
      <c r="AT483" s="52"/>
    </row>
    <row r="484" spans="1:46" ht="14.25" customHeight="1">
      <c r="A484" s="52"/>
      <c r="B484" s="52"/>
      <c r="C484" s="52"/>
      <c r="D484" s="1"/>
      <c r="E484" s="52"/>
      <c r="F484" s="1"/>
      <c r="G484" s="52"/>
      <c r="H484" s="1"/>
      <c r="I484" s="52"/>
      <c r="J484" s="1"/>
      <c r="K484" s="52"/>
      <c r="L484" s="69"/>
      <c r="M484" s="52"/>
      <c r="N484" s="1"/>
      <c r="O484" s="52"/>
      <c r="P484" s="1"/>
      <c r="Q484" s="1"/>
      <c r="R484" s="52"/>
      <c r="S484" s="1"/>
      <c r="T484" s="52"/>
      <c r="U484" s="1"/>
      <c r="V484" s="70"/>
      <c r="W484" s="52"/>
      <c r="X484" s="1"/>
      <c r="Y484" s="52"/>
      <c r="Z484" s="1"/>
      <c r="AA484" s="1"/>
      <c r="AB484" s="1"/>
      <c r="AC484" s="1"/>
      <c r="AD484" s="1"/>
      <c r="AE484" s="52"/>
      <c r="AF484" s="1"/>
      <c r="AG484" s="52"/>
      <c r="AH484" s="1"/>
      <c r="AI484" s="1"/>
      <c r="AJ484" s="52"/>
      <c r="AK484" s="1"/>
      <c r="AL484" s="52"/>
      <c r="AM484" s="1"/>
      <c r="AN484" s="52"/>
      <c r="AO484" s="71"/>
      <c r="AP484" s="52"/>
      <c r="AQ484" s="1"/>
      <c r="AR484" s="71"/>
      <c r="AS484" s="71"/>
      <c r="AT484" s="52"/>
    </row>
    <row r="485" spans="1:46" ht="14.25" customHeight="1">
      <c r="A485" s="52"/>
      <c r="B485" s="52"/>
      <c r="C485" s="52"/>
      <c r="D485" s="1"/>
      <c r="E485" s="52"/>
      <c r="F485" s="1"/>
      <c r="G485" s="52"/>
      <c r="H485" s="1"/>
      <c r="I485" s="52"/>
      <c r="J485" s="1"/>
      <c r="K485" s="52"/>
      <c r="L485" s="69"/>
      <c r="M485" s="52"/>
      <c r="N485" s="1"/>
      <c r="O485" s="52"/>
      <c r="P485" s="1"/>
      <c r="Q485" s="1"/>
      <c r="R485" s="52"/>
      <c r="S485" s="1"/>
      <c r="T485" s="52"/>
      <c r="U485" s="1"/>
      <c r="V485" s="70"/>
      <c r="W485" s="52"/>
      <c r="X485" s="1"/>
      <c r="Y485" s="52"/>
      <c r="Z485" s="1"/>
      <c r="AA485" s="1"/>
      <c r="AB485" s="1"/>
      <c r="AC485" s="1"/>
      <c r="AD485" s="1"/>
      <c r="AE485" s="52"/>
      <c r="AF485" s="1"/>
      <c r="AG485" s="52"/>
      <c r="AH485" s="1"/>
      <c r="AI485" s="1"/>
      <c r="AJ485" s="52"/>
      <c r="AK485" s="1"/>
      <c r="AL485" s="52"/>
      <c r="AM485" s="1"/>
      <c r="AN485" s="52"/>
      <c r="AO485" s="71"/>
      <c r="AP485" s="52"/>
      <c r="AQ485" s="1"/>
      <c r="AR485" s="71"/>
      <c r="AS485" s="71"/>
      <c r="AT485" s="52"/>
    </row>
    <row r="486" spans="1:46" ht="14.25" customHeight="1">
      <c r="A486" s="52"/>
      <c r="B486" s="52"/>
      <c r="C486" s="52"/>
      <c r="D486" s="1"/>
      <c r="E486" s="52"/>
      <c r="F486" s="1"/>
      <c r="G486" s="52"/>
      <c r="H486" s="1"/>
      <c r="I486" s="52"/>
      <c r="J486" s="1"/>
      <c r="K486" s="52"/>
      <c r="L486" s="69"/>
      <c r="M486" s="52"/>
      <c r="N486" s="1"/>
      <c r="O486" s="52"/>
      <c r="P486" s="1"/>
      <c r="Q486" s="1"/>
      <c r="R486" s="52"/>
      <c r="S486" s="1"/>
      <c r="T486" s="52"/>
      <c r="U486" s="1"/>
      <c r="V486" s="70"/>
      <c r="W486" s="52"/>
      <c r="X486" s="1"/>
      <c r="Y486" s="52"/>
      <c r="Z486" s="1"/>
      <c r="AA486" s="1"/>
      <c r="AB486" s="1"/>
      <c r="AC486" s="1"/>
      <c r="AD486" s="1"/>
      <c r="AE486" s="52"/>
      <c r="AF486" s="1"/>
      <c r="AG486" s="52"/>
      <c r="AH486" s="1"/>
      <c r="AI486" s="1"/>
      <c r="AJ486" s="52"/>
      <c r="AK486" s="1"/>
      <c r="AL486" s="52"/>
      <c r="AM486" s="1"/>
      <c r="AN486" s="52"/>
      <c r="AO486" s="71"/>
      <c r="AP486" s="52"/>
      <c r="AQ486" s="1"/>
      <c r="AR486" s="71"/>
      <c r="AS486" s="71"/>
      <c r="AT486" s="52"/>
    </row>
    <row r="487" spans="1:46" ht="14.25" customHeight="1">
      <c r="A487" s="52"/>
      <c r="B487" s="52"/>
      <c r="C487" s="52"/>
      <c r="D487" s="1"/>
      <c r="E487" s="52"/>
      <c r="F487" s="1"/>
      <c r="G487" s="52"/>
      <c r="H487" s="1"/>
      <c r="I487" s="52"/>
      <c r="J487" s="1"/>
      <c r="K487" s="52"/>
      <c r="L487" s="69"/>
      <c r="M487" s="52"/>
      <c r="N487" s="1"/>
      <c r="O487" s="52"/>
      <c r="P487" s="1"/>
      <c r="Q487" s="1"/>
      <c r="R487" s="52"/>
      <c r="S487" s="1"/>
      <c r="T487" s="52"/>
      <c r="U487" s="1"/>
      <c r="V487" s="70"/>
      <c r="W487" s="52"/>
      <c r="X487" s="1"/>
      <c r="Y487" s="52"/>
      <c r="Z487" s="1"/>
      <c r="AA487" s="1"/>
      <c r="AB487" s="1"/>
      <c r="AC487" s="1"/>
      <c r="AD487" s="1"/>
      <c r="AE487" s="52"/>
      <c r="AF487" s="1"/>
      <c r="AG487" s="52"/>
      <c r="AH487" s="1"/>
      <c r="AI487" s="1"/>
      <c r="AJ487" s="52"/>
      <c r="AK487" s="1"/>
      <c r="AL487" s="52"/>
      <c r="AM487" s="1"/>
      <c r="AN487" s="52"/>
      <c r="AO487" s="71"/>
      <c r="AP487" s="52"/>
      <c r="AQ487" s="1"/>
      <c r="AR487" s="71"/>
      <c r="AS487" s="71"/>
      <c r="AT487" s="52"/>
    </row>
    <row r="488" spans="1:46" ht="14.25" customHeight="1">
      <c r="A488" s="52"/>
      <c r="B488" s="52"/>
      <c r="C488" s="52"/>
      <c r="D488" s="1"/>
      <c r="E488" s="52"/>
      <c r="F488" s="1"/>
      <c r="G488" s="52"/>
      <c r="H488" s="1"/>
      <c r="I488" s="52"/>
      <c r="J488" s="1"/>
      <c r="K488" s="52"/>
      <c r="L488" s="69"/>
      <c r="M488" s="52"/>
      <c r="N488" s="1"/>
      <c r="O488" s="52"/>
      <c r="P488" s="1"/>
      <c r="Q488" s="1"/>
      <c r="R488" s="52"/>
      <c r="S488" s="1"/>
      <c r="T488" s="52"/>
      <c r="U488" s="1"/>
      <c r="V488" s="70"/>
      <c r="W488" s="52"/>
      <c r="X488" s="1"/>
      <c r="Y488" s="52"/>
      <c r="Z488" s="1"/>
      <c r="AA488" s="1"/>
      <c r="AB488" s="1"/>
      <c r="AC488" s="1"/>
      <c r="AD488" s="1"/>
      <c r="AE488" s="52"/>
      <c r="AF488" s="1"/>
      <c r="AG488" s="52"/>
      <c r="AH488" s="1"/>
      <c r="AI488" s="1"/>
      <c r="AJ488" s="52"/>
      <c r="AK488" s="1"/>
      <c r="AL488" s="52"/>
      <c r="AM488" s="1"/>
      <c r="AN488" s="52"/>
      <c r="AO488" s="71"/>
      <c r="AP488" s="52"/>
      <c r="AQ488" s="1"/>
      <c r="AR488" s="71"/>
      <c r="AS488" s="71"/>
      <c r="AT488" s="52"/>
    </row>
    <row r="489" spans="1:46" ht="14.25" customHeight="1">
      <c r="A489" s="52"/>
      <c r="B489" s="52"/>
      <c r="C489" s="52"/>
      <c r="D489" s="1"/>
      <c r="E489" s="52"/>
      <c r="F489" s="1"/>
      <c r="G489" s="52"/>
      <c r="H489" s="1"/>
      <c r="I489" s="52"/>
      <c r="J489" s="1"/>
      <c r="K489" s="52"/>
      <c r="L489" s="69"/>
      <c r="M489" s="52"/>
      <c r="N489" s="1"/>
      <c r="O489" s="52"/>
      <c r="P489" s="1"/>
      <c r="Q489" s="1"/>
      <c r="R489" s="52"/>
      <c r="S489" s="1"/>
      <c r="T489" s="52"/>
      <c r="U489" s="1"/>
      <c r="V489" s="70"/>
      <c r="W489" s="52"/>
      <c r="X489" s="1"/>
      <c r="Y489" s="52"/>
      <c r="Z489" s="1"/>
      <c r="AA489" s="1"/>
      <c r="AB489" s="1"/>
      <c r="AC489" s="1"/>
      <c r="AD489" s="1"/>
      <c r="AE489" s="52"/>
      <c r="AF489" s="1"/>
      <c r="AG489" s="52"/>
      <c r="AH489" s="1"/>
      <c r="AI489" s="1"/>
      <c r="AJ489" s="52"/>
      <c r="AK489" s="1"/>
      <c r="AL489" s="52"/>
      <c r="AM489" s="1"/>
      <c r="AN489" s="52"/>
      <c r="AO489" s="71"/>
      <c r="AP489" s="52"/>
      <c r="AQ489" s="1"/>
      <c r="AR489" s="71"/>
      <c r="AS489" s="71"/>
      <c r="AT489" s="52"/>
    </row>
    <row r="490" spans="1:46" ht="14.25" customHeight="1">
      <c r="A490" s="52"/>
      <c r="B490" s="52"/>
      <c r="C490" s="52"/>
      <c r="D490" s="1"/>
      <c r="E490" s="52"/>
      <c r="F490" s="1"/>
      <c r="G490" s="52"/>
      <c r="H490" s="1"/>
      <c r="I490" s="52"/>
      <c r="J490" s="1"/>
      <c r="K490" s="52"/>
      <c r="L490" s="69"/>
      <c r="M490" s="52"/>
      <c r="N490" s="1"/>
      <c r="O490" s="52"/>
      <c r="P490" s="1"/>
      <c r="Q490" s="1"/>
      <c r="R490" s="52"/>
      <c r="S490" s="1"/>
      <c r="T490" s="52"/>
      <c r="U490" s="1"/>
      <c r="V490" s="70"/>
      <c r="W490" s="52"/>
      <c r="X490" s="1"/>
      <c r="Y490" s="52"/>
      <c r="Z490" s="1"/>
      <c r="AA490" s="1"/>
      <c r="AB490" s="1"/>
      <c r="AC490" s="1"/>
      <c r="AD490" s="1"/>
      <c r="AE490" s="52"/>
      <c r="AF490" s="1"/>
      <c r="AG490" s="52"/>
      <c r="AH490" s="1"/>
      <c r="AI490" s="1"/>
      <c r="AJ490" s="52"/>
      <c r="AK490" s="1"/>
      <c r="AL490" s="52"/>
      <c r="AM490" s="1"/>
      <c r="AN490" s="52"/>
      <c r="AO490" s="71"/>
      <c r="AP490" s="52"/>
      <c r="AQ490" s="1"/>
      <c r="AR490" s="71"/>
      <c r="AS490" s="71"/>
      <c r="AT490" s="52"/>
    </row>
    <row r="491" spans="1:46" ht="14.25" customHeight="1">
      <c r="A491" s="52"/>
      <c r="B491" s="52"/>
      <c r="C491" s="52"/>
      <c r="D491" s="1"/>
      <c r="E491" s="52"/>
      <c r="F491" s="1"/>
      <c r="G491" s="52"/>
      <c r="H491" s="1"/>
      <c r="I491" s="52"/>
      <c r="J491" s="1"/>
      <c r="K491" s="52"/>
      <c r="L491" s="69"/>
      <c r="M491" s="52"/>
      <c r="N491" s="1"/>
      <c r="O491" s="52"/>
      <c r="P491" s="1"/>
      <c r="Q491" s="1"/>
      <c r="R491" s="52"/>
      <c r="S491" s="1"/>
      <c r="T491" s="52"/>
      <c r="U491" s="1"/>
      <c r="V491" s="70"/>
      <c r="W491" s="52"/>
      <c r="X491" s="1"/>
      <c r="Y491" s="52"/>
      <c r="Z491" s="1"/>
      <c r="AA491" s="1"/>
      <c r="AB491" s="1"/>
      <c r="AC491" s="1"/>
      <c r="AD491" s="1"/>
      <c r="AE491" s="52"/>
      <c r="AF491" s="1"/>
      <c r="AG491" s="52"/>
      <c r="AH491" s="1"/>
      <c r="AI491" s="1"/>
      <c r="AJ491" s="52"/>
      <c r="AK491" s="1"/>
      <c r="AL491" s="52"/>
      <c r="AM491" s="1"/>
      <c r="AN491" s="52"/>
      <c r="AO491" s="71"/>
      <c r="AP491" s="52"/>
      <c r="AQ491" s="1"/>
      <c r="AR491" s="71"/>
      <c r="AS491" s="71"/>
      <c r="AT491" s="52"/>
    </row>
    <row r="492" spans="1:46" ht="14.25" customHeight="1">
      <c r="A492" s="52"/>
      <c r="B492" s="52"/>
      <c r="C492" s="52"/>
      <c r="D492" s="1"/>
      <c r="E492" s="52"/>
      <c r="F492" s="1"/>
      <c r="G492" s="52"/>
      <c r="H492" s="1"/>
      <c r="I492" s="52"/>
      <c r="J492" s="1"/>
      <c r="K492" s="52"/>
      <c r="L492" s="69"/>
      <c r="M492" s="52"/>
      <c r="N492" s="1"/>
      <c r="O492" s="52"/>
      <c r="P492" s="1"/>
      <c r="Q492" s="1"/>
      <c r="R492" s="52"/>
      <c r="S492" s="1"/>
      <c r="T492" s="52"/>
      <c r="U492" s="1"/>
      <c r="V492" s="70"/>
      <c r="W492" s="52"/>
      <c r="X492" s="1"/>
      <c r="Y492" s="52"/>
      <c r="Z492" s="1"/>
      <c r="AA492" s="1"/>
      <c r="AB492" s="1"/>
      <c r="AC492" s="1"/>
      <c r="AD492" s="1"/>
      <c r="AE492" s="52"/>
      <c r="AF492" s="1"/>
      <c r="AG492" s="52"/>
      <c r="AH492" s="1"/>
      <c r="AI492" s="1"/>
      <c r="AJ492" s="52"/>
      <c r="AK492" s="1"/>
      <c r="AL492" s="52"/>
      <c r="AM492" s="1"/>
      <c r="AN492" s="52"/>
      <c r="AO492" s="71"/>
      <c r="AP492" s="52"/>
      <c r="AQ492" s="1"/>
      <c r="AR492" s="71"/>
      <c r="AS492" s="71"/>
      <c r="AT492" s="52"/>
    </row>
    <row r="493" spans="1:46" ht="14.25" customHeight="1">
      <c r="A493" s="52"/>
      <c r="B493" s="52"/>
      <c r="C493" s="52"/>
      <c r="D493" s="1"/>
      <c r="E493" s="52"/>
      <c r="F493" s="1"/>
      <c r="G493" s="52"/>
      <c r="H493" s="1"/>
      <c r="I493" s="52"/>
      <c r="J493" s="1"/>
      <c r="K493" s="52"/>
      <c r="L493" s="69"/>
      <c r="M493" s="52"/>
      <c r="N493" s="1"/>
      <c r="O493" s="52"/>
      <c r="P493" s="1"/>
      <c r="Q493" s="1"/>
      <c r="R493" s="52"/>
      <c r="S493" s="1"/>
      <c r="T493" s="52"/>
      <c r="U493" s="1"/>
      <c r="V493" s="70"/>
      <c r="W493" s="52"/>
      <c r="X493" s="1"/>
      <c r="Y493" s="52"/>
      <c r="Z493" s="1"/>
      <c r="AA493" s="1"/>
      <c r="AB493" s="1"/>
      <c r="AC493" s="1"/>
      <c r="AD493" s="1"/>
      <c r="AE493" s="52"/>
      <c r="AF493" s="1"/>
      <c r="AG493" s="52"/>
      <c r="AH493" s="1"/>
      <c r="AI493" s="1"/>
      <c r="AJ493" s="52"/>
      <c r="AK493" s="1"/>
      <c r="AL493" s="52"/>
      <c r="AM493" s="1"/>
      <c r="AN493" s="52"/>
      <c r="AO493" s="71"/>
      <c r="AP493" s="52"/>
      <c r="AQ493" s="1"/>
      <c r="AR493" s="71"/>
      <c r="AS493" s="71"/>
      <c r="AT493" s="52"/>
    </row>
    <row r="494" spans="1:46" ht="14.25" customHeight="1">
      <c r="A494" s="52"/>
      <c r="B494" s="52"/>
      <c r="C494" s="52"/>
      <c r="D494" s="1"/>
      <c r="E494" s="52"/>
      <c r="F494" s="1"/>
      <c r="G494" s="52"/>
      <c r="H494" s="1"/>
      <c r="I494" s="52"/>
      <c r="J494" s="1"/>
      <c r="K494" s="52"/>
      <c r="L494" s="69"/>
      <c r="M494" s="52"/>
      <c r="N494" s="1"/>
      <c r="O494" s="52"/>
      <c r="P494" s="1"/>
      <c r="Q494" s="1"/>
      <c r="R494" s="52"/>
      <c r="S494" s="1"/>
      <c r="T494" s="52"/>
      <c r="U494" s="1"/>
      <c r="V494" s="70"/>
      <c r="W494" s="52"/>
      <c r="X494" s="1"/>
      <c r="Y494" s="52"/>
      <c r="Z494" s="1"/>
      <c r="AA494" s="1"/>
      <c r="AB494" s="1"/>
      <c r="AC494" s="1"/>
      <c r="AD494" s="1"/>
      <c r="AE494" s="52"/>
      <c r="AF494" s="1"/>
      <c r="AG494" s="52"/>
      <c r="AH494" s="1"/>
      <c r="AI494" s="1"/>
      <c r="AJ494" s="52"/>
      <c r="AK494" s="1"/>
      <c r="AL494" s="52"/>
      <c r="AM494" s="1"/>
      <c r="AN494" s="52"/>
      <c r="AO494" s="71"/>
      <c r="AP494" s="52"/>
      <c r="AQ494" s="1"/>
      <c r="AR494" s="71"/>
      <c r="AS494" s="71"/>
      <c r="AT494" s="52"/>
    </row>
    <row r="495" spans="1:46" ht="14.25" customHeight="1">
      <c r="A495" s="52"/>
      <c r="B495" s="52"/>
      <c r="C495" s="52"/>
      <c r="D495" s="1"/>
      <c r="E495" s="52"/>
      <c r="F495" s="1"/>
      <c r="G495" s="52"/>
      <c r="H495" s="1"/>
      <c r="I495" s="52"/>
      <c r="J495" s="1"/>
      <c r="K495" s="52"/>
      <c r="L495" s="69"/>
      <c r="M495" s="52"/>
      <c r="N495" s="1"/>
      <c r="O495" s="52"/>
      <c r="P495" s="1"/>
      <c r="Q495" s="1"/>
      <c r="R495" s="52"/>
      <c r="S495" s="1"/>
      <c r="T495" s="52"/>
      <c r="U495" s="1"/>
      <c r="V495" s="70"/>
      <c r="W495" s="52"/>
      <c r="X495" s="1"/>
      <c r="Y495" s="52"/>
      <c r="Z495" s="1"/>
      <c r="AA495" s="1"/>
      <c r="AB495" s="1"/>
      <c r="AC495" s="1"/>
      <c r="AD495" s="1"/>
      <c r="AE495" s="52"/>
      <c r="AF495" s="1"/>
      <c r="AG495" s="52"/>
      <c r="AH495" s="1"/>
      <c r="AI495" s="1"/>
      <c r="AJ495" s="52"/>
      <c r="AK495" s="1"/>
      <c r="AL495" s="52"/>
      <c r="AM495" s="1"/>
      <c r="AN495" s="52"/>
      <c r="AO495" s="71"/>
      <c r="AP495" s="52"/>
      <c r="AQ495" s="1"/>
      <c r="AR495" s="71"/>
      <c r="AS495" s="71"/>
      <c r="AT495" s="52"/>
    </row>
    <row r="496" spans="1:46" ht="14.25" customHeight="1">
      <c r="A496" s="52"/>
      <c r="B496" s="52"/>
      <c r="C496" s="52"/>
      <c r="D496" s="1"/>
      <c r="E496" s="52"/>
      <c r="F496" s="1"/>
      <c r="G496" s="52"/>
      <c r="H496" s="1"/>
      <c r="I496" s="52"/>
      <c r="J496" s="1"/>
      <c r="K496" s="52"/>
      <c r="L496" s="69"/>
      <c r="M496" s="52"/>
      <c r="N496" s="1"/>
      <c r="O496" s="52"/>
      <c r="P496" s="1"/>
      <c r="Q496" s="1"/>
      <c r="R496" s="52"/>
      <c r="S496" s="1"/>
      <c r="T496" s="52"/>
      <c r="U496" s="1"/>
      <c r="V496" s="70"/>
      <c r="W496" s="52"/>
      <c r="X496" s="1"/>
      <c r="Y496" s="52"/>
      <c r="Z496" s="1"/>
      <c r="AA496" s="1"/>
      <c r="AB496" s="1"/>
      <c r="AC496" s="1"/>
      <c r="AD496" s="1"/>
      <c r="AE496" s="52"/>
      <c r="AF496" s="1"/>
      <c r="AG496" s="52"/>
      <c r="AH496" s="1"/>
      <c r="AI496" s="1"/>
      <c r="AJ496" s="52"/>
      <c r="AK496" s="1"/>
      <c r="AL496" s="52"/>
      <c r="AM496" s="1"/>
      <c r="AN496" s="52"/>
      <c r="AO496" s="71"/>
      <c r="AP496" s="52"/>
      <c r="AQ496" s="1"/>
      <c r="AR496" s="71"/>
      <c r="AS496" s="71"/>
      <c r="AT496" s="52"/>
    </row>
    <row r="497" spans="1:46" ht="14.25" customHeight="1">
      <c r="A497" s="52"/>
      <c r="B497" s="52"/>
      <c r="C497" s="52"/>
      <c r="D497" s="1"/>
      <c r="E497" s="52"/>
      <c r="F497" s="1"/>
      <c r="G497" s="52"/>
      <c r="H497" s="1"/>
      <c r="I497" s="52"/>
      <c r="J497" s="1"/>
      <c r="K497" s="52"/>
      <c r="L497" s="69"/>
      <c r="M497" s="52"/>
      <c r="N497" s="1"/>
      <c r="O497" s="52"/>
      <c r="P497" s="1"/>
      <c r="Q497" s="1"/>
      <c r="R497" s="52"/>
      <c r="S497" s="1"/>
      <c r="T497" s="52"/>
      <c r="U497" s="1"/>
      <c r="V497" s="70"/>
      <c r="W497" s="52"/>
      <c r="X497" s="1"/>
      <c r="Y497" s="52"/>
      <c r="Z497" s="1"/>
      <c r="AA497" s="1"/>
      <c r="AB497" s="1"/>
      <c r="AC497" s="1"/>
      <c r="AD497" s="1"/>
      <c r="AE497" s="52"/>
      <c r="AF497" s="1"/>
      <c r="AG497" s="52"/>
      <c r="AH497" s="1"/>
      <c r="AI497" s="1"/>
      <c r="AJ497" s="52"/>
      <c r="AK497" s="1"/>
      <c r="AL497" s="52"/>
      <c r="AM497" s="1"/>
      <c r="AN497" s="52"/>
      <c r="AO497" s="71"/>
      <c r="AP497" s="52"/>
      <c r="AQ497" s="1"/>
      <c r="AR497" s="71"/>
      <c r="AS497" s="71"/>
      <c r="AT497" s="52"/>
    </row>
    <row r="498" spans="1:46" ht="14.25" customHeight="1">
      <c r="A498" s="52"/>
      <c r="B498" s="52"/>
      <c r="C498" s="52"/>
      <c r="D498" s="1"/>
      <c r="E498" s="52"/>
      <c r="F498" s="1"/>
      <c r="G498" s="52"/>
      <c r="H498" s="1"/>
      <c r="I498" s="52"/>
      <c r="J498" s="1"/>
      <c r="K498" s="52"/>
      <c r="L498" s="69"/>
      <c r="M498" s="52"/>
      <c r="N498" s="1"/>
      <c r="O498" s="52"/>
      <c r="P498" s="1"/>
      <c r="Q498" s="1"/>
      <c r="R498" s="52"/>
      <c r="S498" s="1"/>
      <c r="T498" s="52"/>
      <c r="U498" s="1"/>
      <c r="V498" s="70"/>
      <c r="W498" s="52"/>
      <c r="X498" s="1"/>
      <c r="Y498" s="52"/>
      <c r="Z498" s="1"/>
      <c r="AA498" s="1"/>
      <c r="AB498" s="1"/>
      <c r="AC498" s="1"/>
      <c r="AD498" s="1"/>
      <c r="AE498" s="52"/>
      <c r="AF498" s="1"/>
      <c r="AG498" s="52"/>
      <c r="AH498" s="1"/>
      <c r="AI498" s="1"/>
      <c r="AJ498" s="52"/>
      <c r="AK498" s="1"/>
      <c r="AL498" s="52"/>
      <c r="AM498" s="1"/>
      <c r="AN498" s="52"/>
      <c r="AO498" s="71"/>
      <c r="AP498" s="52"/>
      <c r="AQ498" s="1"/>
      <c r="AR498" s="71"/>
      <c r="AS498" s="71"/>
      <c r="AT498" s="52"/>
    </row>
    <row r="499" spans="1:46" ht="14.25" customHeight="1">
      <c r="A499" s="52"/>
      <c r="B499" s="52"/>
      <c r="C499" s="52"/>
      <c r="D499" s="1"/>
      <c r="E499" s="52"/>
      <c r="F499" s="1"/>
      <c r="G499" s="52"/>
      <c r="H499" s="1"/>
      <c r="I499" s="52"/>
      <c r="J499" s="1"/>
      <c r="K499" s="52"/>
      <c r="L499" s="69"/>
      <c r="M499" s="52"/>
      <c r="N499" s="1"/>
      <c r="O499" s="52"/>
      <c r="P499" s="1"/>
      <c r="Q499" s="1"/>
      <c r="R499" s="52"/>
      <c r="S499" s="1"/>
      <c r="T499" s="52"/>
      <c r="U499" s="1"/>
      <c r="V499" s="70"/>
      <c r="W499" s="52"/>
      <c r="X499" s="1"/>
      <c r="Y499" s="52"/>
      <c r="Z499" s="1"/>
      <c r="AA499" s="1"/>
      <c r="AB499" s="1"/>
      <c r="AC499" s="1"/>
      <c r="AD499" s="1"/>
      <c r="AE499" s="52"/>
      <c r="AF499" s="1"/>
      <c r="AG499" s="52"/>
      <c r="AH499" s="1"/>
      <c r="AI499" s="1"/>
      <c r="AJ499" s="52"/>
      <c r="AK499" s="1"/>
      <c r="AL499" s="52"/>
      <c r="AM499" s="1"/>
      <c r="AN499" s="52"/>
      <c r="AO499" s="71"/>
      <c r="AP499" s="52"/>
      <c r="AQ499" s="1"/>
      <c r="AR499" s="71"/>
      <c r="AS499" s="71"/>
      <c r="AT499" s="52"/>
    </row>
    <row r="500" spans="1:46" ht="14.25" customHeight="1">
      <c r="A500" s="52"/>
      <c r="B500" s="52"/>
      <c r="C500" s="52"/>
      <c r="D500" s="1"/>
      <c r="E500" s="52"/>
      <c r="F500" s="1"/>
      <c r="G500" s="52"/>
      <c r="H500" s="1"/>
      <c r="I500" s="52"/>
      <c r="J500" s="1"/>
      <c r="K500" s="52"/>
      <c r="L500" s="69"/>
      <c r="M500" s="52"/>
      <c r="N500" s="1"/>
      <c r="O500" s="52"/>
      <c r="P500" s="1"/>
      <c r="Q500" s="1"/>
      <c r="R500" s="52"/>
      <c r="S500" s="1"/>
      <c r="T500" s="52"/>
      <c r="U500" s="1"/>
      <c r="V500" s="70"/>
      <c r="W500" s="52"/>
      <c r="X500" s="1"/>
      <c r="Y500" s="52"/>
      <c r="Z500" s="1"/>
      <c r="AA500" s="1"/>
      <c r="AB500" s="1"/>
      <c r="AC500" s="1"/>
      <c r="AD500" s="1"/>
      <c r="AE500" s="52"/>
      <c r="AF500" s="1"/>
      <c r="AG500" s="52"/>
      <c r="AH500" s="1"/>
      <c r="AI500" s="1"/>
      <c r="AJ500" s="52"/>
      <c r="AK500" s="1"/>
      <c r="AL500" s="52"/>
      <c r="AM500" s="1"/>
      <c r="AN500" s="52"/>
      <c r="AO500" s="71"/>
      <c r="AP500" s="52"/>
      <c r="AQ500" s="1"/>
      <c r="AR500" s="71"/>
      <c r="AS500" s="71"/>
      <c r="AT500" s="52"/>
    </row>
    <row r="501" spans="1:46" ht="14.25" customHeight="1">
      <c r="A501" s="52"/>
      <c r="B501" s="52"/>
      <c r="C501" s="52"/>
      <c r="D501" s="1"/>
      <c r="E501" s="52"/>
      <c r="F501" s="1"/>
      <c r="G501" s="52"/>
      <c r="H501" s="1"/>
      <c r="I501" s="52"/>
      <c r="J501" s="1"/>
      <c r="K501" s="52"/>
      <c r="L501" s="69"/>
      <c r="M501" s="52"/>
      <c r="N501" s="1"/>
      <c r="O501" s="52"/>
      <c r="P501" s="1"/>
      <c r="Q501" s="1"/>
      <c r="R501" s="52"/>
      <c r="S501" s="1"/>
      <c r="T501" s="52"/>
      <c r="U501" s="1"/>
      <c r="V501" s="70"/>
      <c r="W501" s="52"/>
      <c r="X501" s="1"/>
      <c r="Y501" s="52"/>
      <c r="Z501" s="1"/>
      <c r="AA501" s="1"/>
      <c r="AB501" s="1"/>
      <c r="AC501" s="1"/>
      <c r="AD501" s="1"/>
      <c r="AE501" s="52"/>
      <c r="AF501" s="1"/>
      <c r="AG501" s="52"/>
      <c r="AH501" s="1"/>
      <c r="AI501" s="1"/>
      <c r="AJ501" s="52"/>
      <c r="AK501" s="1"/>
      <c r="AL501" s="52"/>
      <c r="AM501" s="1"/>
      <c r="AN501" s="52"/>
      <c r="AO501" s="71"/>
      <c r="AP501" s="52"/>
      <c r="AQ501" s="1"/>
      <c r="AR501" s="71"/>
      <c r="AS501" s="71"/>
      <c r="AT501" s="52"/>
    </row>
    <row r="502" spans="1:46" ht="14.25" customHeight="1">
      <c r="A502" s="52"/>
      <c r="B502" s="52"/>
      <c r="C502" s="52"/>
      <c r="D502" s="1"/>
      <c r="E502" s="52"/>
      <c r="F502" s="1"/>
      <c r="G502" s="52"/>
      <c r="H502" s="1"/>
      <c r="I502" s="52"/>
      <c r="J502" s="1"/>
      <c r="K502" s="52"/>
      <c r="L502" s="69"/>
      <c r="M502" s="52"/>
      <c r="N502" s="1"/>
      <c r="O502" s="52"/>
      <c r="P502" s="1"/>
      <c r="Q502" s="1"/>
      <c r="R502" s="52"/>
      <c r="S502" s="1"/>
      <c r="T502" s="52"/>
      <c r="U502" s="1"/>
      <c r="V502" s="70"/>
      <c r="W502" s="52"/>
      <c r="X502" s="1"/>
      <c r="Y502" s="52"/>
      <c r="Z502" s="1"/>
      <c r="AA502" s="1"/>
      <c r="AB502" s="1"/>
      <c r="AC502" s="1"/>
      <c r="AD502" s="1"/>
      <c r="AE502" s="52"/>
      <c r="AF502" s="1"/>
      <c r="AG502" s="52"/>
      <c r="AH502" s="1"/>
      <c r="AI502" s="1"/>
      <c r="AJ502" s="52"/>
      <c r="AK502" s="1"/>
      <c r="AL502" s="52"/>
      <c r="AM502" s="1"/>
      <c r="AN502" s="52"/>
      <c r="AO502" s="71"/>
      <c r="AP502" s="52"/>
      <c r="AQ502" s="1"/>
      <c r="AR502" s="71"/>
      <c r="AS502" s="71"/>
      <c r="AT502" s="52"/>
    </row>
    <row r="503" spans="1:46" ht="14.25" customHeight="1">
      <c r="A503" s="52"/>
      <c r="B503" s="52"/>
      <c r="C503" s="52"/>
      <c r="D503" s="1"/>
      <c r="E503" s="52"/>
      <c r="F503" s="1"/>
      <c r="G503" s="52"/>
      <c r="H503" s="1"/>
      <c r="I503" s="52"/>
      <c r="J503" s="1"/>
      <c r="K503" s="52"/>
      <c r="L503" s="69"/>
      <c r="M503" s="52"/>
      <c r="N503" s="1"/>
      <c r="O503" s="52"/>
      <c r="P503" s="1"/>
      <c r="Q503" s="1"/>
      <c r="R503" s="52"/>
      <c r="S503" s="1"/>
      <c r="T503" s="52"/>
      <c r="U503" s="1"/>
      <c r="V503" s="70"/>
      <c r="W503" s="52"/>
      <c r="X503" s="1"/>
      <c r="Y503" s="52"/>
      <c r="Z503" s="1"/>
      <c r="AA503" s="1"/>
      <c r="AB503" s="1"/>
      <c r="AC503" s="1"/>
      <c r="AD503" s="1"/>
      <c r="AE503" s="52"/>
      <c r="AF503" s="1"/>
      <c r="AG503" s="52"/>
      <c r="AH503" s="1"/>
      <c r="AI503" s="1"/>
      <c r="AJ503" s="52"/>
      <c r="AK503" s="1"/>
      <c r="AL503" s="52"/>
      <c r="AM503" s="1"/>
      <c r="AN503" s="52"/>
      <c r="AO503" s="71"/>
      <c r="AP503" s="52"/>
      <c r="AQ503" s="1"/>
      <c r="AR503" s="71"/>
      <c r="AS503" s="71"/>
      <c r="AT503" s="52"/>
    </row>
    <row r="504" spans="1:46" ht="14.25" customHeight="1">
      <c r="A504" s="52"/>
      <c r="B504" s="52"/>
      <c r="C504" s="52"/>
      <c r="D504" s="1"/>
      <c r="E504" s="52"/>
      <c r="F504" s="1"/>
      <c r="G504" s="52"/>
      <c r="H504" s="1"/>
      <c r="I504" s="52"/>
      <c r="J504" s="1"/>
      <c r="K504" s="52"/>
      <c r="L504" s="69"/>
      <c r="M504" s="52"/>
      <c r="N504" s="1"/>
      <c r="O504" s="52"/>
      <c r="P504" s="1"/>
      <c r="Q504" s="1"/>
      <c r="R504" s="52"/>
      <c r="S504" s="1"/>
      <c r="T504" s="52"/>
      <c r="U504" s="1"/>
      <c r="V504" s="70"/>
      <c r="W504" s="52"/>
      <c r="X504" s="1"/>
      <c r="Y504" s="52"/>
      <c r="Z504" s="1"/>
      <c r="AA504" s="1"/>
      <c r="AB504" s="1"/>
      <c r="AC504" s="1"/>
      <c r="AD504" s="1"/>
      <c r="AE504" s="52"/>
      <c r="AF504" s="1"/>
      <c r="AG504" s="52"/>
      <c r="AH504" s="1"/>
      <c r="AI504" s="1"/>
      <c r="AJ504" s="52"/>
      <c r="AK504" s="1"/>
      <c r="AL504" s="52"/>
      <c r="AM504" s="1"/>
      <c r="AN504" s="52"/>
      <c r="AO504" s="71"/>
      <c r="AP504" s="52"/>
      <c r="AQ504" s="1"/>
      <c r="AR504" s="71"/>
      <c r="AS504" s="71"/>
      <c r="AT504" s="52"/>
    </row>
    <row r="505" spans="1:46" ht="14.25" customHeight="1">
      <c r="A505" s="52"/>
      <c r="B505" s="52"/>
      <c r="C505" s="52"/>
      <c r="D505" s="1"/>
      <c r="E505" s="52"/>
      <c r="F505" s="1"/>
      <c r="G505" s="52"/>
      <c r="H505" s="1"/>
      <c r="I505" s="52"/>
      <c r="J505" s="1"/>
      <c r="K505" s="52"/>
      <c r="L505" s="69"/>
      <c r="M505" s="52"/>
      <c r="N505" s="1"/>
      <c r="O505" s="52"/>
      <c r="P505" s="1"/>
      <c r="Q505" s="1"/>
      <c r="R505" s="52"/>
      <c r="S505" s="1"/>
      <c r="T505" s="52"/>
      <c r="U505" s="1"/>
      <c r="V505" s="70"/>
      <c r="W505" s="52"/>
      <c r="X505" s="1"/>
      <c r="Y505" s="52"/>
      <c r="Z505" s="1"/>
      <c r="AA505" s="1"/>
      <c r="AB505" s="1"/>
      <c r="AC505" s="1"/>
      <c r="AD505" s="1"/>
      <c r="AE505" s="52"/>
      <c r="AF505" s="1"/>
      <c r="AG505" s="52"/>
      <c r="AH505" s="1"/>
      <c r="AI505" s="1"/>
      <c r="AJ505" s="52"/>
      <c r="AK505" s="1"/>
      <c r="AL505" s="52"/>
      <c r="AM505" s="1"/>
      <c r="AN505" s="52"/>
      <c r="AO505" s="71"/>
      <c r="AP505" s="52"/>
      <c r="AQ505" s="1"/>
      <c r="AR505" s="71"/>
      <c r="AS505" s="71"/>
      <c r="AT505" s="52"/>
    </row>
    <row r="506" spans="1:46" ht="14.25" customHeight="1">
      <c r="A506" s="52"/>
      <c r="B506" s="52"/>
      <c r="C506" s="52"/>
      <c r="D506" s="1"/>
      <c r="E506" s="52"/>
      <c r="F506" s="1"/>
      <c r="G506" s="52"/>
      <c r="H506" s="1"/>
      <c r="I506" s="52"/>
      <c r="J506" s="1"/>
      <c r="K506" s="52"/>
      <c r="L506" s="69"/>
      <c r="M506" s="52"/>
      <c r="N506" s="1"/>
      <c r="O506" s="52"/>
      <c r="P506" s="1"/>
      <c r="Q506" s="1"/>
      <c r="R506" s="52"/>
      <c r="S506" s="1"/>
      <c r="T506" s="52"/>
      <c r="U506" s="1"/>
      <c r="V506" s="70"/>
      <c r="W506" s="52"/>
      <c r="X506" s="1"/>
      <c r="Y506" s="52"/>
      <c r="Z506" s="1"/>
      <c r="AA506" s="1"/>
      <c r="AB506" s="1"/>
      <c r="AC506" s="1"/>
      <c r="AD506" s="1"/>
      <c r="AE506" s="52"/>
      <c r="AF506" s="1"/>
      <c r="AG506" s="52"/>
      <c r="AH506" s="1"/>
      <c r="AI506" s="1"/>
      <c r="AJ506" s="52"/>
      <c r="AK506" s="1"/>
      <c r="AL506" s="52"/>
      <c r="AM506" s="1"/>
      <c r="AN506" s="52"/>
      <c r="AO506" s="71"/>
      <c r="AP506" s="52"/>
      <c r="AQ506" s="1"/>
      <c r="AR506" s="71"/>
      <c r="AS506" s="71"/>
      <c r="AT506" s="52"/>
    </row>
    <row r="507" spans="1:46" ht="14.25" customHeight="1">
      <c r="A507" s="52"/>
      <c r="B507" s="52"/>
      <c r="C507" s="52"/>
      <c r="D507" s="1"/>
      <c r="E507" s="52"/>
      <c r="F507" s="1"/>
      <c r="G507" s="52"/>
      <c r="H507" s="1"/>
      <c r="I507" s="52"/>
      <c r="J507" s="1"/>
      <c r="K507" s="52"/>
      <c r="L507" s="69"/>
      <c r="M507" s="52"/>
      <c r="N507" s="1"/>
      <c r="O507" s="52"/>
      <c r="P507" s="1"/>
      <c r="Q507" s="1"/>
      <c r="R507" s="52"/>
      <c r="S507" s="1"/>
      <c r="T507" s="52"/>
      <c r="U507" s="1"/>
      <c r="V507" s="70"/>
      <c r="W507" s="52"/>
      <c r="X507" s="1"/>
      <c r="Y507" s="52"/>
      <c r="Z507" s="1"/>
      <c r="AA507" s="1"/>
      <c r="AB507" s="1"/>
      <c r="AC507" s="1"/>
      <c r="AD507" s="1"/>
      <c r="AE507" s="52"/>
      <c r="AF507" s="1"/>
      <c r="AG507" s="52"/>
      <c r="AH507" s="1"/>
      <c r="AI507" s="1"/>
      <c r="AJ507" s="52"/>
      <c r="AK507" s="1"/>
      <c r="AL507" s="52"/>
      <c r="AM507" s="1"/>
      <c r="AN507" s="52"/>
      <c r="AO507" s="71"/>
      <c r="AP507" s="52"/>
      <c r="AQ507" s="1"/>
      <c r="AR507" s="71"/>
      <c r="AS507" s="71"/>
      <c r="AT507" s="52"/>
    </row>
    <row r="508" spans="1:46" ht="14.25" customHeight="1">
      <c r="A508" s="52"/>
      <c r="B508" s="52"/>
      <c r="C508" s="52"/>
      <c r="D508" s="1"/>
      <c r="E508" s="52"/>
      <c r="F508" s="1"/>
      <c r="G508" s="52"/>
      <c r="H508" s="1"/>
      <c r="I508" s="52"/>
      <c r="J508" s="1"/>
      <c r="K508" s="52"/>
      <c r="L508" s="69"/>
      <c r="M508" s="52"/>
      <c r="N508" s="1"/>
      <c r="O508" s="52"/>
      <c r="P508" s="1"/>
      <c r="Q508" s="1"/>
      <c r="R508" s="52"/>
      <c r="S508" s="1"/>
      <c r="T508" s="52"/>
      <c r="U508" s="1"/>
      <c r="V508" s="70"/>
      <c r="W508" s="52"/>
      <c r="X508" s="1"/>
      <c r="Y508" s="52"/>
      <c r="Z508" s="1"/>
      <c r="AA508" s="1"/>
      <c r="AB508" s="1"/>
      <c r="AC508" s="1"/>
      <c r="AD508" s="1"/>
      <c r="AE508" s="52"/>
      <c r="AF508" s="1"/>
      <c r="AG508" s="52"/>
      <c r="AH508" s="1"/>
      <c r="AI508" s="1"/>
      <c r="AJ508" s="52"/>
      <c r="AK508" s="1"/>
      <c r="AL508" s="52"/>
      <c r="AM508" s="1"/>
      <c r="AN508" s="52"/>
      <c r="AO508" s="71"/>
      <c r="AP508" s="52"/>
      <c r="AQ508" s="1"/>
      <c r="AR508" s="71"/>
      <c r="AS508" s="71"/>
      <c r="AT508" s="52"/>
    </row>
    <row r="509" spans="1:46" ht="14.25" customHeight="1">
      <c r="A509" s="52"/>
      <c r="B509" s="52"/>
      <c r="C509" s="52"/>
      <c r="D509" s="1"/>
      <c r="E509" s="52"/>
      <c r="F509" s="1"/>
      <c r="G509" s="52"/>
      <c r="H509" s="1"/>
      <c r="I509" s="52"/>
      <c r="J509" s="1"/>
      <c r="K509" s="52"/>
      <c r="L509" s="69"/>
      <c r="M509" s="52"/>
      <c r="N509" s="1"/>
      <c r="O509" s="52"/>
      <c r="P509" s="1"/>
      <c r="Q509" s="1"/>
      <c r="R509" s="52"/>
      <c r="S509" s="1"/>
      <c r="T509" s="52"/>
      <c r="U509" s="1"/>
      <c r="V509" s="70"/>
      <c r="W509" s="52"/>
      <c r="X509" s="1"/>
      <c r="Y509" s="52"/>
      <c r="Z509" s="1"/>
      <c r="AA509" s="1"/>
      <c r="AB509" s="1"/>
      <c r="AC509" s="1"/>
      <c r="AD509" s="1"/>
      <c r="AE509" s="52"/>
      <c r="AF509" s="1"/>
      <c r="AG509" s="52"/>
      <c r="AH509" s="1"/>
      <c r="AI509" s="1"/>
      <c r="AJ509" s="52"/>
      <c r="AK509" s="1"/>
      <c r="AL509" s="52"/>
      <c r="AM509" s="1"/>
      <c r="AN509" s="52"/>
      <c r="AO509" s="71"/>
      <c r="AP509" s="52"/>
      <c r="AQ509" s="1"/>
      <c r="AR509" s="71"/>
      <c r="AS509" s="71"/>
      <c r="AT509" s="52"/>
    </row>
    <row r="510" spans="1:46" ht="14.25" customHeight="1">
      <c r="A510" s="52"/>
      <c r="B510" s="52"/>
      <c r="C510" s="52"/>
      <c r="D510" s="1"/>
      <c r="E510" s="52"/>
      <c r="F510" s="1"/>
      <c r="G510" s="52"/>
      <c r="H510" s="1"/>
      <c r="I510" s="52"/>
      <c r="J510" s="1"/>
      <c r="K510" s="52"/>
      <c r="L510" s="69"/>
      <c r="M510" s="52"/>
      <c r="N510" s="1"/>
      <c r="O510" s="52"/>
      <c r="P510" s="1"/>
      <c r="Q510" s="1"/>
      <c r="R510" s="52"/>
      <c r="S510" s="1"/>
      <c r="T510" s="52"/>
      <c r="U510" s="1"/>
      <c r="V510" s="70"/>
      <c r="W510" s="52"/>
      <c r="X510" s="1"/>
      <c r="Y510" s="52"/>
      <c r="Z510" s="1"/>
      <c r="AA510" s="1"/>
      <c r="AB510" s="1"/>
      <c r="AC510" s="1"/>
      <c r="AD510" s="1"/>
      <c r="AE510" s="52"/>
      <c r="AF510" s="1"/>
      <c r="AG510" s="52"/>
      <c r="AH510" s="1"/>
      <c r="AI510" s="1"/>
      <c r="AJ510" s="52"/>
      <c r="AK510" s="1"/>
      <c r="AL510" s="52"/>
      <c r="AM510" s="1"/>
      <c r="AN510" s="52"/>
      <c r="AO510" s="71"/>
      <c r="AP510" s="52"/>
      <c r="AQ510" s="1"/>
      <c r="AR510" s="71"/>
      <c r="AS510" s="71"/>
      <c r="AT510" s="52"/>
    </row>
    <row r="511" spans="1:46" ht="14.25" customHeight="1">
      <c r="A511" s="52"/>
      <c r="B511" s="52"/>
      <c r="C511" s="52"/>
      <c r="D511" s="1"/>
      <c r="E511" s="52"/>
      <c r="F511" s="1"/>
      <c r="G511" s="52"/>
      <c r="H511" s="1"/>
      <c r="I511" s="52"/>
      <c r="J511" s="1"/>
      <c r="K511" s="52"/>
      <c r="L511" s="69"/>
      <c r="M511" s="52"/>
      <c r="N511" s="1"/>
      <c r="O511" s="52"/>
      <c r="P511" s="1"/>
      <c r="Q511" s="1"/>
      <c r="R511" s="52"/>
      <c r="S511" s="1"/>
      <c r="T511" s="52"/>
      <c r="U511" s="1"/>
      <c r="V511" s="70"/>
      <c r="W511" s="52"/>
      <c r="X511" s="1"/>
      <c r="Y511" s="52"/>
      <c r="Z511" s="1"/>
      <c r="AA511" s="1"/>
      <c r="AB511" s="1"/>
      <c r="AC511" s="1"/>
      <c r="AD511" s="1"/>
      <c r="AE511" s="52"/>
      <c r="AF511" s="1"/>
      <c r="AG511" s="52"/>
      <c r="AH511" s="1"/>
      <c r="AI511" s="1"/>
      <c r="AJ511" s="52"/>
      <c r="AK511" s="1"/>
      <c r="AL511" s="52"/>
      <c r="AM511" s="1"/>
      <c r="AN511" s="52"/>
      <c r="AO511" s="71"/>
      <c r="AP511" s="52"/>
      <c r="AQ511" s="1"/>
      <c r="AR511" s="71"/>
      <c r="AS511" s="71"/>
      <c r="AT511" s="52"/>
    </row>
    <row r="512" spans="1:46" ht="14.25" customHeight="1">
      <c r="A512" s="52"/>
      <c r="B512" s="52"/>
      <c r="C512" s="52"/>
      <c r="D512" s="1"/>
      <c r="E512" s="52"/>
      <c r="F512" s="1"/>
      <c r="G512" s="52"/>
      <c r="H512" s="1"/>
      <c r="I512" s="52"/>
      <c r="J512" s="1"/>
      <c r="K512" s="52"/>
      <c r="L512" s="69"/>
      <c r="M512" s="52"/>
      <c r="N512" s="1"/>
      <c r="O512" s="52"/>
      <c r="P512" s="1"/>
      <c r="Q512" s="1"/>
      <c r="R512" s="52"/>
      <c r="S512" s="1"/>
      <c r="T512" s="52"/>
      <c r="U512" s="1"/>
      <c r="V512" s="70"/>
      <c r="W512" s="52"/>
      <c r="X512" s="1"/>
      <c r="Y512" s="52"/>
      <c r="Z512" s="1"/>
      <c r="AA512" s="1"/>
      <c r="AB512" s="1"/>
      <c r="AC512" s="1"/>
      <c r="AD512" s="1"/>
      <c r="AE512" s="52"/>
      <c r="AF512" s="1"/>
      <c r="AG512" s="52"/>
      <c r="AH512" s="1"/>
      <c r="AI512" s="1"/>
      <c r="AJ512" s="52"/>
      <c r="AK512" s="1"/>
      <c r="AL512" s="52"/>
      <c r="AM512" s="1"/>
      <c r="AN512" s="52"/>
      <c r="AO512" s="71"/>
      <c r="AP512" s="52"/>
      <c r="AQ512" s="1"/>
      <c r="AR512" s="71"/>
      <c r="AS512" s="71"/>
      <c r="AT512" s="52"/>
    </row>
    <row r="513" spans="1:46" ht="14.25" customHeight="1">
      <c r="A513" s="52"/>
      <c r="B513" s="52"/>
      <c r="C513" s="52"/>
      <c r="D513" s="1"/>
      <c r="E513" s="52"/>
      <c r="F513" s="1"/>
      <c r="G513" s="52"/>
      <c r="H513" s="1"/>
      <c r="I513" s="52"/>
      <c r="J513" s="1"/>
      <c r="K513" s="52"/>
      <c r="L513" s="69"/>
      <c r="M513" s="52"/>
      <c r="N513" s="1"/>
      <c r="O513" s="52"/>
      <c r="P513" s="1"/>
      <c r="Q513" s="1"/>
      <c r="R513" s="52"/>
      <c r="S513" s="1"/>
      <c r="T513" s="52"/>
      <c r="U513" s="1"/>
      <c r="V513" s="70"/>
      <c r="W513" s="52"/>
      <c r="X513" s="1"/>
      <c r="Y513" s="52"/>
      <c r="Z513" s="1"/>
      <c r="AA513" s="1"/>
      <c r="AB513" s="1"/>
      <c r="AC513" s="1"/>
      <c r="AD513" s="1"/>
      <c r="AE513" s="52"/>
      <c r="AF513" s="1"/>
      <c r="AG513" s="52"/>
      <c r="AH513" s="1"/>
      <c r="AI513" s="1"/>
      <c r="AJ513" s="52"/>
      <c r="AK513" s="1"/>
      <c r="AL513" s="52"/>
      <c r="AM513" s="1"/>
      <c r="AN513" s="52"/>
      <c r="AO513" s="71"/>
      <c r="AP513" s="52"/>
      <c r="AQ513" s="1"/>
      <c r="AR513" s="71"/>
      <c r="AS513" s="71"/>
      <c r="AT513" s="52"/>
    </row>
    <row r="514" spans="1:46" ht="14.25" customHeight="1">
      <c r="A514" s="52"/>
      <c r="B514" s="52"/>
      <c r="C514" s="52"/>
      <c r="D514" s="1"/>
      <c r="E514" s="52"/>
      <c r="F514" s="1"/>
      <c r="G514" s="52"/>
      <c r="H514" s="1"/>
      <c r="I514" s="52"/>
      <c r="J514" s="1"/>
      <c r="K514" s="52"/>
      <c r="L514" s="69"/>
      <c r="M514" s="52"/>
      <c r="N514" s="1"/>
      <c r="O514" s="52"/>
      <c r="P514" s="1"/>
      <c r="Q514" s="1"/>
      <c r="R514" s="52"/>
      <c r="S514" s="1"/>
      <c r="T514" s="52"/>
      <c r="U514" s="1"/>
      <c r="V514" s="70"/>
      <c r="W514" s="52"/>
      <c r="X514" s="1"/>
      <c r="Y514" s="52"/>
      <c r="Z514" s="1"/>
      <c r="AA514" s="1"/>
      <c r="AB514" s="1"/>
      <c r="AC514" s="1"/>
      <c r="AD514" s="1"/>
      <c r="AE514" s="52"/>
      <c r="AF514" s="1"/>
      <c r="AG514" s="52"/>
      <c r="AH514" s="1"/>
      <c r="AI514" s="1"/>
      <c r="AJ514" s="52"/>
      <c r="AK514" s="1"/>
      <c r="AL514" s="52"/>
      <c r="AM514" s="1"/>
      <c r="AN514" s="52"/>
      <c r="AO514" s="71"/>
      <c r="AP514" s="52"/>
      <c r="AQ514" s="1"/>
      <c r="AR514" s="71"/>
      <c r="AS514" s="71"/>
      <c r="AT514" s="52"/>
    </row>
    <row r="515" spans="1:46" ht="14.25" customHeight="1">
      <c r="A515" s="52"/>
      <c r="B515" s="52"/>
      <c r="C515" s="52"/>
      <c r="D515" s="1"/>
      <c r="E515" s="52"/>
      <c r="F515" s="1"/>
      <c r="G515" s="52"/>
      <c r="H515" s="1"/>
      <c r="I515" s="52"/>
      <c r="J515" s="1"/>
      <c r="K515" s="52"/>
      <c r="L515" s="69"/>
      <c r="M515" s="52"/>
      <c r="N515" s="1"/>
      <c r="O515" s="52"/>
      <c r="P515" s="1"/>
      <c r="Q515" s="1"/>
      <c r="R515" s="52"/>
      <c r="S515" s="1"/>
      <c r="T515" s="52"/>
      <c r="U515" s="1"/>
      <c r="V515" s="70"/>
      <c r="W515" s="52"/>
      <c r="X515" s="1"/>
      <c r="Y515" s="52"/>
      <c r="Z515" s="1"/>
      <c r="AA515" s="1"/>
      <c r="AB515" s="1"/>
      <c r="AC515" s="1"/>
      <c r="AD515" s="1"/>
      <c r="AE515" s="52"/>
      <c r="AF515" s="1"/>
      <c r="AG515" s="52"/>
      <c r="AH515" s="1"/>
      <c r="AI515" s="1"/>
      <c r="AJ515" s="52"/>
      <c r="AK515" s="1"/>
      <c r="AL515" s="52"/>
      <c r="AM515" s="1"/>
      <c r="AN515" s="52"/>
      <c r="AO515" s="71"/>
      <c r="AP515" s="52"/>
      <c r="AQ515" s="1"/>
      <c r="AR515" s="71"/>
      <c r="AS515" s="71"/>
      <c r="AT515" s="52"/>
    </row>
    <row r="516" spans="1:46" ht="14.25" customHeight="1">
      <c r="A516" s="52"/>
      <c r="B516" s="52"/>
      <c r="C516" s="52"/>
      <c r="D516" s="1"/>
      <c r="E516" s="52"/>
      <c r="F516" s="1"/>
      <c r="G516" s="52"/>
      <c r="H516" s="1"/>
      <c r="I516" s="52"/>
      <c r="J516" s="1"/>
      <c r="K516" s="52"/>
      <c r="L516" s="69"/>
      <c r="M516" s="52"/>
      <c r="N516" s="1"/>
      <c r="O516" s="52"/>
      <c r="P516" s="1"/>
      <c r="Q516" s="1"/>
      <c r="R516" s="52"/>
      <c r="S516" s="1"/>
      <c r="T516" s="52"/>
      <c r="U516" s="1"/>
      <c r="V516" s="70"/>
      <c r="W516" s="52"/>
      <c r="X516" s="1"/>
      <c r="Y516" s="52"/>
      <c r="Z516" s="1"/>
      <c r="AA516" s="1"/>
      <c r="AB516" s="1"/>
      <c r="AC516" s="1"/>
      <c r="AD516" s="1"/>
      <c r="AE516" s="52"/>
      <c r="AF516" s="1"/>
      <c r="AG516" s="52"/>
      <c r="AH516" s="1"/>
      <c r="AI516" s="1"/>
      <c r="AJ516" s="52"/>
      <c r="AK516" s="1"/>
      <c r="AL516" s="52"/>
      <c r="AM516" s="1"/>
      <c r="AN516" s="52"/>
      <c r="AO516" s="71"/>
      <c r="AP516" s="52"/>
      <c r="AQ516" s="1"/>
      <c r="AR516" s="71"/>
      <c r="AS516" s="71"/>
      <c r="AT516" s="52"/>
    </row>
    <row r="517" spans="1:46" ht="14.25" customHeight="1">
      <c r="A517" s="52"/>
      <c r="B517" s="52"/>
      <c r="C517" s="52"/>
      <c r="D517" s="1"/>
      <c r="E517" s="52"/>
      <c r="F517" s="1"/>
      <c r="G517" s="52"/>
      <c r="H517" s="1"/>
      <c r="I517" s="52"/>
      <c r="J517" s="1"/>
      <c r="K517" s="52"/>
      <c r="L517" s="69"/>
      <c r="M517" s="52"/>
      <c r="N517" s="1"/>
      <c r="O517" s="52"/>
      <c r="P517" s="1"/>
      <c r="Q517" s="1"/>
      <c r="R517" s="52"/>
      <c r="S517" s="1"/>
      <c r="T517" s="52"/>
      <c r="U517" s="1"/>
      <c r="V517" s="70"/>
      <c r="W517" s="52"/>
      <c r="X517" s="1"/>
      <c r="Y517" s="52"/>
      <c r="Z517" s="1"/>
      <c r="AA517" s="1"/>
      <c r="AB517" s="1"/>
      <c r="AC517" s="1"/>
      <c r="AD517" s="1"/>
      <c r="AE517" s="52"/>
      <c r="AF517" s="1"/>
      <c r="AG517" s="52"/>
      <c r="AH517" s="1"/>
      <c r="AI517" s="1"/>
      <c r="AJ517" s="52"/>
      <c r="AK517" s="1"/>
      <c r="AL517" s="52"/>
      <c r="AM517" s="1"/>
      <c r="AN517" s="52"/>
      <c r="AO517" s="71"/>
      <c r="AP517" s="52"/>
      <c r="AQ517" s="1"/>
      <c r="AR517" s="71"/>
      <c r="AS517" s="71"/>
      <c r="AT517" s="52"/>
    </row>
    <row r="518" spans="1:46" ht="14.25" customHeight="1">
      <c r="A518" s="52"/>
      <c r="B518" s="52"/>
      <c r="C518" s="52"/>
      <c r="D518" s="1"/>
      <c r="E518" s="52"/>
      <c r="F518" s="1"/>
      <c r="G518" s="52"/>
      <c r="H518" s="1"/>
      <c r="I518" s="52"/>
      <c r="J518" s="1"/>
      <c r="K518" s="52"/>
      <c r="L518" s="69"/>
      <c r="M518" s="52"/>
      <c r="N518" s="1"/>
      <c r="O518" s="52"/>
      <c r="P518" s="1"/>
      <c r="Q518" s="1"/>
      <c r="R518" s="52"/>
      <c r="S518" s="1"/>
      <c r="T518" s="52"/>
      <c r="U518" s="1"/>
      <c r="V518" s="70"/>
      <c r="W518" s="52"/>
      <c r="X518" s="1"/>
      <c r="Y518" s="52"/>
      <c r="Z518" s="1"/>
      <c r="AA518" s="1"/>
      <c r="AB518" s="1"/>
      <c r="AC518" s="1"/>
      <c r="AD518" s="1"/>
      <c r="AE518" s="52"/>
      <c r="AF518" s="1"/>
      <c r="AG518" s="52"/>
      <c r="AH518" s="1"/>
      <c r="AI518" s="1"/>
      <c r="AJ518" s="52"/>
      <c r="AK518" s="1"/>
      <c r="AL518" s="52"/>
      <c r="AM518" s="1"/>
      <c r="AN518" s="52"/>
      <c r="AO518" s="71"/>
      <c r="AP518" s="52"/>
      <c r="AQ518" s="1"/>
      <c r="AR518" s="71"/>
      <c r="AS518" s="71"/>
      <c r="AT518" s="52"/>
    </row>
    <row r="519" spans="1:46" ht="14.25" customHeight="1">
      <c r="A519" s="52"/>
      <c r="B519" s="52"/>
      <c r="C519" s="52"/>
      <c r="D519" s="1"/>
      <c r="E519" s="52"/>
      <c r="F519" s="1"/>
      <c r="G519" s="52"/>
      <c r="H519" s="1"/>
      <c r="I519" s="52"/>
      <c r="J519" s="1"/>
      <c r="K519" s="52"/>
      <c r="L519" s="69"/>
      <c r="M519" s="52"/>
      <c r="N519" s="1"/>
      <c r="O519" s="52"/>
      <c r="P519" s="1"/>
      <c r="Q519" s="1"/>
      <c r="R519" s="52"/>
      <c r="S519" s="1"/>
      <c r="T519" s="52"/>
      <c r="U519" s="1"/>
      <c r="V519" s="70"/>
      <c r="W519" s="52"/>
      <c r="X519" s="1"/>
      <c r="Y519" s="52"/>
      <c r="Z519" s="1"/>
      <c r="AA519" s="1"/>
      <c r="AB519" s="1"/>
      <c r="AC519" s="1"/>
      <c r="AD519" s="1"/>
      <c r="AE519" s="52"/>
      <c r="AF519" s="1"/>
      <c r="AG519" s="52"/>
      <c r="AH519" s="1"/>
      <c r="AI519" s="1"/>
      <c r="AJ519" s="52"/>
      <c r="AK519" s="1"/>
      <c r="AL519" s="52"/>
      <c r="AM519" s="1"/>
      <c r="AN519" s="52"/>
      <c r="AO519" s="71"/>
      <c r="AP519" s="52"/>
      <c r="AQ519" s="1"/>
      <c r="AR519" s="71"/>
      <c r="AS519" s="71"/>
      <c r="AT519" s="52"/>
    </row>
    <row r="520" spans="1:46" ht="14.25" customHeight="1">
      <c r="A520" s="52"/>
      <c r="B520" s="52"/>
      <c r="C520" s="52"/>
      <c r="D520" s="1"/>
      <c r="E520" s="52"/>
      <c r="F520" s="1"/>
      <c r="G520" s="52"/>
      <c r="H520" s="1"/>
      <c r="I520" s="52"/>
      <c r="J520" s="1"/>
      <c r="K520" s="52"/>
      <c r="L520" s="69"/>
      <c r="M520" s="52"/>
      <c r="N520" s="1"/>
      <c r="O520" s="52"/>
      <c r="P520" s="1"/>
      <c r="Q520" s="1"/>
      <c r="R520" s="52"/>
      <c r="S520" s="1"/>
      <c r="T520" s="52"/>
      <c r="U520" s="1"/>
      <c r="V520" s="70"/>
      <c r="W520" s="52"/>
      <c r="X520" s="1"/>
      <c r="Y520" s="52"/>
      <c r="Z520" s="1"/>
      <c r="AA520" s="1"/>
      <c r="AB520" s="1"/>
      <c r="AC520" s="1"/>
      <c r="AD520" s="1"/>
      <c r="AE520" s="52"/>
      <c r="AF520" s="1"/>
      <c r="AG520" s="52"/>
      <c r="AH520" s="1"/>
      <c r="AI520" s="1"/>
      <c r="AJ520" s="52"/>
      <c r="AK520" s="1"/>
      <c r="AL520" s="52"/>
      <c r="AM520" s="1"/>
      <c r="AN520" s="52"/>
      <c r="AO520" s="71"/>
      <c r="AP520" s="52"/>
      <c r="AQ520" s="1"/>
      <c r="AR520" s="71"/>
      <c r="AS520" s="71"/>
      <c r="AT520" s="52"/>
    </row>
    <row r="521" spans="1:46" ht="14.25" customHeight="1">
      <c r="A521" s="52"/>
      <c r="B521" s="52"/>
      <c r="C521" s="52"/>
      <c r="D521" s="1"/>
      <c r="E521" s="52"/>
      <c r="F521" s="1"/>
      <c r="G521" s="52"/>
      <c r="H521" s="1"/>
      <c r="I521" s="52"/>
      <c r="J521" s="1"/>
      <c r="K521" s="52"/>
      <c r="L521" s="69"/>
      <c r="M521" s="52"/>
      <c r="N521" s="1"/>
      <c r="O521" s="52"/>
      <c r="P521" s="1"/>
      <c r="Q521" s="1"/>
      <c r="R521" s="52"/>
      <c r="S521" s="1"/>
      <c r="T521" s="52"/>
      <c r="U521" s="1"/>
      <c r="V521" s="70"/>
      <c r="W521" s="52"/>
      <c r="X521" s="1"/>
      <c r="Y521" s="52"/>
      <c r="Z521" s="1"/>
      <c r="AA521" s="1"/>
      <c r="AB521" s="1"/>
      <c r="AC521" s="1"/>
      <c r="AD521" s="1"/>
      <c r="AE521" s="52"/>
      <c r="AF521" s="1"/>
      <c r="AG521" s="52"/>
      <c r="AH521" s="1"/>
      <c r="AI521" s="1"/>
      <c r="AJ521" s="52"/>
      <c r="AK521" s="1"/>
      <c r="AL521" s="52"/>
      <c r="AM521" s="1"/>
      <c r="AN521" s="52"/>
      <c r="AO521" s="71"/>
      <c r="AP521" s="52"/>
      <c r="AQ521" s="1"/>
      <c r="AR521" s="71"/>
      <c r="AS521" s="71"/>
      <c r="AT521" s="52"/>
    </row>
    <row r="522" spans="1:46" ht="14.25" customHeight="1">
      <c r="A522" s="52"/>
      <c r="B522" s="52"/>
      <c r="C522" s="52"/>
      <c r="D522" s="1"/>
      <c r="E522" s="52"/>
      <c r="F522" s="1"/>
      <c r="G522" s="52"/>
      <c r="H522" s="1"/>
      <c r="I522" s="52"/>
      <c r="J522" s="1"/>
      <c r="K522" s="52"/>
      <c r="L522" s="69"/>
      <c r="M522" s="52"/>
      <c r="N522" s="1"/>
      <c r="O522" s="52"/>
      <c r="P522" s="1"/>
      <c r="Q522" s="1"/>
      <c r="R522" s="52"/>
      <c r="S522" s="1"/>
      <c r="T522" s="52"/>
      <c r="U522" s="1"/>
      <c r="V522" s="70"/>
      <c r="W522" s="52"/>
      <c r="X522" s="1"/>
      <c r="Y522" s="52"/>
      <c r="Z522" s="1"/>
      <c r="AA522" s="1"/>
      <c r="AB522" s="1"/>
      <c r="AC522" s="1"/>
      <c r="AD522" s="1"/>
      <c r="AE522" s="52"/>
      <c r="AF522" s="1"/>
      <c r="AG522" s="52"/>
      <c r="AH522" s="1"/>
      <c r="AI522" s="1"/>
      <c r="AJ522" s="52"/>
      <c r="AK522" s="1"/>
      <c r="AL522" s="52"/>
      <c r="AM522" s="1"/>
      <c r="AN522" s="52"/>
      <c r="AO522" s="71"/>
      <c r="AP522" s="52"/>
      <c r="AQ522" s="1"/>
      <c r="AR522" s="71"/>
      <c r="AS522" s="71"/>
      <c r="AT522" s="52"/>
    </row>
    <row r="523" spans="1:46" ht="14.25" customHeight="1">
      <c r="A523" s="52"/>
      <c r="B523" s="52"/>
      <c r="C523" s="52"/>
      <c r="D523" s="1"/>
      <c r="E523" s="52"/>
      <c r="F523" s="1"/>
      <c r="G523" s="52"/>
      <c r="H523" s="1"/>
      <c r="I523" s="52"/>
      <c r="J523" s="1"/>
      <c r="K523" s="52"/>
      <c r="L523" s="69"/>
      <c r="M523" s="52"/>
      <c r="N523" s="1"/>
      <c r="O523" s="52"/>
      <c r="P523" s="1"/>
      <c r="Q523" s="1"/>
      <c r="R523" s="52"/>
      <c r="S523" s="1"/>
      <c r="T523" s="52"/>
      <c r="U523" s="1"/>
      <c r="V523" s="70"/>
      <c r="W523" s="52"/>
      <c r="X523" s="1"/>
      <c r="Y523" s="52"/>
      <c r="Z523" s="1"/>
      <c r="AA523" s="1"/>
      <c r="AB523" s="1"/>
      <c r="AC523" s="1"/>
      <c r="AD523" s="1"/>
      <c r="AE523" s="52"/>
      <c r="AF523" s="1"/>
      <c r="AG523" s="52"/>
      <c r="AH523" s="1"/>
      <c r="AI523" s="1"/>
      <c r="AJ523" s="52"/>
      <c r="AK523" s="1"/>
      <c r="AL523" s="52"/>
      <c r="AM523" s="1"/>
      <c r="AN523" s="52"/>
      <c r="AO523" s="71"/>
      <c r="AP523" s="52"/>
      <c r="AQ523" s="1"/>
      <c r="AR523" s="71"/>
      <c r="AS523" s="71"/>
      <c r="AT523" s="52"/>
    </row>
    <row r="524" spans="1:46" ht="14.25" customHeight="1">
      <c r="A524" s="52"/>
      <c r="B524" s="52"/>
      <c r="C524" s="52"/>
      <c r="D524" s="1"/>
      <c r="E524" s="52"/>
      <c r="F524" s="1"/>
      <c r="G524" s="52"/>
      <c r="H524" s="1"/>
      <c r="I524" s="52"/>
      <c r="J524" s="1"/>
      <c r="K524" s="52"/>
      <c r="L524" s="69"/>
      <c r="M524" s="52"/>
      <c r="N524" s="1"/>
      <c r="O524" s="52"/>
      <c r="P524" s="1"/>
      <c r="Q524" s="1"/>
      <c r="R524" s="52"/>
      <c r="S524" s="1"/>
      <c r="T524" s="52"/>
      <c r="U524" s="1"/>
      <c r="V524" s="70"/>
      <c r="W524" s="52"/>
      <c r="X524" s="1"/>
      <c r="Y524" s="52"/>
      <c r="Z524" s="1"/>
      <c r="AA524" s="1"/>
      <c r="AB524" s="1"/>
      <c r="AC524" s="1"/>
      <c r="AD524" s="1"/>
      <c r="AE524" s="52"/>
      <c r="AF524" s="1"/>
      <c r="AG524" s="52"/>
      <c r="AH524" s="1"/>
      <c r="AI524" s="1"/>
      <c r="AJ524" s="52"/>
      <c r="AK524" s="1"/>
      <c r="AL524" s="52"/>
      <c r="AM524" s="1"/>
      <c r="AN524" s="52"/>
      <c r="AO524" s="71"/>
      <c r="AP524" s="52"/>
      <c r="AQ524" s="1"/>
      <c r="AR524" s="71"/>
      <c r="AS524" s="71"/>
      <c r="AT524" s="52"/>
    </row>
    <row r="525" spans="1:46" ht="14.25" customHeight="1">
      <c r="A525" s="52"/>
      <c r="B525" s="52"/>
      <c r="C525" s="52"/>
      <c r="D525" s="1"/>
      <c r="E525" s="52"/>
      <c r="F525" s="1"/>
      <c r="G525" s="52"/>
      <c r="H525" s="1"/>
      <c r="I525" s="52"/>
      <c r="J525" s="1"/>
      <c r="K525" s="52"/>
      <c r="L525" s="69"/>
      <c r="M525" s="52"/>
      <c r="N525" s="1"/>
      <c r="O525" s="52"/>
      <c r="P525" s="1"/>
      <c r="Q525" s="1"/>
      <c r="R525" s="52"/>
      <c r="S525" s="1"/>
      <c r="T525" s="52"/>
      <c r="U525" s="1"/>
      <c r="V525" s="70"/>
      <c r="W525" s="52"/>
      <c r="X525" s="1"/>
      <c r="Y525" s="52"/>
      <c r="Z525" s="1"/>
      <c r="AA525" s="1"/>
      <c r="AB525" s="1"/>
      <c r="AC525" s="1"/>
      <c r="AD525" s="1"/>
      <c r="AE525" s="52"/>
      <c r="AF525" s="1"/>
      <c r="AG525" s="52"/>
      <c r="AH525" s="1"/>
      <c r="AI525" s="1"/>
      <c r="AJ525" s="52"/>
      <c r="AK525" s="1"/>
      <c r="AL525" s="52"/>
      <c r="AM525" s="1"/>
      <c r="AN525" s="52"/>
      <c r="AO525" s="71"/>
      <c r="AP525" s="52"/>
      <c r="AQ525" s="1"/>
      <c r="AR525" s="71"/>
      <c r="AS525" s="71"/>
      <c r="AT525" s="52"/>
    </row>
    <row r="526" spans="1:46" ht="14.25" customHeight="1">
      <c r="A526" s="52"/>
      <c r="B526" s="52"/>
      <c r="C526" s="52"/>
      <c r="D526" s="1"/>
      <c r="E526" s="52"/>
      <c r="F526" s="1"/>
      <c r="G526" s="52"/>
      <c r="H526" s="1"/>
      <c r="I526" s="52"/>
      <c r="J526" s="1"/>
      <c r="K526" s="52"/>
      <c r="L526" s="69"/>
      <c r="M526" s="52"/>
      <c r="N526" s="1"/>
      <c r="O526" s="52"/>
      <c r="P526" s="1"/>
      <c r="Q526" s="1"/>
      <c r="R526" s="52"/>
      <c r="S526" s="1"/>
      <c r="T526" s="52"/>
      <c r="U526" s="1"/>
      <c r="V526" s="70"/>
      <c r="W526" s="52"/>
      <c r="X526" s="1"/>
      <c r="Y526" s="52"/>
      <c r="Z526" s="1"/>
      <c r="AA526" s="1"/>
      <c r="AB526" s="1"/>
      <c r="AC526" s="1"/>
      <c r="AD526" s="1"/>
      <c r="AE526" s="52"/>
      <c r="AF526" s="1"/>
      <c r="AG526" s="52"/>
      <c r="AH526" s="1"/>
      <c r="AI526" s="1"/>
      <c r="AJ526" s="52"/>
      <c r="AK526" s="1"/>
      <c r="AL526" s="52"/>
      <c r="AM526" s="1"/>
      <c r="AN526" s="52"/>
      <c r="AO526" s="71"/>
      <c r="AP526" s="52"/>
      <c r="AQ526" s="1"/>
      <c r="AR526" s="71"/>
      <c r="AS526" s="71"/>
      <c r="AT526" s="52"/>
    </row>
    <row r="527" spans="1:46" ht="14.25" customHeight="1">
      <c r="A527" s="52"/>
      <c r="B527" s="52"/>
      <c r="C527" s="52"/>
      <c r="D527" s="1"/>
      <c r="E527" s="52"/>
      <c r="F527" s="1"/>
      <c r="G527" s="52"/>
      <c r="H527" s="1"/>
      <c r="I527" s="52"/>
      <c r="J527" s="1"/>
      <c r="K527" s="52"/>
      <c r="L527" s="69"/>
      <c r="M527" s="52"/>
      <c r="N527" s="1"/>
      <c r="O527" s="52"/>
      <c r="P527" s="1"/>
      <c r="Q527" s="1"/>
      <c r="R527" s="52"/>
      <c r="S527" s="1"/>
      <c r="T527" s="52"/>
      <c r="U527" s="1"/>
      <c r="V527" s="70"/>
      <c r="W527" s="52"/>
      <c r="X527" s="1"/>
      <c r="Y527" s="52"/>
      <c r="Z527" s="1"/>
      <c r="AA527" s="1"/>
      <c r="AB527" s="1"/>
      <c r="AC527" s="1"/>
      <c r="AD527" s="1"/>
      <c r="AE527" s="52"/>
      <c r="AF527" s="1"/>
      <c r="AG527" s="52"/>
      <c r="AH527" s="1"/>
      <c r="AI527" s="1"/>
      <c r="AJ527" s="52"/>
      <c r="AK527" s="1"/>
      <c r="AL527" s="52"/>
      <c r="AM527" s="1"/>
      <c r="AN527" s="52"/>
      <c r="AO527" s="71"/>
      <c r="AP527" s="52"/>
      <c r="AQ527" s="1"/>
      <c r="AR527" s="71"/>
      <c r="AS527" s="71"/>
      <c r="AT527" s="52"/>
    </row>
    <row r="528" spans="1:46" ht="14.25" customHeight="1">
      <c r="A528" s="52"/>
      <c r="B528" s="52"/>
      <c r="C528" s="52"/>
      <c r="D528" s="1"/>
      <c r="E528" s="52"/>
      <c r="F528" s="1"/>
      <c r="G528" s="52"/>
      <c r="H528" s="1"/>
      <c r="I528" s="52"/>
      <c r="J528" s="1"/>
      <c r="K528" s="52"/>
      <c r="L528" s="69"/>
      <c r="M528" s="52"/>
      <c r="N528" s="1"/>
      <c r="O528" s="52"/>
      <c r="P528" s="1"/>
      <c r="Q528" s="1"/>
      <c r="R528" s="52"/>
      <c r="S528" s="1"/>
      <c r="T528" s="52"/>
      <c r="U528" s="1"/>
      <c r="V528" s="70"/>
      <c r="W528" s="52"/>
      <c r="X528" s="1"/>
      <c r="Y528" s="52"/>
      <c r="Z528" s="1"/>
      <c r="AA528" s="1"/>
      <c r="AB528" s="1"/>
      <c r="AC528" s="1"/>
      <c r="AD528" s="1"/>
      <c r="AE528" s="52"/>
      <c r="AF528" s="1"/>
      <c r="AG528" s="52"/>
      <c r="AH528" s="1"/>
      <c r="AI528" s="1"/>
      <c r="AJ528" s="52"/>
      <c r="AK528" s="1"/>
      <c r="AL528" s="52"/>
      <c r="AM528" s="1"/>
      <c r="AN528" s="52"/>
      <c r="AO528" s="71"/>
      <c r="AP528" s="52"/>
      <c r="AQ528" s="1"/>
      <c r="AR528" s="71"/>
      <c r="AS528" s="71"/>
      <c r="AT528" s="52"/>
    </row>
    <row r="529" spans="1:46" ht="14.25" customHeight="1">
      <c r="A529" s="52"/>
      <c r="B529" s="52"/>
      <c r="C529" s="52"/>
      <c r="D529" s="1"/>
      <c r="E529" s="52"/>
      <c r="F529" s="1"/>
      <c r="G529" s="52"/>
      <c r="H529" s="1"/>
      <c r="I529" s="52"/>
      <c r="J529" s="1"/>
      <c r="K529" s="52"/>
      <c r="L529" s="69"/>
      <c r="M529" s="52"/>
      <c r="N529" s="1"/>
      <c r="O529" s="52"/>
      <c r="P529" s="1"/>
      <c r="Q529" s="1"/>
      <c r="R529" s="52"/>
      <c r="S529" s="1"/>
      <c r="T529" s="52"/>
      <c r="U529" s="1"/>
      <c r="V529" s="70"/>
      <c r="W529" s="52"/>
      <c r="X529" s="1"/>
      <c r="Y529" s="52"/>
      <c r="Z529" s="1"/>
      <c r="AA529" s="1"/>
      <c r="AB529" s="1"/>
      <c r="AC529" s="1"/>
      <c r="AD529" s="1"/>
      <c r="AE529" s="52"/>
      <c r="AF529" s="1"/>
      <c r="AG529" s="52"/>
      <c r="AH529" s="1"/>
      <c r="AI529" s="1"/>
      <c r="AJ529" s="52"/>
      <c r="AK529" s="1"/>
      <c r="AL529" s="52"/>
      <c r="AM529" s="1"/>
      <c r="AN529" s="52"/>
      <c r="AO529" s="71"/>
      <c r="AP529" s="52"/>
      <c r="AQ529" s="1"/>
      <c r="AR529" s="71"/>
      <c r="AS529" s="71"/>
      <c r="AT529" s="52"/>
    </row>
    <row r="530" spans="1:46" ht="14.25" customHeight="1">
      <c r="A530" s="52"/>
      <c r="B530" s="52"/>
      <c r="C530" s="52"/>
      <c r="D530" s="1"/>
      <c r="E530" s="52"/>
      <c r="F530" s="1"/>
      <c r="G530" s="52"/>
      <c r="H530" s="1"/>
      <c r="I530" s="52"/>
      <c r="J530" s="1"/>
      <c r="K530" s="52"/>
      <c r="L530" s="69"/>
      <c r="M530" s="52"/>
      <c r="N530" s="1"/>
      <c r="O530" s="52"/>
      <c r="P530" s="1"/>
      <c r="Q530" s="1"/>
      <c r="R530" s="52"/>
      <c r="S530" s="1"/>
      <c r="T530" s="52"/>
      <c r="U530" s="1"/>
      <c r="V530" s="70"/>
      <c r="W530" s="52"/>
      <c r="X530" s="1"/>
      <c r="Y530" s="52"/>
      <c r="Z530" s="1"/>
      <c r="AA530" s="1"/>
      <c r="AB530" s="1"/>
      <c r="AC530" s="1"/>
      <c r="AD530" s="1"/>
      <c r="AE530" s="52"/>
      <c r="AF530" s="1"/>
      <c r="AG530" s="52"/>
      <c r="AH530" s="1"/>
      <c r="AI530" s="1"/>
      <c r="AJ530" s="52"/>
      <c r="AK530" s="1"/>
      <c r="AL530" s="52"/>
      <c r="AM530" s="1"/>
      <c r="AN530" s="52"/>
      <c r="AO530" s="71"/>
      <c r="AP530" s="52"/>
      <c r="AQ530" s="1"/>
      <c r="AR530" s="71"/>
      <c r="AS530" s="71"/>
      <c r="AT530" s="52"/>
    </row>
    <row r="531" spans="1:46" ht="14.25" customHeight="1">
      <c r="A531" s="52"/>
      <c r="B531" s="52"/>
      <c r="C531" s="52"/>
      <c r="D531" s="1"/>
      <c r="E531" s="52"/>
      <c r="F531" s="1"/>
      <c r="G531" s="52"/>
      <c r="H531" s="1"/>
      <c r="I531" s="52"/>
      <c r="J531" s="1"/>
      <c r="K531" s="52"/>
      <c r="L531" s="69"/>
      <c r="M531" s="52"/>
      <c r="N531" s="1"/>
      <c r="O531" s="52"/>
      <c r="P531" s="1"/>
      <c r="Q531" s="1"/>
      <c r="R531" s="52"/>
      <c r="S531" s="1"/>
      <c r="T531" s="52"/>
      <c r="U531" s="1"/>
      <c r="V531" s="70"/>
      <c r="W531" s="52"/>
      <c r="X531" s="1"/>
      <c r="Y531" s="52"/>
      <c r="Z531" s="1"/>
      <c r="AA531" s="1"/>
      <c r="AB531" s="1"/>
      <c r="AC531" s="1"/>
      <c r="AD531" s="1"/>
      <c r="AE531" s="52"/>
      <c r="AF531" s="1"/>
      <c r="AG531" s="52"/>
      <c r="AH531" s="1"/>
      <c r="AI531" s="1"/>
      <c r="AJ531" s="52"/>
      <c r="AK531" s="1"/>
      <c r="AL531" s="52"/>
      <c r="AM531" s="1"/>
      <c r="AN531" s="52"/>
      <c r="AO531" s="71"/>
      <c r="AP531" s="52"/>
      <c r="AQ531" s="1"/>
      <c r="AR531" s="71"/>
      <c r="AS531" s="71"/>
      <c r="AT531" s="52"/>
    </row>
    <row r="532" spans="1:46" ht="14.25" customHeight="1">
      <c r="A532" s="52"/>
      <c r="B532" s="52"/>
      <c r="C532" s="52"/>
      <c r="D532" s="1"/>
      <c r="E532" s="52"/>
      <c r="F532" s="1"/>
      <c r="G532" s="52"/>
      <c r="H532" s="1"/>
      <c r="I532" s="52"/>
      <c r="J532" s="1"/>
      <c r="K532" s="52"/>
      <c r="L532" s="69"/>
      <c r="M532" s="52"/>
      <c r="N532" s="1"/>
      <c r="O532" s="52"/>
      <c r="P532" s="1"/>
      <c r="Q532" s="1"/>
      <c r="R532" s="52"/>
      <c r="S532" s="1"/>
      <c r="T532" s="52"/>
      <c r="U532" s="1"/>
      <c r="V532" s="70"/>
      <c r="W532" s="52"/>
      <c r="X532" s="1"/>
      <c r="Y532" s="52"/>
      <c r="Z532" s="1"/>
      <c r="AA532" s="1"/>
      <c r="AB532" s="1"/>
      <c r="AC532" s="1"/>
      <c r="AD532" s="1"/>
      <c r="AE532" s="52"/>
      <c r="AF532" s="1"/>
      <c r="AG532" s="52"/>
      <c r="AH532" s="1"/>
      <c r="AI532" s="1"/>
      <c r="AJ532" s="52"/>
      <c r="AK532" s="1"/>
      <c r="AL532" s="52"/>
      <c r="AM532" s="1"/>
      <c r="AN532" s="52"/>
      <c r="AO532" s="71"/>
      <c r="AP532" s="52"/>
      <c r="AQ532" s="1"/>
      <c r="AR532" s="71"/>
      <c r="AS532" s="71"/>
      <c r="AT532" s="52"/>
    </row>
    <row r="533" spans="1:46" ht="14.25" customHeight="1">
      <c r="A533" s="52"/>
      <c r="B533" s="52"/>
      <c r="C533" s="52"/>
      <c r="D533" s="1"/>
      <c r="E533" s="52"/>
      <c r="F533" s="1"/>
      <c r="G533" s="52"/>
      <c r="H533" s="1"/>
      <c r="I533" s="52"/>
      <c r="J533" s="1"/>
      <c r="K533" s="52"/>
      <c r="L533" s="69"/>
      <c r="M533" s="52"/>
      <c r="N533" s="1"/>
      <c r="O533" s="52"/>
      <c r="P533" s="1"/>
      <c r="Q533" s="1"/>
      <c r="R533" s="52"/>
      <c r="S533" s="1"/>
      <c r="T533" s="52"/>
      <c r="U533" s="1"/>
      <c r="V533" s="70"/>
      <c r="W533" s="52"/>
      <c r="X533" s="1"/>
      <c r="Y533" s="52"/>
      <c r="Z533" s="1"/>
      <c r="AA533" s="1"/>
      <c r="AB533" s="1"/>
      <c r="AC533" s="1"/>
      <c r="AD533" s="1"/>
      <c r="AE533" s="52"/>
      <c r="AF533" s="1"/>
      <c r="AG533" s="52"/>
      <c r="AH533" s="1"/>
      <c r="AI533" s="1"/>
      <c r="AJ533" s="52"/>
      <c r="AK533" s="1"/>
      <c r="AL533" s="52"/>
      <c r="AM533" s="1"/>
      <c r="AN533" s="52"/>
      <c r="AO533" s="71"/>
      <c r="AP533" s="52"/>
      <c r="AQ533" s="1"/>
      <c r="AR533" s="71"/>
      <c r="AS533" s="71"/>
      <c r="AT533" s="52"/>
    </row>
    <row r="534" spans="1:46" ht="14.25" customHeight="1">
      <c r="A534" s="52"/>
      <c r="B534" s="52"/>
      <c r="C534" s="52"/>
      <c r="D534" s="1"/>
      <c r="E534" s="52"/>
      <c r="F534" s="1"/>
      <c r="G534" s="52"/>
      <c r="H534" s="1"/>
      <c r="I534" s="52"/>
      <c r="J534" s="1"/>
      <c r="K534" s="52"/>
      <c r="L534" s="69"/>
      <c r="M534" s="52"/>
      <c r="N534" s="1"/>
      <c r="O534" s="52"/>
      <c r="P534" s="1"/>
      <c r="Q534" s="1"/>
      <c r="R534" s="52"/>
      <c r="S534" s="1"/>
      <c r="T534" s="52"/>
      <c r="U534" s="1"/>
      <c r="V534" s="70"/>
      <c r="W534" s="52"/>
      <c r="X534" s="1"/>
      <c r="Y534" s="52"/>
      <c r="Z534" s="1"/>
      <c r="AA534" s="1"/>
      <c r="AB534" s="1"/>
      <c r="AC534" s="1"/>
      <c r="AD534" s="1"/>
      <c r="AE534" s="52"/>
      <c r="AF534" s="1"/>
      <c r="AG534" s="52"/>
      <c r="AH534" s="1"/>
      <c r="AI534" s="1"/>
      <c r="AJ534" s="52"/>
      <c r="AK534" s="1"/>
      <c r="AL534" s="52"/>
      <c r="AM534" s="1"/>
      <c r="AN534" s="52"/>
      <c r="AO534" s="71"/>
      <c r="AP534" s="52"/>
      <c r="AQ534" s="1"/>
      <c r="AR534" s="71"/>
      <c r="AS534" s="71"/>
      <c r="AT534" s="52"/>
    </row>
    <row r="535" spans="1:46" ht="14.25" customHeight="1">
      <c r="A535" s="52"/>
      <c r="B535" s="52"/>
      <c r="C535" s="52"/>
      <c r="D535" s="1"/>
      <c r="E535" s="52"/>
      <c r="F535" s="1"/>
      <c r="G535" s="52"/>
      <c r="H535" s="1"/>
      <c r="I535" s="52"/>
      <c r="J535" s="1"/>
      <c r="K535" s="52"/>
      <c r="L535" s="69"/>
      <c r="M535" s="52"/>
      <c r="N535" s="1"/>
      <c r="O535" s="52"/>
      <c r="P535" s="1"/>
      <c r="Q535" s="1"/>
      <c r="R535" s="52"/>
      <c r="S535" s="1"/>
      <c r="T535" s="52"/>
      <c r="U535" s="1"/>
      <c r="V535" s="70"/>
      <c r="W535" s="52"/>
      <c r="X535" s="1"/>
      <c r="Y535" s="52"/>
      <c r="Z535" s="1"/>
      <c r="AA535" s="1"/>
      <c r="AB535" s="1"/>
      <c r="AC535" s="1"/>
      <c r="AD535" s="1"/>
      <c r="AE535" s="52"/>
      <c r="AF535" s="1"/>
      <c r="AG535" s="52"/>
      <c r="AH535" s="1"/>
      <c r="AI535" s="1"/>
      <c r="AJ535" s="52"/>
      <c r="AK535" s="1"/>
      <c r="AL535" s="52"/>
      <c r="AM535" s="1"/>
      <c r="AN535" s="52"/>
      <c r="AO535" s="71"/>
      <c r="AP535" s="52"/>
      <c r="AQ535" s="1"/>
      <c r="AR535" s="71"/>
      <c r="AS535" s="71"/>
      <c r="AT535" s="52"/>
    </row>
    <row r="536" spans="1:46" ht="14.25" customHeight="1">
      <c r="A536" s="52"/>
      <c r="B536" s="52"/>
      <c r="C536" s="52"/>
      <c r="D536" s="1"/>
      <c r="E536" s="52"/>
      <c r="F536" s="1"/>
      <c r="G536" s="52"/>
      <c r="H536" s="1"/>
      <c r="I536" s="52"/>
      <c r="J536" s="1"/>
      <c r="K536" s="52"/>
      <c r="L536" s="69"/>
      <c r="M536" s="52"/>
      <c r="N536" s="1"/>
      <c r="O536" s="52"/>
      <c r="P536" s="1"/>
      <c r="Q536" s="1"/>
      <c r="R536" s="52"/>
      <c r="S536" s="1"/>
      <c r="T536" s="52"/>
      <c r="U536" s="1"/>
      <c r="V536" s="70"/>
      <c r="W536" s="52"/>
      <c r="X536" s="1"/>
      <c r="Y536" s="52"/>
      <c r="Z536" s="1"/>
      <c r="AA536" s="1"/>
      <c r="AB536" s="1"/>
      <c r="AC536" s="1"/>
      <c r="AD536" s="1"/>
      <c r="AE536" s="52"/>
      <c r="AF536" s="1"/>
      <c r="AG536" s="52"/>
      <c r="AH536" s="1"/>
      <c r="AI536" s="1"/>
      <c r="AJ536" s="52"/>
      <c r="AK536" s="1"/>
      <c r="AL536" s="52"/>
      <c r="AM536" s="1"/>
      <c r="AN536" s="52"/>
      <c r="AO536" s="71"/>
      <c r="AP536" s="52"/>
      <c r="AQ536" s="1"/>
      <c r="AR536" s="71"/>
      <c r="AS536" s="71"/>
      <c r="AT536" s="52"/>
    </row>
    <row r="537" spans="1:46" ht="14.25" customHeight="1">
      <c r="A537" s="52"/>
      <c r="B537" s="52"/>
      <c r="C537" s="52"/>
      <c r="D537" s="1"/>
      <c r="E537" s="52"/>
      <c r="F537" s="1"/>
      <c r="G537" s="52"/>
      <c r="H537" s="1"/>
      <c r="I537" s="52"/>
      <c r="J537" s="1"/>
      <c r="K537" s="52"/>
      <c r="L537" s="69"/>
      <c r="M537" s="52"/>
      <c r="N537" s="1"/>
      <c r="O537" s="52"/>
      <c r="P537" s="1"/>
      <c r="Q537" s="1"/>
      <c r="R537" s="52"/>
      <c r="S537" s="1"/>
      <c r="T537" s="52"/>
      <c r="U537" s="1"/>
      <c r="V537" s="70"/>
      <c r="W537" s="52"/>
      <c r="X537" s="1"/>
      <c r="Y537" s="52"/>
      <c r="Z537" s="1"/>
      <c r="AA537" s="1"/>
      <c r="AB537" s="1"/>
      <c r="AC537" s="1"/>
      <c r="AD537" s="1"/>
      <c r="AE537" s="52"/>
      <c r="AF537" s="1"/>
      <c r="AG537" s="52"/>
      <c r="AH537" s="1"/>
      <c r="AI537" s="1"/>
      <c r="AJ537" s="52"/>
      <c r="AK537" s="1"/>
      <c r="AL537" s="52"/>
      <c r="AM537" s="1"/>
      <c r="AN537" s="52"/>
      <c r="AO537" s="71"/>
      <c r="AP537" s="52"/>
      <c r="AQ537" s="1"/>
      <c r="AR537" s="71"/>
      <c r="AS537" s="71"/>
      <c r="AT537" s="52"/>
    </row>
    <row r="538" spans="1:46" ht="14.25" customHeight="1">
      <c r="A538" s="52"/>
      <c r="B538" s="52"/>
      <c r="C538" s="52"/>
      <c r="D538" s="1"/>
      <c r="E538" s="52"/>
      <c r="F538" s="1"/>
      <c r="G538" s="52"/>
      <c r="H538" s="1"/>
      <c r="I538" s="52"/>
      <c r="J538" s="1"/>
      <c r="K538" s="52"/>
      <c r="L538" s="69"/>
      <c r="M538" s="52"/>
      <c r="N538" s="1"/>
      <c r="O538" s="52"/>
      <c r="P538" s="1"/>
      <c r="Q538" s="1"/>
      <c r="R538" s="52"/>
      <c r="S538" s="1"/>
      <c r="T538" s="52"/>
      <c r="U538" s="1"/>
      <c r="V538" s="70"/>
      <c r="W538" s="52"/>
      <c r="X538" s="1"/>
      <c r="Y538" s="52"/>
      <c r="Z538" s="1"/>
      <c r="AA538" s="1"/>
      <c r="AB538" s="1"/>
      <c r="AC538" s="1"/>
      <c r="AD538" s="1"/>
      <c r="AE538" s="52"/>
      <c r="AF538" s="1"/>
      <c r="AG538" s="52"/>
      <c r="AH538" s="1"/>
      <c r="AI538" s="1"/>
      <c r="AJ538" s="52"/>
      <c r="AK538" s="1"/>
      <c r="AL538" s="52"/>
      <c r="AM538" s="1"/>
      <c r="AN538" s="52"/>
      <c r="AO538" s="71"/>
      <c r="AP538" s="52"/>
      <c r="AQ538" s="1"/>
      <c r="AR538" s="71"/>
      <c r="AS538" s="71"/>
      <c r="AT538" s="52"/>
    </row>
    <row r="539" spans="1:46" ht="14.25" customHeight="1">
      <c r="A539" s="52"/>
      <c r="B539" s="52"/>
      <c r="C539" s="52"/>
      <c r="D539" s="1"/>
      <c r="E539" s="52"/>
      <c r="F539" s="1"/>
      <c r="G539" s="52"/>
      <c r="H539" s="1"/>
      <c r="I539" s="52"/>
      <c r="J539" s="1"/>
      <c r="K539" s="52"/>
      <c r="L539" s="69"/>
      <c r="M539" s="52"/>
      <c r="N539" s="1"/>
      <c r="O539" s="52"/>
      <c r="P539" s="1"/>
      <c r="Q539" s="1"/>
      <c r="R539" s="52"/>
      <c r="S539" s="1"/>
      <c r="T539" s="52"/>
      <c r="U539" s="1"/>
      <c r="V539" s="70"/>
      <c r="W539" s="52"/>
      <c r="X539" s="1"/>
      <c r="Y539" s="52"/>
      <c r="Z539" s="1"/>
      <c r="AA539" s="1"/>
      <c r="AB539" s="1"/>
      <c r="AC539" s="1"/>
      <c r="AD539" s="1"/>
      <c r="AE539" s="52"/>
      <c r="AF539" s="1"/>
      <c r="AG539" s="52"/>
      <c r="AH539" s="1"/>
      <c r="AI539" s="1"/>
      <c r="AJ539" s="52"/>
      <c r="AK539" s="1"/>
      <c r="AL539" s="52"/>
      <c r="AM539" s="1"/>
      <c r="AN539" s="52"/>
      <c r="AO539" s="71"/>
      <c r="AP539" s="52"/>
      <c r="AQ539" s="1"/>
      <c r="AR539" s="71"/>
      <c r="AS539" s="71"/>
      <c r="AT539" s="52"/>
    </row>
    <row r="540" spans="1:46" ht="14.25" customHeight="1">
      <c r="A540" s="52"/>
      <c r="B540" s="52"/>
      <c r="C540" s="52"/>
      <c r="D540" s="1"/>
      <c r="E540" s="52"/>
      <c r="F540" s="1"/>
      <c r="G540" s="52"/>
      <c r="H540" s="1"/>
      <c r="I540" s="52"/>
      <c r="J540" s="1"/>
      <c r="K540" s="52"/>
      <c r="L540" s="69"/>
      <c r="M540" s="52"/>
      <c r="N540" s="1"/>
      <c r="O540" s="52"/>
      <c r="P540" s="1"/>
      <c r="Q540" s="1"/>
      <c r="R540" s="52"/>
      <c r="S540" s="1"/>
      <c r="T540" s="52"/>
      <c r="U540" s="1"/>
      <c r="V540" s="70"/>
      <c r="W540" s="52"/>
      <c r="X540" s="1"/>
      <c r="Y540" s="52"/>
      <c r="Z540" s="1"/>
      <c r="AA540" s="1"/>
      <c r="AB540" s="1"/>
      <c r="AC540" s="1"/>
      <c r="AD540" s="1"/>
      <c r="AE540" s="52"/>
      <c r="AF540" s="1"/>
      <c r="AG540" s="52"/>
      <c r="AH540" s="1"/>
      <c r="AI540" s="1"/>
      <c r="AJ540" s="52"/>
      <c r="AK540" s="1"/>
      <c r="AL540" s="52"/>
      <c r="AM540" s="1"/>
      <c r="AN540" s="52"/>
      <c r="AO540" s="71"/>
      <c r="AP540" s="52"/>
      <c r="AQ540" s="1"/>
      <c r="AR540" s="71"/>
      <c r="AS540" s="71"/>
      <c r="AT540" s="52"/>
    </row>
    <row r="541" spans="1:46" ht="14.25" customHeight="1">
      <c r="A541" s="52"/>
      <c r="B541" s="52"/>
      <c r="C541" s="52"/>
      <c r="D541" s="1"/>
      <c r="E541" s="52"/>
      <c r="F541" s="1"/>
      <c r="G541" s="52"/>
      <c r="H541" s="1"/>
      <c r="I541" s="52"/>
      <c r="J541" s="1"/>
      <c r="K541" s="52"/>
      <c r="L541" s="69"/>
      <c r="M541" s="52"/>
      <c r="N541" s="1"/>
      <c r="O541" s="52"/>
      <c r="P541" s="1"/>
      <c r="Q541" s="1"/>
      <c r="R541" s="52"/>
      <c r="S541" s="1"/>
      <c r="T541" s="52"/>
      <c r="U541" s="1"/>
      <c r="V541" s="70"/>
      <c r="W541" s="52"/>
      <c r="X541" s="1"/>
      <c r="Y541" s="52"/>
      <c r="Z541" s="1"/>
      <c r="AA541" s="1"/>
      <c r="AB541" s="1"/>
      <c r="AC541" s="1"/>
      <c r="AD541" s="1"/>
      <c r="AE541" s="52"/>
      <c r="AF541" s="1"/>
      <c r="AG541" s="52"/>
      <c r="AH541" s="1"/>
      <c r="AI541" s="1"/>
      <c r="AJ541" s="52"/>
      <c r="AK541" s="1"/>
      <c r="AL541" s="52"/>
      <c r="AM541" s="1"/>
      <c r="AN541" s="52"/>
      <c r="AO541" s="71"/>
      <c r="AP541" s="52"/>
      <c r="AQ541" s="1"/>
      <c r="AR541" s="71"/>
      <c r="AS541" s="71"/>
      <c r="AT541" s="52"/>
    </row>
    <row r="542" spans="1:46" ht="14.25" customHeight="1">
      <c r="A542" s="52"/>
      <c r="B542" s="52"/>
      <c r="C542" s="52"/>
      <c r="D542" s="1"/>
      <c r="E542" s="52"/>
      <c r="F542" s="1"/>
      <c r="G542" s="52"/>
      <c r="H542" s="1"/>
      <c r="I542" s="52"/>
      <c r="J542" s="1"/>
      <c r="K542" s="52"/>
      <c r="L542" s="69"/>
      <c r="M542" s="52"/>
      <c r="N542" s="1"/>
      <c r="O542" s="52"/>
      <c r="P542" s="1"/>
      <c r="Q542" s="1"/>
      <c r="R542" s="52"/>
      <c r="S542" s="1"/>
      <c r="T542" s="52"/>
      <c r="U542" s="1"/>
      <c r="V542" s="70"/>
      <c r="W542" s="52"/>
      <c r="X542" s="1"/>
      <c r="Y542" s="52"/>
      <c r="Z542" s="1"/>
      <c r="AA542" s="1"/>
      <c r="AB542" s="1"/>
      <c r="AC542" s="1"/>
      <c r="AD542" s="1"/>
      <c r="AE542" s="52"/>
      <c r="AF542" s="1"/>
      <c r="AG542" s="52"/>
      <c r="AH542" s="1"/>
      <c r="AI542" s="1"/>
      <c r="AJ542" s="52"/>
      <c r="AK542" s="1"/>
      <c r="AL542" s="52"/>
      <c r="AM542" s="1"/>
      <c r="AN542" s="52"/>
      <c r="AO542" s="71"/>
      <c r="AP542" s="52"/>
      <c r="AQ542" s="1"/>
      <c r="AR542" s="71"/>
      <c r="AS542" s="71"/>
      <c r="AT542" s="52"/>
    </row>
    <row r="543" spans="1:46" ht="14.25" customHeight="1">
      <c r="A543" s="52"/>
      <c r="B543" s="52"/>
      <c r="C543" s="52"/>
      <c r="D543" s="1"/>
      <c r="E543" s="52"/>
      <c r="F543" s="1"/>
      <c r="G543" s="52"/>
      <c r="H543" s="1"/>
      <c r="I543" s="52"/>
      <c r="J543" s="1"/>
      <c r="K543" s="52"/>
      <c r="L543" s="69"/>
      <c r="M543" s="52"/>
      <c r="N543" s="1"/>
      <c r="O543" s="52"/>
      <c r="P543" s="1"/>
      <c r="Q543" s="1"/>
      <c r="R543" s="52"/>
      <c r="S543" s="1"/>
      <c r="T543" s="52"/>
      <c r="U543" s="1"/>
      <c r="V543" s="70"/>
      <c r="W543" s="52"/>
      <c r="X543" s="1"/>
      <c r="Y543" s="52"/>
      <c r="Z543" s="1"/>
      <c r="AA543" s="1"/>
      <c r="AB543" s="1"/>
      <c r="AC543" s="1"/>
      <c r="AD543" s="1"/>
      <c r="AE543" s="52"/>
      <c r="AF543" s="1"/>
      <c r="AG543" s="52"/>
      <c r="AH543" s="1"/>
      <c r="AI543" s="1"/>
      <c r="AJ543" s="52"/>
      <c r="AK543" s="1"/>
      <c r="AL543" s="52"/>
      <c r="AM543" s="1"/>
      <c r="AN543" s="52"/>
      <c r="AO543" s="71"/>
      <c r="AP543" s="52"/>
      <c r="AQ543" s="1"/>
      <c r="AR543" s="71"/>
      <c r="AS543" s="71"/>
      <c r="AT543" s="52"/>
    </row>
    <row r="544" spans="1:46" ht="14.25" customHeight="1">
      <c r="A544" s="52"/>
      <c r="B544" s="52"/>
      <c r="C544" s="52"/>
      <c r="D544" s="1"/>
      <c r="E544" s="52"/>
      <c r="F544" s="1"/>
      <c r="G544" s="52"/>
      <c r="H544" s="1"/>
      <c r="I544" s="52"/>
      <c r="J544" s="1"/>
      <c r="K544" s="52"/>
      <c r="L544" s="69"/>
      <c r="M544" s="52"/>
      <c r="N544" s="1"/>
      <c r="O544" s="52"/>
      <c r="P544" s="1"/>
      <c r="Q544" s="1"/>
      <c r="R544" s="52"/>
      <c r="S544" s="1"/>
      <c r="T544" s="52"/>
      <c r="U544" s="1"/>
      <c r="V544" s="70"/>
      <c r="W544" s="52"/>
      <c r="X544" s="1"/>
      <c r="Y544" s="52"/>
      <c r="Z544" s="1"/>
      <c r="AA544" s="1"/>
      <c r="AB544" s="1"/>
      <c r="AC544" s="1"/>
      <c r="AD544" s="1"/>
      <c r="AE544" s="52"/>
      <c r="AF544" s="1"/>
      <c r="AG544" s="52"/>
      <c r="AH544" s="1"/>
      <c r="AI544" s="1"/>
      <c r="AJ544" s="52"/>
      <c r="AK544" s="1"/>
      <c r="AL544" s="52"/>
      <c r="AM544" s="1"/>
      <c r="AN544" s="52"/>
      <c r="AO544" s="71"/>
      <c r="AP544" s="52"/>
      <c r="AQ544" s="1"/>
      <c r="AR544" s="71"/>
      <c r="AS544" s="71"/>
      <c r="AT544" s="52"/>
    </row>
    <row r="545" spans="1:46" ht="14.25" customHeight="1">
      <c r="A545" s="52"/>
      <c r="B545" s="52"/>
      <c r="C545" s="52"/>
      <c r="D545" s="1"/>
      <c r="E545" s="52"/>
      <c r="F545" s="1"/>
      <c r="G545" s="52"/>
      <c r="H545" s="1"/>
      <c r="I545" s="52"/>
      <c r="J545" s="1"/>
      <c r="K545" s="52"/>
      <c r="L545" s="69"/>
      <c r="M545" s="52"/>
      <c r="N545" s="1"/>
      <c r="O545" s="52"/>
      <c r="P545" s="1"/>
      <c r="Q545" s="1"/>
      <c r="R545" s="52"/>
      <c r="S545" s="1"/>
      <c r="T545" s="52"/>
      <c r="U545" s="1"/>
      <c r="V545" s="70"/>
      <c r="W545" s="52"/>
      <c r="X545" s="1"/>
      <c r="Y545" s="52"/>
      <c r="Z545" s="1"/>
      <c r="AA545" s="1"/>
      <c r="AB545" s="1"/>
      <c r="AC545" s="1"/>
      <c r="AD545" s="1"/>
      <c r="AE545" s="52"/>
      <c r="AF545" s="1"/>
      <c r="AG545" s="52"/>
      <c r="AH545" s="1"/>
      <c r="AI545" s="1"/>
      <c r="AJ545" s="52"/>
      <c r="AK545" s="1"/>
      <c r="AL545" s="52"/>
      <c r="AM545" s="1"/>
      <c r="AN545" s="52"/>
      <c r="AO545" s="71"/>
      <c r="AP545" s="52"/>
      <c r="AQ545" s="1"/>
      <c r="AR545" s="71"/>
      <c r="AS545" s="71"/>
      <c r="AT545" s="52"/>
    </row>
    <row r="546" spans="1:46" ht="14.25" customHeight="1">
      <c r="A546" s="52"/>
      <c r="B546" s="52"/>
      <c r="C546" s="52"/>
      <c r="D546" s="1"/>
      <c r="E546" s="52"/>
      <c r="F546" s="1"/>
      <c r="G546" s="52"/>
      <c r="H546" s="1"/>
      <c r="I546" s="52"/>
      <c r="J546" s="1"/>
      <c r="K546" s="52"/>
      <c r="L546" s="69"/>
      <c r="M546" s="52"/>
      <c r="N546" s="1"/>
      <c r="O546" s="52"/>
      <c r="P546" s="1"/>
      <c r="Q546" s="1"/>
      <c r="R546" s="52"/>
      <c r="S546" s="1"/>
      <c r="T546" s="52"/>
      <c r="U546" s="1"/>
      <c r="V546" s="70"/>
      <c r="W546" s="52"/>
      <c r="X546" s="1"/>
      <c r="Y546" s="52"/>
      <c r="Z546" s="1"/>
      <c r="AA546" s="1"/>
      <c r="AB546" s="1"/>
      <c r="AC546" s="1"/>
      <c r="AD546" s="1"/>
      <c r="AE546" s="52"/>
      <c r="AF546" s="1"/>
      <c r="AG546" s="52"/>
      <c r="AH546" s="1"/>
      <c r="AI546" s="1"/>
      <c r="AJ546" s="52"/>
      <c r="AK546" s="1"/>
      <c r="AL546" s="52"/>
      <c r="AM546" s="1"/>
      <c r="AN546" s="52"/>
      <c r="AO546" s="71"/>
      <c r="AP546" s="52"/>
      <c r="AQ546" s="1"/>
      <c r="AR546" s="71"/>
      <c r="AS546" s="71"/>
      <c r="AT546" s="52"/>
    </row>
    <row r="547" spans="1:46" ht="14.25" customHeight="1">
      <c r="A547" s="52"/>
      <c r="B547" s="52"/>
      <c r="C547" s="52"/>
      <c r="D547" s="1"/>
      <c r="E547" s="52"/>
      <c r="F547" s="1"/>
      <c r="G547" s="52"/>
      <c r="H547" s="1"/>
      <c r="I547" s="52"/>
      <c r="J547" s="1"/>
      <c r="K547" s="52"/>
      <c r="L547" s="69"/>
      <c r="M547" s="52"/>
      <c r="N547" s="1"/>
      <c r="O547" s="52"/>
      <c r="P547" s="1"/>
      <c r="Q547" s="1"/>
      <c r="R547" s="52"/>
      <c r="S547" s="1"/>
      <c r="T547" s="52"/>
      <c r="U547" s="1"/>
      <c r="V547" s="70"/>
      <c r="W547" s="52"/>
      <c r="X547" s="1"/>
      <c r="Y547" s="52"/>
      <c r="Z547" s="1"/>
      <c r="AA547" s="1"/>
      <c r="AB547" s="1"/>
      <c r="AC547" s="1"/>
      <c r="AD547" s="1"/>
      <c r="AE547" s="52"/>
      <c r="AF547" s="1"/>
      <c r="AG547" s="52"/>
      <c r="AH547" s="1"/>
      <c r="AI547" s="1"/>
      <c r="AJ547" s="52"/>
      <c r="AK547" s="1"/>
      <c r="AL547" s="52"/>
      <c r="AM547" s="1"/>
      <c r="AN547" s="52"/>
      <c r="AO547" s="71"/>
      <c r="AP547" s="52"/>
      <c r="AQ547" s="1"/>
      <c r="AR547" s="71"/>
      <c r="AS547" s="71"/>
      <c r="AT547" s="52"/>
    </row>
    <row r="548" spans="1:46" ht="14.25" customHeight="1">
      <c r="A548" s="52"/>
      <c r="B548" s="52"/>
      <c r="C548" s="52"/>
      <c r="D548" s="1"/>
      <c r="E548" s="52"/>
      <c r="F548" s="1"/>
      <c r="G548" s="52"/>
      <c r="H548" s="1"/>
      <c r="I548" s="52"/>
      <c r="J548" s="1"/>
      <c r="K548" s="52"/>
      <c r="L548" s="69"/>
      <c r="M548" s="52"/>
      <c r="N548" s="1"/>
      <c r="O548" s="52"/>
      <c r="P548" s="1"/>
      <c r="Q548" s="1"/>
      <c r="R548" s="52"/>
      <c r="S548" s="1"/>
      <c r="T548" s="52"/>
      <c r="U548" s="1"/>
      <c r="V548" s="70"/>
      <c r="W548" s="52"/>
      <c r="X548" s="1"/>
      <c r="Y548" s="52"/>
      <c r="Z548" s="1"/>
      <c r="AA548" s="1"/>
      <c r="AB548" s="1"/>
      <c r="AC548" s="1"/>
      <c r="AD548" s="1"/>
      <c r="AE548" s="52"/>
      <c r="AF548" s="1"/>
      <c r="AG548" s="52"/>
      <c r="AH548" s="1"/>
      <c r="AI548" s="1"/>
      <c r="AJ548" s="52"/>
      <c r="AK548" s="1"/>
      <c r="AL548" s="52"/>
      <c r="AM548" s="1"/>
      <c r="AN548" s="52"/>
      <c r="AO548" s="71"/>
      <c r="AP548" s="52"/>
      <c r="AQ548" s="1"/>
      <c r="AR548" s="71"/>
      <c r="AS548" s="71"/>
      <c r="AT548" s="52"/>
    </row>
    <row r="549" spans="1:46" ht="14.25" customHeight="1">
      <c r="A549" s="52"/>
      <c r="B549" s="52"/>
      <c r="C549" s="52"/>
      <c r="D549" s="1"/>
      <c r="E549" s="52"/>
      <c r="F549" s="1"/>
      <c r="G549" s="52"/>
      <c r="H549" s="1"/>
      <c r="I549" s="52"/>
      <c r="J549" s="1"/>
      <c r="K549" s="52"/>
      <c r="L549" s="69"/>
      <c r="M549" s="52"/>
      <c r="N549" s="1"/>
      <c r="O549" s="52"/>
      <c r="P549" s="1"/>
      <c r="Q549" s="1"/>
      <c r="R549" s="52"/>
      <c r="S549" s="1"/>
      <c r="T549" s="52"/>
      <c r="U549" s="1"/>
      <c r="V549" s="70"/>
      <c r="W549" s="52"/>
      <c r="X549" s="1"/>
      <c r="Y549" s="52"/>
      <c r="Z549" s="1"/>
      <c r="AA549" s="1"/>
      <c r="AB549" s="1"/>
      <c r="AC549" s="1"/>
      <c r="AD549" s="1"/>
      <c r="AE549" s="52"/>
      <c r="AF549" s="1"/>
      <c r="AG549" s="52"/>
      <c r="AH549" s="1"/>
      <c r="AI549" s="1"/>
      <c r="AJ549" s="52"/>
      <c r="AK549" s="1"/>
      <c r="AL549" s="52"/>
      <c r="AM549" s="1"/>
      <c r="AN549" s="52"/>
      <c r="AO549" s="71"/>
      <c r="AP549" s="52"/>
      <c r="AQ549" s="1"/>
      <c r="AR549" s="71"/>
      <c r="AS549" s="71"/>
      <c r="AT549" s="52"/>
    </row>
    <row r="550" spans="1:46" ht="14.25" customHeight="1">
      <c r="A550" s="52"/>
      <c r="B550" s="52"/>
      <c r="C550" s="52"/>
      <c r="D550" s="1"/>
      <c r="E550" s="52"/>
      <c r="F550" s="1"/>
      <c r="G550" s="52"/>
      <c r="H550" s="1"/>
      <c r="I550" s="52"/>
      <c r="J550" s="1"/>
      <c r="K550" s="52"/>
      <c r="L550" s="69"/>
      <c r="M550" s="52"/>
      <c r="N550" s="1"/>
      <c r="O550" s="52"/>
      <c r="P550" s="1"/>
      <c r="Q550" s="1"/>
      <c r="R550" s="52"/>
      <c r="S550" s="1"/>
      <c r="T550" s="52"/>
      <c r="U550" s="1"/>
      <c r="V550" s="70"/>
      <c r="W550" s="52"/>
      <c r="X550" s="1"/>
      <c r="Y550" s="52"/>
      <c r="Z550" s="1"/>
      <c r="AA550" s="1"/>
      <c r="AB550" s="1"/>
      <c r="AC550" s="1"/>
      <c r="AD550" s="1"/>
      <c r="AE550" s="52"/>
      <c r="AF550" s="1"/>
      <c r="AG550" s="52"/>
      <c r="AH550" s="1"/>
      <c r="AI550" s="1"/>
      <c r="AJ550" s="52"/>
      <c r="AK550" s="1"/>
      <c r="AL550" s="52"/>
      <c r="AM550" s="1"/>
      <c r="AN550" s="52"/>
      <c r="AO550" s="71"/>
      <c r="AP550" s="52"/>
      <c r="AQ550" s="1"/>
      <c r="AR550" s="71"/>
      <c r="AS550" s="71"/>
      <c r="AT550" s="52"/>
    </row>
    <row r="551" spans="1:46" ht="14.25" customHeight="1">
      <c r="A551" s="52"/>
      <c r="B551" s="52"/>
      <c r="C551" s="52"/>
      <c r="D551" s="1"/>
      <c r="E551" s="52"/>
      <c r="F551" s="1"/>
      <c r="G551" s="52"/>
      <c r="H551" s="1"/>
      <c r="I551" s="52"/>
      <c r="J551" s="1"/>
      <c r="K551" s="52"/>
      <c r="L551" s="69"/>
      <c r="M551" s="52"/>
      <c r="N551" s="1"/>
      <c r="O551" s="52"/>
      <c r="P551" s="1"/>
      <c r="Q551" s="1"/>
      <c r="R551" s="52"/>
      <c r="S551" s="1"/>
      <c r="T551" s="52"/>
      <c r="U551" s="1"/>
      <c r="V551" s="70"/>
      <c r="W551" s="52"/>
      <c r="X551" s="1"/>
      <c r="Y551" s="52"/>
      <c r="Z551" s="1"/>
      <c r="AA551" s="1"/>
      <c r="AB551" s="1"/>
      <c r="AC551" s="1"/>
      <c r="AD551" s="1"/>
      <c r="AE551" s="52"/>
      <c r="AF551" s="1"/>
      <c r="AG551" s="52"/>
      <c r="AH551" s="1"/>
      <c r="AI551" s="1"/>
      <c r="AJ551" s="52"/>
      <c r="AK551" s="1"/>
      <c r="AL551" s="52"/>
      <c r="AM551" s="1"/>
      <c r="AN551" s="52"/>
      <c r="AO551" s="71"/>
      <c r="AP551" s="52"/>
      <c r="AQ551" s="1"/>
      <c r="AR551" s="71"/>
      <c r="AS551" s="71"/>
      <c r="AT551" s="52"/>
    </row>
    <row r="552" spans="1:46" ht="14.25" customHeight="1">
      <c r="A552" s="52"/>
      <c r="B552" s="52"/>
      <c r="C552" s="52"/>
      <c r="D552" s="1"/>
      <c r="E552" s="52"/>
      <c r="F552" s="1"/>
      <c r="G552" s="52"/>
      <c r="H552" s="1"/>
      <c r="I552" s="52"/>
      <c r="J552" s="1"/>
      <c r="K552" s="52"/>
      <c r="L552" s="69"/>
      <c r="M552" s="52"/>
      <c r="N552" s="1"/>
      <c r="O552" s="52"/>
      <c r="P552" s="1"/>
      <c r="Q552" s="1"/>
      <c r="R552" s="52"/>
      <c r="S552" s="1"/>
      <c r="T552" s="52"/>
      <c r="U552" s="1"/>
      <c r="V552" s="70"/>
      <c r="W552" s="52"/>
      <c r="X552" s="1"/>
      <c r="Y552" s="52"/>
      <c r="Z552" s="1"/>
      <c r="AA552" s="1"/>
      <c r="AB552" s="1"/>
      <c r="AC552" s="1"/>
      <c r="AD552" s="1"/>
      <c r="AE552" s="52"/>
      <c r="AF552" s="1"/>
      <c r="AG552" s="52"/>
      <c r="AH552" s="1"/>
      <c r="AI552" s="1"/>
      <c r="AJ552" s="52"/>
      <c r="AK552" s="1"/>
      <c r="AL552" s="52"/>
      <c r="AM552" s="1"/>
      <c r="AN552" s="52"/>
      <c r="AO552" s="71"/>
      <c r="AP552" s="52"/>
      <c r="AQ552" s="1"/>
      <c r="AR552" s="71"/>
      <c r="AS552" s="71"/>
      <c r="AT552" s="52"/>
    </row>
    <row r="553" spans="1:46" ht="14.25" customHeight="1">
      <c r="A553" s="52"/>
      <c r="B553" s="52"/>
      <c r="C553" s="52"/>
      <c r="D553" s="1"/>
      <c r="E553" s="52"/>
      <c r="F553" s="1"/>
      <c r="G553" s="52"/>
      <c r="H553" s="1"/>
      <c r="I553" s="52"/>
      <c r="J553" s="1"/>
      <c r="K553" s="52"/>
      <c r="L553" s="69"/>
      <c r="M553" s="52"/>
      <c r="N553" s="1"/>
      <c r="O553" s="52"/>
      <c r="P553" s="1"/>
      <c r="Q553" s="1"/>
      <c r="R553" s="52"/>
      <c r="S553" s="1"/>
      <c r="T553" s="52"/>
      <c r="U553" s="1"/>
      <c r="V553" s="70"/>
      <c r="W553" s="52"/>
      <c r="X553" s="1"/>
      <c r="Y553" s="52"/>
      <c r="Z553" s="1"/>
      <c r="AA553" s="1"/>
      <c r="AB553" s="1"/>
      <c r="AC553" s="1"/>
      <c r="AD553" s="1"/>
      <c r="AE553" s="52"/>
      <c r="AF553" s="1"/>
      <c r="AG553" s="52"/>
      <c r="AH553" s="1"/>
      <c r="AI553" s="1"/>
      <c r="AJ553" s="52"/>
      <c r="AK553" s="1"/>
      <c r="AL553" s="52"/>
      <c r="AM553" s="1"/>
      <c r="AN553" s="52"/>
      <c r="AO553" s="71"/>
      <c r="AP553" s="52"/>
      <c r="AQ553" s="1"/>
      <c r="AR553" s="71"/>
      <c r="AS553" s="71"/>
      <c r="AT553" s="52"/>
    </row>
    <row r="554" spans="1:46" ht="14.25" customHeight="1">
      <c r="A554" s="52"/>
      <c r="B554" s="52"/>
      <c r="C554" s="52"/>
      <c r="D554" s="1"/>
      <c r="E554" s="52"/>
      <c r="F554" s="1"/>
      <c r="G554" s="52"/>
      <c r="H554" s="1"/>
      <c r="I554" s="52"/>
      <c r="J554" s="1"/>
      <c r="K554" s="52"/>
      <c r="L554" s="69"/>
      <c r="M554" s="52"/>
      <c r="N554" s="1"/>
      <c r="O554" s="52"/>
      <c r="P554" s="1"/>
      <c r="Q554" s="1"/>
      <c r="R554" s="52"/>
      <c r="S554" s="1"/>
      <c r="T554" s="52"/>
      <c r="U554" s="1"/>
      <c r="V554" s="70"/>
      <c r="W554" s="52"/>
      <c r="X554" s="1"/>
      <c r="Y554" s="52"/>
      <c r="Z554" s="1"/>
      <c r="AA554" s="1"/>
      <c r="AB554" s="1"/>
      <c r="AC554" s="1"/>
      <c r="AD554" s="1"/>
      <c r="AE554" s="52"/>
      <c r="AF554" s="1"/>
      <c r="AG554" s="52"/>
      <c r="AH554" s="1"/>
      <c r="AI554" s="1"/>
      <c r="AJ554" s="52"/>
      <c r="AK554" s="1"/>
      <c r="AL554" s="52"/>
      <c r="AM554" s="1"/>
      <c r="AN554" s="52"/>
      <c r="AO554" s="71"/>
      <c r="AP554" s="52"/>
      <c r="AQ554" s="1"/>
      <c r="AR554" s="71"/>
      <c r="AS554" s="71"/>
      <c r="AT554" s="52"/>
    </row>
    <row r="555" spans="1:46" ht="14.25" customHeight="1">
      <c r="A555" s="52"/>
      <c r="B555" s="52"/>
      <c r="C555" s="52"/>
      <c r="D555" s="1"/>
      <c r="E555" s="52"/>
      <c r="F555" s="1"/>
      <c r="G555" s="52"/>
      <c r="H555" s="1"/>
      <c r="I555" s="52"/>
      <c r="J555" s="1"/>
      <c r="K555" s="52"/>
      <c r="L555" s="69"/>
      <c r="M555" s="52"/>
      <c r="N555" s="1"/>
      <c r="O555" s="52"/>
      <c r="P555" s="1"/>
      <c r="Q555" s="1"/>
      <c r="R555" s="52"/>
      <c r="S555" s="1"/>
      <c r="T555" s="52"/>
      <c r="U555" s="1"/>
      <c r="V555" s="70"/>
      <c r="W555" s="52"/>
      <c r="X555" s="1"/>
      <c r="Y555" s="52"/>
      <c r="Z555" s="1"/>
      <c r="AA555" s="1"/>
      <c r="AB555" s="1"/>
      <c r="AC555" s="1"/>
      <c r="AD555" s="1"/>
      <c r="AE555" s="52"/>
      <c r="AF555" s="1"/>
      <c r="AG555" s="52"/>
      <c r="AH555" s="1"/>
      <c r="AI555" s="1"/>
      <c r="AJ555" s="52"/>
      <c r="AK555" s="1"/>
      <c r="AL555" s="52"/>
      <c r="AM555" s="1"/>
      <c r="AN555" s="52"/>
      <c r="AO555" s="71"/>
      <c r="AP555" s="52"/>
      <c r="AQ555" s="1"/>
      <c r="AR555" s="71"/>
      <c r="AS555" s="71"/>
      <c r="AT555" s="52"/>
    </row>
    <row r="556" spans="1:46" ht="14.25" customHeight="1">
      <c r="A556" s="52"/>
      <c r="B556" s="52"/>
      <c r="C556" s="52"/>
      <c r="D556" s="1"/>
      <c r="E556" s="52"/>
      <c r="F556" s="1"/>
      <c r="G556" s="52"/>
      <c r="H556" s="1"/>
      <c r="I556" s="52"/>
      <c r="J556" s="1"/>
      <c r="K556" s="52"/>
      <c r="L556" s="69"/>
      <c r="M556" s="52"/>
      <c r="N556" s="1"/>
      <c r="O556" s="52"/>
      <c r="P556" s="1"/>
      <c r="Q556" s="1"/>
      <c r="R556" s="52"/>
      <c r="S556" s="1"/>
      <c r="T556" s="52"/>
      <c r="U556" s="1"/>
      <c r="V556" s="70"/>
      <c r="W556" s="52"/>
      <c r="X556" s="1"/>
      <c r="Y556" s="52"/>
      <c r="Z556" s="1"/>
      <c r="AA556" s="1"/>
      <c r="AB556" s="1"/>
      <c r="AC556" s="1"/>
      <c r="AD556" s="1"/>
      <c r="AE556" s="52"/>
      <c r="AF556" s="1"/>
      <c r="AG556" s="52"/>
      <c r="AH556" s="1"/>
      <c r="AI556" s="1"/>
      <c r="AJ556" s="52"/>
      <c r="AK556" s="1"/>
      <c r="AL556" s="52"/>
      <c r="AM556" s="1"/>
      <c r="AN556" s="52"/>
      <c r="AO556" s="71"/>
      <c r="AP556" s="52"/>
      <c r="AQ556" s="1"/>
      <c r="AR556" s="71"/>
      <c r="AS556" s="71"/>
      <c r="AT556" s="52"/>
    </row>
    <row r="557" spans="1:46" ht="14.25" customHeight="1">
      <c r="A557" s="52"/>
      <c r="B557" s="52"/>
      <c r="C557" s="52"/>
      <c r="D557" s="1"/>
      <c r="E557" s="52"/>
      <c r="F557" s="1"/>
      <c r="G557" s="52"/>
      <c r="H557" s="1"/>
      <c r="I557" s="52"/>
      <c r="J557" s="1"/>
      <c r="K557" s="52"/>
      <c r="L557" s="69"/>
      <c r="M557" s="52"/>
      <c r="N557" s="1"/>
      <c r="O557" s="52"/>
      <c r="P557" s="1"/>
      <c r="Q557" s="1"/>
      <c r="R557" s="52"/>
      <c r="S557" s="1"/>
      <c r="T557" s="52"/>
      <c r="U557" s="1"/>
      <c r="V557" s="70"/>
      <c r="W557" s="52"/>
      <c r="X557" s="1"/>
      <c r="Y557" s="52"/>
      <c r="Z557" s="1"/>
      <c r="AA557" s="1"/>
      <c r="AB557" s="1"/>
      <c r="AC557" s="1"/>
      <c r="AD557" s="1"/>
      <c r="AE557" s="52"/>
      <c r="AF557" s="1"/>
      <c r="AG557" s="52"/>
      <c r="AH557" s="1"/>
      <c r="AI557" s="1"/>
      <c r="AJ557" s="52"/>
      <c r="AK557" s="1"/>
      <c r="AL557" s="52"/>
      <c r="AM557" s="1"/>
      <c r="AN557" s="52"/>
      <c r="AO557" s="71"/>
      <c r="AP557" s="52"/>
      <c r="AQ557" s="1"/>
      <c r="AR557" s="71"/>
      <c r="AS557" s="71"/>
      <c r="AT557" s="52"/>
    </row>
    <row r="558" spans="1:46" ht="14.25" customHeight="1">
      <c r="A558" s="52"/>
      <c r="B558" s="52"/>
      <c r="C558" s="52"/>
      <c r="D558" s="1"/>
      <c r="E558" s="52"/>
      <c r="F558" s="1"/>
      <c r="G558" s="52"/>
      <c r="H558" s="1"/>
      <c r="I558" s="52"/>
      <c r="J558" s="1"/>
      <c r="K558" s="52"/>
      <c r="L558" s="69"/>
      <c r="M558" s="52"/>
      <c r="N558" s="1"/>
      <c r="O558" s="52"/>
      <c r="P558" s="1"/>
      <c r="Q558" s="1"/>
      <c r="R558" s="52"/>
      <c r="S558" s="1"/>
      <c r="T558" s="52"/>
      <c r="U558" s="1"/>
      <c r="V558" s="70"/>
      <c r="W558" s="52"/>
      <c r="X558" s="1"/>
      <c r="Y558" s="52"/>
      <c r="Z558" s="1"/>
      <c r="AA558" s="1"/>
      <c r="AB558" s="1"/>
      <c r="AC558" s="1"/>
      <c r="AD558" s="1"/>
      <c r="AE558" s="52"/>
      <c r="AF558" s="1"/>
      <c r="AG558" s="52"/>
      <c r="AH558" s="1"/>
      <c r="AI558" s="1"/>
      <c r="AJ558" s="52"/>
      <c r="AK558" s="1"/>
      <c r="AL558" s="52"/>
      <c r="AM558" s="1"/>
      <c r="AN558" s="52"/>
      <c r="AO558" s="71"/>
      <c r="AP558" s="52"/>
      <c r="AQ558" s="1"/>
      <c r="AR558" s="71"/>
      <c r="AS558" s="71"/>
      <c r="AT558" s="52"/>
    </row>
    <row r="559" spans="1:46" ht="14.25" customHeight="1">
      <c r="A559" s="52"/>
      <c r="B559" s="52"/>
      <c r="C559" s="52"/>
      <c r="D559" s="1"/>
      <c r="E559" s="52"/>
      <c r="F559" s="1"/>
      <c r="G559" s="52"/>
      <c r="H559" s="1"/>
      <c r="I559" s="52"/>
      <c r="J559" s="1"/>
      <c r="K559" s="52"/>
      <c r="L559" s="69"/>
      <c r="M559" s="52"/>
      <c r="N559" s="1"/>
      <c r="O559" s="52"/>
      <c r="P559" s="1"/>
      <c r="Q559" s="1"/>
      <c r="R559" s="52"/>
      <c r="S559" s="1"/>
      <c r="T559" s="52"/>
      <c r="U559" s="1"/>
      <c r="V559" s="70"/>
      <c r="W559" s="52"/>
      <c r="X559" s="1"/>
      <c r="Y559" s="52"/>
      <c r="Z559" s="1"/>
      <c r="AA559" s="1"/>
      <c r="AB559" s="1"/>
      <c r="AC559" s="1"/>
      <c r="AD559" s="1"/>
      <c r="AE559" s="52"/>
      <c r="AF559" s="1"/>
      <c r="AG559" s="52"/>
      <c r="AH559" s="1"/>
      <c r="AI559" s="1"/>
      <c r="AJ559" s="52"/>
      <c r="AK559" s="1"/>
      <c r="AL559" s="52"/>
      <c r="AM559" s="1"/>
      <c r="AN559" s="52"/>
      <c r="AO559" s="71"/>
      <c r="AP559" s="52"/>
      <c r="AQ559" s="1"/>
      <c r="AR559" s="71"/>
      <c r="AS559" s="71"/>
      <c r="AT559" s="52"/>
    </row>
    <row r="560" spans="1:46" ht="14.25" customHeight="1">
      <c r="A560" s="52"/>
      <c r="B560" s="52"/>
      <c r="C560" s="52"/>
      <c r="D560" s="1"/>
      <c r="E560" s="52"/>
      <c r="F560" s="1"/>
      <c r="G560" s="52"/>
      <c r="H560" s="1"/>
      <c r="I560" s="52"/>
      <c r="J560" s="1"/>
      <c r="K560" s="52"/>
      <c r="L560" s="69"/>
      <c r="M560" s="52"/>
      <c r="N560" s="1"/>
      <c r="O560" s="52"/>
      <c r="P560" s="1"/>
      <c r="Q560" s="1"/>
      <c r="R560" s="52"/>
      <c r="S560" s="1"/>
      <c r="T560" s="52"/>
      <c r="U560" s="1"/>
      <c r="V560" s="70"/>
      <c r="W560" s="52"/>
      <c r="X560" s="1"/>
      <c r="Y560" s="52"/>
      <c r="Z560" s="1"/>
      <c r="AA560" s="1"/>
      <c r="AB560" s="1"/>
      <c r="AC560" s="1"/>
      <c r="AD560" s="1"/>
      <c r="AE560" s="52"/>
      <c r="AF560" s="1"/>
      <c r="AG560" s="52"/>
      <c r="AH560" s="1"/>
      <c r="AI560" s="1"/>
      <c r="AJ560" s="52"/>
      <c r="AK560" s="1"/>
      <c r="AL560" s="52"/>
      <c r="AM560" s="1"/>
      <c r="AN560" s="52"/>
      <c r="AO560" s="71"/>
      <c r="AP560" s="52"/>
      <c r="AQ560" s="1"/>
      <c r="AR560" s="71"/>
      <c r="AS560" s="71"/>
      <c r="AT560" s="52"/>
    </row>
    <row r="561" spans="1:46" ht="14.25" customHeight="1">
      <c r="A561" s="52"/>
      <c r="B561" s="52"/>
      <c r="C561" s="52"/>
      <c r="D561" s="1"/>
      <c r="E561" s="52"/>
      <c r="F561" s="1"/>
      <c r="G561" s="52"/>
      <c r="H561" s="1"/>
      <c r="I561" s="52"/>
      <c r="J561" s="1"/>
      <c r="K561" s="52"/>
      <c r="L561" s="69"/>
      <c r="M561" s="52"/>
      <c r="N561" s="1"/>
      <c r="O561" s="52"/>
      <c r="P561" s="1"/>
      <c r="Q561" s="1"/>
      <c r="R561" s="52"/>
      <c r="S561" s="1"/>
      <c r="T561" s="52"/>
      <c r="U561" s="1"/>
      <c r="V561" s="70"/>
      <c r="W561" s="52"/>
      <c r="X561" s="1"/>
      <c r="Y561" s="52"/>
      <c r="Z561" s="1"/>
      <c r="AA561" s="1"/>
      <c r="AB561" s="1"/>
      <c r="AC561" s="1"/>
      <c r="AD561" s="1"/>
      <c r="AE561" s="52"/>
      <c r="AF561" s="1"/>
      <c r="AG561" s="52"/>
      <c r="AH561" s="1"/>
      <c r="AI561" s="1"/>
      <c r="AJ561" s="52"/>
      <c r="AK561" s="1"/>
      <c r="AL561" s="52"/>
      <c r="AM561" s="1"/>
      <c r="AN561" s="52"/>
      <c r="AO561" s="71"/>
      <c r="AP561" s="52"/>
      <c r="AQ561" s="1"/>
      <c r="AR561" s="71"/>
      <c r="AS561" s="71"/>
      <c r="AT561" s="52"/>
    </row>
    <row r="562" spans="1:46" ht="14.25" customHeight="1">
      <c r="A562" s="52"/>
      <c r="B562" s="52"/>
      <c r="C562" s="52"/>
      <c r="D562" s="1"/>
      <c r="E562" s="52"/>
      <c r="F562" s="1"/>
      <c r="G562" s="52"/>
      <c r="H562" s="1"/>
      <c r="I562" s="52"/>
      <c r="J562" s="1"/>
      <c r="K562" s="52"/>
      <c r="L562" s="69"/>
      <c r="M562" s="52"/>
      <c r="N562" s="1"/>
      <c r="O562" s="52"/>
      <c r="P562" s="1"/>
      <c r="Q562" s="1"/>
      <c r="R562" s="52"/>
      <c r="S562" s="1"/>
      <c r="T562" s="52"/>
      <c r="U562" s="1"/>
      <c r="V562" s="70"/>
      <c r="W562" s="52"/>
      <c r="X562" s="1"/>
      <c r="Y562" s="52"/>
      <c r="Z562" s="1"/>
      <c r="AA562" s="1"/>
      <c r="AB562" s="1"/>
      <c r="AC562" s="1"/>
      <c r="AD562" s="1"/>
      <c r="AE562" s="52"/>
      <c r="AF562" s="1"/>
      <c r="AG562" s="52"/>
      <c r="AH562" s="1"/>
      <c r="AI562" s="1"/>
      <c r="AJ562" s="52"/>
      <c r="AK562" s="1"/>
      <c r="AL562" s="52"/>
      <c r="AM562" s="1"/>
      <c r="AN562" s="52"/>
      <c r="AO562" s="71"/>
      <c r="AP562" s="52"/>
      <c r="AQ562" s="1"/>
      <c r="AR562" s="71"/>
      <c r="AS562" s="71"/>
      <c r="AT562" s="52"/>
    </row>
    <row r="563" spans="1:46" ht="14.25" customHeight="1">
      <c r="A563" s="52"/>
      <c r="B563" s="52"/>
      <c r="C563" s="52"/>
      <c r="D563" s="1"/>
      <c r="E563" s="52"/>
      <c r="F563" s="1"/>
      <c r="G563" s="52"/>
      <c r="H563" s="1"/>
      <c r="I563" s="52"/>
      <c r="J563" s="1"/>
      <c r="K563" s="52"/>
      <c r="L563" s="69"/>
      <c r="M563" s="52"/>
      <c r="N563" s="1"/>
      <c r="O563" s="52"/>
      <c r="P563" s="1"/>
      <c r="Q563" s="1"/>
      <c r="R563" s="52"/>
      <c r="S563" s="1"/>
      <c r="T563" s="52"/>
      <c r="U563" s="1"/>
      <c r="V563" s="70"/>
      <c r="W563" s="52"/>
      <c r="X563" s="1"/>
      <c r="Y563" s="52"/>
      <c r="Z563" s="1"/>
      <c r="AA563" s="1"/>
      <c r="AB563" s="1"/>
      <c r="AC563" s="1"/>
      <c r="AD563" s="1"/>
      <c r="AE563" s="52"/>
      <c r="AF563" s="1"/>
      <c r="AG563" s="52"/>
      <c r="AH563" s="1"/>
      <c r="AI563" s="1"/>
      <c r="AJ563" s="52"/>
      <c r="AK563" s="1"/>
      <c r="AL563" s="52"/>
      <c r="AM563" s="1"/>
      <c r="AN563" s="52"/>
      <c r="AO563" s="71"/>
      <c r="AP563" s="52"/>
      <c r="AQ563" s="1"/>
      <c r="AR563" s="71"/>
      <c r="AS563" s="71"/>
      <c r="AT563" s="52"/>
    </row>
    <row r="564" spans="1:46" ht="14.25" customHeight="1">
      <c r="A564" s="52"/>
      <c r="B564" s="52"/>
      <c r="C564" s="52"/>
      <c r="D564" s="1"/>
      <c r="E564" s="52"/>
      <c r="F564" s="1"/>
      <c r="G564" s="52"/>
      <c r="H564" s="1"/>
      <c r="I564" s="52"/>
      <c r="J564" s="1"/>
      <c r="K564" s="52"/>
      <c r="L564" s="69"/>
      <c r="M564" s="52"/>
      <c r="N564" s="1"/>
      <c r="O564" s="52"/>
      <c r="P564" s="1"/>
      <c r="Q564" s="1"/>
      <c r="R564" s="52"/>
      <c r="S564" s="1"/>
      <c r="T564" s="52"/>
      <c r="U564" s="1"/>
      <c r="V564" s="70"/>
      <c r="W564" s="52"/>
      <c r="X564" s="1"/>
      <c r="Y564" s="52"/>
      <c r="Z564" s="1"/>
      <c r="AA564" s="1"/>
      <c r="AB564" s="1"/>
      <c r="AC564" s="1"/>
      <c r="AD564" s="1"/>
      <c r="AE564" s="52"/>
      <c r="AF564" s="1"/>
      <c r="AG564" s="52"/>
      <c r="AH564" s="1"/>
      <c r="AI564" s="1"/>
      <c r="AJ564" s="52"/>
      <c r="AK564" s="1"/>
      <c r="AL564" s="52"/>
      <c r="AM564" s="1"/>
      <c r="AN564" s="52"/>
      <c r="AO564" s="71"/>
      <c r="AP564" s="52"/>
      <c r="AQ564" s="1"/>
      <c r="AR564" s="71"/>
      <c r="AS564" s="71"/>
      <c r="AT564" s="52"/>
    </row>
    <row r="565" spans="1:46" ht="14.25" customHeight="1">
      <c r="A565" s="52"/>
      <c r="B565" s="52"/>
      <c r="C565" s="52"/>
      <c r="D565" s="1"/>
      <c r="E565" s="52"/>
      <c r="F565" s="1"/>
      <c r="G565" s="52"/>
      <c r="H565" s="1"/>
      <c r="I565" s="52"/>
      <c r="J565" s="1"/>
      <c r="K565" s="52"/>
      <c r="L565" s="69"/>
      <c r="M565" s="52"/>
      <c r="N565" s="1"/>
      <c r="O565" s="52"/>
      <c r="P565" s="1"/>
      <c r="Q565" s="1"/>
      <c r="R565" s="52"/>
      <c r="S565" s="1"/>
      <c r="T565" s="52"/>
      <c r="U565" s="1"/>
      <c r="V565" s="70"/>
      <c r="W565" s="52"/>
      <c r="X565" s="1"/>
      <c r="Y565" s="52"/>
      <c r="Z565" s="1"/>
      <c r="AA565" s="1"/>
      <c r="AB565" s="1"/>
      <c r="AC565" s="1"/>
      <c r="AD565" s="1"/>
      <c r="AE565" s="52"/>
      <c r="AF565" s="1"/>
      <c r="AG565" s="52"/>
      <c r="AH565" s="1"/>
      <c r="AI565" s="1"/>
      <c r="AJ565" s="52"/>
      <c r="AK565" s="1"/>
      <c r="AL565" s="52"/>
      <c r="AM565" s="1"/>
      <c r="AN565" s="52"/>
      <c r="AO565" s="71"/>
      <c r="AP565" s="52"/>
      <c r="AQ565" s="1"/>
      <c r="AR565" s="71"/>
      <c r="AS565" s="71"/>
      <c r="AT565" s="52"/>
    </row>
    <row r="566" spans="1:46" ht="14.25" customHeight="1">
      <c r="A566" s="52"/>
      <c r="B566" s="52"/>
      <c r="C566" s="52"/>
      <c r="D566" s="1"/>
      <c r="E566" s="52"/>
      <c r="F566" s="1"/>
      <c r="G566" s="52"/>
      <c r="H566" s="1"/>
      <c r="I566" s="52"/>
      <c r="J566" s="1"/>
      <c r="K566" s="52"/>
      <c r="L566" s="69"/>
      <c r="M566" s="52"/>
      <c r="N566" s="1"/>
      <c r="O566" s="52"/>
      <c r="P566" s="1"/>
      <c r="Q566" s="1"/>
      <c r="R566" s="52"/>
      <c r="S566" s="1"/>
      <c r="T566" s="52"/>
      <c r="U566" s="1"/>
      <c r="V566" s="70"/>
      <c r="W566" s="52"/>
      <c r="X566" s="1"/>
      <c r="Y566" s="52"/>
      <c r="Z566" s="1"/>
      <c r="AA566" s="1"/>
      <c r="AB566" s="1"/>
      <c r="AC566" s="1"/>
      <c r="AD566" s="1"/>
      <c r="AE566" s="52"/>
      <c r="AF566" s="1"/>
      <c r="AG566" s="52"/>
      <c r="AH566" s="1"/>
      <c r="AI566" s="1"/>
      <c r="AJ566" s="52"/>
      <c r="AK566" s="1"/>
      <c r="AL566" s="52"/>
      <c r="AM566" s="1"/>
      <c r="AN566" s="52"/>
      <c r="AO566" s="71"/>
      <c r="AP566" s="52"/>
      <c r="AQ566" s="1"/>
      <c r="AR566" s="71"/>
      <c r="AS566" s="71"/>
      <c r="AT566" s="52"/>
    </row>
    <row r="567" spans="1:46" ht="14.25" customHeight="1">
      <c r="A567" s="52"/>
      <c r="B567" s="52"/>
      <c r="C567" s="52"/>
      <c r="D567" s="1"/>
      <c r="E567" s="52"/>
      <c r="F567" s="1"/>
      <c r="G567" s="52"/>
      <c r="H567" s="1"/>
      <c r="I567" s="52"/>
      <c r="J567" s="1"/>
      <c r="K567" s="52"/>
      <c r="L567" s="69"/>
      <c r="M567" s="52"/>
      <c r="N567" s="1"/>
      <c r="O567" s="52"/>
      <c r="P567" s="1"/>
      <c r="Q567" s="1"/>
      <c r="R567" s="52"/>
      <c r="S567" s="1"/>
      <c r="T567" s="52"/>
      <c r="U567" s="1"/>
      <c r="V567" s="70"/>
      <c r="W567" s="52"/>
      <c r="X567" s="1"/>
      <c r="Y567" s="52"/>
      <c r="Z567" s="1"/>
      <c r="AA567" s="1"/>
      <c r="AB567" s="1"/>
      <c r="AC567" s="1"/>
      <c r="AD567" s="1"/>
      <c r="AE567" s="52"/>
      <c r="AF567" s="1"/>
      <c r="AG567" s="52"/>
      <c r="AH567" s="1"/>
      <c r="AI567" s="1"/>
      <c r="AJ567" s="52"/>
      <c r="AK567" s="1"/>
      <c r="AL567" s="52"/>
      <c r="AM567" s="1"/>
      <c r="AN567" s="52"/>
      <c r="AO567" s="71"/>
      <c r="AP567" s="52"/>
      <c r="AQ567" s="1"/>
      <c r="AR567" s="71"/>
      <c r="AS567" s="71"/>
      <c r="AT567" s="52"/>
    </row>
    <row r="568" spans="1:46" ht="14.25" customHeight="1">
      <c r="A568" s="52"/>
      <c r="B568" s="52"/>
      <c r="C568" s="52"/>
      <c r="D568" s="1"/>
      <c r="E568" s="52"/>
      <c r="F568" s="1"/>
      <c r="G568" s="52"/>
      <c r="H568" s="1"/>
      <c r="I568" s="52"/>
      <c r="J568" s="1"/>
      <c r="K568" s="52"/>
      <c r="L568" s="69"/>
      <c r="M568" s="52"/>
      <c r="N568" s="1"/>
      <c r="O568" s="52"/>
      <c r="P568" s="1"/>
      <c r="Q568" s="1"/>
      <c r="R568" s="52"/>
      <c r="S568" s="1"/>
      <c r="T568" s="52"/>
      <c r="U568" s="1"/>
      <c r="V568" s="70"/>
      <c r="W568" s="52"/>
      <c r="X568" s="1"/>
      <c r="Y568" s="52"/>
      <c r="Z568" s="1"/>
      <c r="AA568" s="1"/>
      <c r="AB568" s="1"/>
      <c r="AC568" s="1"/>
      <c r="AD568" s="1"/>
      <c r="AE568" s="52"/>
      <c r="AF568" s="1"/>
      <c r="AG568" s="52"/>
      <c r="AH568" s="1"/>
      <c r="AI568" s="1"/>
      <c r="AJ568" s="52"/>
      <c r="AK568" s="1"/>
      <c r="AL568" s="52"/>
      <c r="AM568" s="1"/>
      <c r="AN568" s="52"/>
      <c r="AO568" s="71"/>
      <c r="AP568" s="52"/>
      <c r="AQ568" s="1"/>
      <c r="AR568" s="71"/>
      <c r="AS568" s="71"/>
      <c r="AT568" s="52"/>
    </row>
    <row r="569" spans="1:46" ht="14.25" customHeight="1">
      <c r="A569" s="52"/>
      <c r="B569" s="52"/>
      <c r="C569" s="52"/>
      <c r="D569" s="1"/>
      <c r="E569" s="52"/>
      <c r="F569" s="1"/>
      <c r="G569" s="52"/>
      <c r="H569" s="1"/>
      <c r="I569" s="52"/>
      <c r="J569" s="1"/>
      <c r="K569" s="52"/>
      <c r="L569" s="69"/>
      <c r="M569" s="52"/>
      <c r="N569" s="1"/>
      <c r="O569" s="52"/>
      <c r="P569" s="1"/>
      <c r="Q569" s="1"/>
      <c r="R569" s="52"/>
      <c r="S569" s="1"/>
      <c r="T569" s="52"/>
      <c r="U569" s="1"/>
      <c r="V569" s="70"/>
      <c r="W569" s="52"/>
      <c r="X569" s="1"/>
      <c r="Y569" s="52"/>
      <c r="Z569" s="1"/>
      <c r="AA569" s="1"/>
      <c r="AB569" s="1"/>
      <c r="AC569" s="1"/>
      <c r="AD569" s="1"/>
      <c r="AE569" s="52"/>
      <c r="AF569" s="1"/>
      <c r="AG569" s="52"/>
      <c r="AH569" s="1"/>
      <c r="AI569" s="1"/>
      <c r="AJ569" s="52"/>
      <c r="AK569" s="1"/>
      <c r="AL569" s="52"/>
      <c r="AM569" s="1"/>
      <c r="AN569" s="52"/>
      <c r="AO569" s="71"/>
      <c r="AP569" s="52"/>
      <c r="AQ569" s="1"/>
      <c r="AR569" s="71"/>
      <c r="AS569" s="71"/>
      <c r="AT569" s="52"/>
    </row>
    <row r="570" spans="1:46" ht="14.25" customHeight="1">
      <c r="A570" s="52"/>
      <c r="B570" s="52"/>
      <c r="C570" s="52"/>
      <c r="D570" s="1"/>
      <c r="E570" s="52"/>
      <c r="F570" s="1"/>
      <c r="G570" s="52"/>
      <c r="H570" s="1"/>
      <c r="I570" s="52"/>
      <c r="J570" s="1"/>
      <c r="K570" s="52"/>
      <c r="L570" s="69"/>
      <c r="M570" s="52"/>
      <c r="N570" s="1"/>
      <c r="O570" s="52"/>
      <c r="P570" s="1"/>
      <c r="Q570" s="1"/>
      <c r="R570" s="52"/>
      <c r="S570" s="1"/>
      <c r="T570" s="52"/>
      <c r="U570" s="1"/>
      <c r="V570" s="70"/>
      <c r="W570" s="52"/>
      <c r="X570" s="1"/>
      <c r="Y570" s="52"/>
      <c r="Z570" s="1"/>
      <c r="AA570" s="1"/>
      <c r="AB570" s="1"/>
      <c r="AC570" s="1"/>
      <c r="AD570" s="1"/>
      <c r="AE570" s="52"/>
      <c r="AF570" s="1"/>
      <c r="AG570" s="52"/>
      <c r="AH570" s="1"/>
      <c r="AI570" s="1"/>
      <c r="AJ570" s="52"/>
      <c r="AK570" s="1"/>
      <c r="AL570" s="52"/>
      <c r="AM570" s="1"/>
      <c r="AN570" s="52"/>
      <c r="AO570" s="71"/>
      <c r="AP570" s="52"/>
      <c r="AQ570" s="1"/>
      <c r="AR570" s="71"/>
      <c r="AS570" s="71"/>
      <c r="AT570" s="52"/>
    </row>
    <row r="571" spans="1:46" ht="14.25" customHeight="1">
      <c r="A571" s="52"/>
      <c r="B571" s="52"/>
      <c r="C571" s="52"/>
      <c r="D571" s="1"/>
      <c r="E571" s="52"/>
      <c r="F571" s="1"/>
      <c r="G571" s="52"/>
      <c r="H571" s="1"/>
      <c r="I571" s="52"/>
      <c r="J571" s="1"/>
      <c r="K571" s="52"/>
      <c r="L571" s="69"/>
      <c r="M571" s="52"/>
      <c r="N571" s="1"/>
      <c r="O571" s="52"/>
      <c r="P571" s="1"/>
      <c r="Q571" s="1"/>
      <c r="R571" s="52"/>
      <c r="S571" s="1"/>
      <c r="T571" s="52"/>
      <c r="U571" s="1"/>
      <c r="V571" s="70"/>
      <c r="W571" s="52"/>
      <c r="X571" s="1"/>
      <c r="Y571" s="52"/>
      <c r="Z571" s="1"/>
      <c r="AA571" s="1"/>
      <c r="AB571" s="1"/>
      <c r="AC571" s="1"/>
      <c r="AD571" s="1"/>
      <c r="AE571" s="52"/>
      <c r="AF571" s="1"/>
      <c r="AG571" s="52"/>
      <c r="AH571" s="1"/>
      <c r="AI571" s="1"/>
      <c r="AJ571" s="52"/>
      <c r="AK571" s="1"/>
      <c r="AL571" s="52"/>
      <c r="AM571" s="1"/>
      <c r="AN571" s="52"/>
      <c r="AO571" s="71"/>
      <c r="AP571" s="52"/>
      <c r="AQ571" s="1"/>
      <c r="AR571" s="71"/>
      <c r="AS571" s="71"/>
      <c r="AT571" s="52"/>
    </row>
    <row r="572" spans="1:46" ht="14.25" customHeight="1">
      <c r="A572" s="52"/>
      <c r="B572" s="52"/>
      <c r="C572" s="52"/>
      <c r="D572" s="1"/>
      <c r="E572" s="52"/>
      <c r="F572" s="1"/>
      <c r="G572" s="52"/>
      <c r="H572" s="1"/>
      <c r="I572" s="52"/>
      <c r="J572" s="1"/>
      <c r="K572" s="52"/>
      <c r="L572" s="69"/>
      <c r="M572" s="52"/>
      <c r="N572" s="1"/>
      <c r="O572" s="52"/>
      <c r="P572" s="1"/>
      <c r="Q572" s="1"/>
      <c r="R572" s="52"/>
      <c r="S572" s="1"/>
      <c r="T572" s="52"/>
      <c r="U572" s="1"/>
      <c r="V572" s="70"/>
      <c r="W572" s="52"/>
      <c r="X572" s="1"/>
      <c r="Y572" s="52"/>
      <c r="Z572" s="1"/>
      <c r="AA572" s="1"/>
      <c r="AB572" s="1"/>
      <c r="AC572" s="1"/>
      <c r="AD572" s="1"/>
      <c r="AE572" s="52"/>
      <c r="AF572" s="1"/>
      <c r="AG572" s="52"/>
      <c r="AH572" s="1"/>
      <c r="AI572" s="1"/>
      <c r="AJ572" s="52"/>
      <c r="AK572" s="1"/>
      <c r="AL572" s="52"/>
      <c r="AM572" s="1"/>
      <c r="AN572" s="52"/>
      <c r="AO572" s="71"/>
      <c r="AP572" s="52"/>
      <c r="AQ572" s="1"/>
      <c r="AR572" s="71"/>
      <c r="AS572" s="71"/>
      <c r="AT572" s="52"/>
    </row>
    <row r="573" spans="1:46" ht="14.25" customHeight="1">
      <c r="A573" s="52"/>
      <c r="B573" s="52"/>
      <c r="C573" s="52"/>
      <c r="D573" s="1"/>
      <c r="E573" s="52"/>
      <c r="F573" s="1"/>
      <c r="G573" s="52"/>
      <c r="H573" s="1"/>
      <c r="I573" s="52"/>
      <c r="J573" s="1"/>
      <c r="K573" s="52"/>
      <c r="L573" s="69"/>
      <c r="M573" s="52"/>
      <c r="N573" s="1"/>
      <c r="O573" s="52"/>
      <c r="P573" s="1"/>
      <c r="Q573" s="1"/>
      <c r="R573" s="52"/>
      <c r="S573" s="1"/>
      <c r="T573" s="52"/>
      <c r="U573" s="1"/>
      <c r="V573" s="70"/>
      <c r="W573" s="52"/>
      <c r="X573" s="1"/>
      <c r="Y573" s="52"/>
      <c r="Z573" s="1"/>
      <c r="AA573" s="1"/>
      <c r="AB573" s="1"/>
      <c r="AC573" s="1"/>
      <c r="AD573" s="1"/>
      <c r="AE573" s="52"/>
      <c r="AF573" s="1"/>
      <c r="AG573" s="52"/>
      <c r="AH573" s="1"/>
      <c r="AI573" s="1"/>
      <c r="AJ573" s="52"/>
      <c r="AK573" s="1"/>
      <c r="AL573" s="52"/>
      <c r="AM573" s="1"/>
      <c r="AN573" s="52"/>
      <c r="AO573" s="71"/>
      <c r="AP573" s="52"/>
      <c r="AQ573" s="1"/>
      <c r="AR573" s="71"/>
      <c r="AS573" s="71"/>
      <c r="AT573" s="52"/>
    </row>
    <row r="574" spans="1:46" ht="14.25" customHeight="1">
      <c r="A574" s="52"/>
      <c r="B574" s="52"/>
      <c r="C574" s="52"/>
      <c r="D574" s="1"/>
      <c r="E574" s="52"/>
      <c r="F574" s="1"/>
      <c r="G574" s="52"/>
      <c r="H574" s="1"/>
      <c r="I574" s="52"/>
      <c r="J574" s="1"/>
      <c r="K574" s="52"/>
      <c r="L574" s="69"/>
      <c r="M574" s="52"/>
      <c r="N574" s="1"/>
      <c r="O574" s="52"/>
      <c r="P574" s="1"/>
      <c r="Q574" s="1"/>
      <c r="R574" s="52"/>
      <c r="S574" s="1"/>
      <c r="T574" s="52"/>
      <c r="U574" s="1"/>
      <c r="V574" s="70"/>
      <c r="W574" s="52"/>
      <c r="X574" s="1"/>
      <c r="Y574" s="52"/>
      <c r="Z574" s="1"/>
      <c r="AA574" s="1"/>
      <c r="AB574" s="1"/>
      <c r="AC574" s="1"/>
      <c r="AD574" s="1"/>
      <c r="AE574" s="52"/>
      <c r="AF574" s="1"/>
      <c r="AG574" s="52"/>
      <c r="AH574" s="1"/>
      <c r="AI574" s="1"/>
      <c r="AJ574" s="52"/>
      <c r="AK574" s="1"/>
      <c r="AL574" s="52"/>
      <c r="AM574" s="1"/>
      <c r="AN574" s="52"/>
      <c r="AO574" s="71"/>
      <c r="AP574" s="52"/>
      <c r="AQ574" s="1"/>
      <c r="AR574" s="71"/>
      <c r="AS574" s="71"/>
      <c r="AT574" s="52"/>
    </row>
    <row r="575" spans="1:46" ht="14.25" customHeight="1">
      <c r="A575" s="52"/>
      <c r="B575" s="52"/>
      <c r="C575" s="52"/>
      <c r="D575" s="1"/>
      <c r="E575" s="52"/>
      <c r="F575" s="1"/>
      <c r="G575" s="52"/>
      <c r="H575" s="1"/>
      <c r="I575" s="52"/>
      <c r="J575" s="1"/>
      <c r="K575" s="52"/>
      <c r="L575" s="69"/>
      <c r="M575" s="52"/>
      <c r="N575" s="1"/>
      <c r="O575" s="52"/>
      <c r="P575" s="1"/>
      <c r="Q575" s="1"/>
      <c r="R575" s="52"/>
      <c r="S575" s="1"/>
      <c r="T575" s="52"/>
      <c r="U575" s="1"/>
      <c r="V575" s="70"/>
      <c r="W575" s="52"/>
      <c r="X575" s="1"/>
      <c r="Y575" s="52"/>
      <c r="Z575" s="1"/>
      <c r="AA575" s="1"/>
      <c r="AB575" s="1"/>
      <c r="AC575" s="1"/>
      <c r="AD575" s="1"/>
      <c r="AE575" s="52"/>
      <c r="AF575" s="1"/>
      <c r="AG575" s="52"/>
      <c r="AH575" s="1"/>
      <c r="AI575" s="1"/>
      <c r="AJ575" s="52"/>
      <c r="AK575" s="1"/>
      <c r="AL575" s="52"/>
      <c r="AM575" s="1"/>
      <c r="AN575" s="52"/>
      <c r="AO575" s="71"/>
      <c r="AP575" s="52"/>
      <c r="AQ575" s="1"/>
      <c r="AR575" s="71"/>
      <c r="AS575" s="71"/>
      <c r="AT575" s="52"/>
    </row>
    <row r="576" spans="1:46" ht="14.25" customHeight="1">
      <c r="A576" s="52"/>
      <c r="B576" s="52"/>
      <c r="C576" s="52"/>
      <c r="D576" s="1"/>
      <c r="E576" s="52"/>
      <c r="F576" s="1"/>
      <c r="G576" s="52"/>
      <c r="H576" s="1"/>
      <c r="I576" s="52"/>
      <c r="J576" s="1"/>
      <c r="K576" s="52"/>
      <c r="L576" s="69"/>
      <c r="M576" s="52"/>
      <c r="N576" s="1"/>
      <c r="O576" s="52"/>
      <c r="P576" s="1"/>
      <c r="Q576" s="1"/>
      <c r="R576" s="52"/>
      <c r="S576" s="1"/>
      <c r="T576" s="52"/>
      <c r="U576" s="1"/>
      <c r="V576" s="70"/>
      <c r="W576" s="52"/>
      <c r="X576" s="1"/>
      <c r="Y576" s="52"/>
      <c r="Z576" s="1"/>
      <c r="AA576" s="1"/>
      <c r="AB576" s="1"/>
      <c r="AC576" s="1"/>
      <c r="AD576" s="1"/>
      <c r="AE576" s="52"/>
      <c r="AF576" s="1"/>
      <c r="AG576" s="52"/>
      <c r="AH576" s="1"/>
      <c r="AI576" s="1"/>
      <c r="AJ576" s="52"/>
      <c r="AK576" s="1"/>
      <c r="AL576" s="52"/>
      <c r="AM576" s="1"/>
      <c r="AN576" s="52"/>
      <c r="AO576" s="71"/>
      <c r="AP576" s="52"/>
      <c r="AQ576" s="1"/>
      <c r="AR576" s="71"/>
      <c r="AS576" s="71"/>
      <c r="AT576" s="52"/>
    </row>
    <row r="577" spans="1:46" ht="14.25" customHeight="1">
      <c r="A577" s="52"/>
      <c r="B577" s="52"/>
      <c r="C577" s="52"/>
      <c r="D577" s="1"/>
      <c r="E577" s="52"/>
      <c r="F577" s="1"/>
      <c r="G577" s="52"/>
      <c r="H577" s="1"/>
      <c r="I577" s="52"/>
      <c r="J577" s="1"/>
      <c r="K577" s="52"/>
      <c r="L577" s="69"/>
      <c r="M577" s="52"/>
      <c r="N577" s="1"/>
      <c r="O577" s="52"/>
      <c r="P577" s="1"/>
      <c r="Q577" s="1"/>
      <c r="R577" s="52"/>
      <c r="S577" s="1"/>
      <c r="T577" s="52"/>
      <c r="U577" s="1"/>
      <c r="V577" s="70"/>
      <c r="W577" s="52"/>
      <c r="X577" s="1"/>
      <c r="Y577" s="52"/>
      <c r="Z577" s="1"/>
      <c r="AA577" s="1"/>
      <c r="AB577" s="1"/>
      <c r="AC577" s="1"/>
      <c r="AD577" s="1"/>
      <c r="AE577" s="52"/>
      <c r="AF577" s="1"/>
      <c r="AG577" s="52"/>
      <c r="AH577" s="1"/>
      <c r="AI577" s="1"/>
      <c r="AJ577" s="52"/>
      <c r="AK577" s="1"/>
      <c r="AL577" s="52"/>
      <c r="AM577" s="1"/>
      <c r="AN577" s="52"/>
      <c r="AO577" s="71"/>
      <c r="AP577" s="52"/>
      <c r="AQ577" s="1"/>
      <c r="AR577" s="71"/>
      <c r="AS577" s="71"/>
      <c r="AT577" s="52"/>
    </row>
    <row r="578" spans="1:46" ht="14.25" customHeight="1">
      <c r="A578" s="52"/>
      <c r="B578" s="52"/>
      <c r="C578" s="52"/>
      <c r="D578" s="1"/>
      <c r="E578" s="52"/>
      <c r="F578" s="1"/>
      <c r="G578" s="52"/>
      <c r="H578" s="1"/>
      <c r="I578" s="52"/>
      <c r="J578" s="1"/>
      <c r="K578" s="52"/>
      <c r="L578" s="69"/>
      <c r="M578" s="52"/>
      <c r="N578" s="1"/>
      <c r="O578" s="52"/>
      <c r="P578" s="1"/>
      <c r="Q578" s="1"/>
      <c r="R578" s="52"/>
      <c r="S578" s="1"/>
      <c r="T578" s="52"/>
      <c r="U578" s="1"/>
      <c r="V578" s="70"/>
      <c r="W578" s="52"/>
      <c r="X578" s="1"/>
      <c r="Y578" s="52"/>
      <c r="Z578" s="1"/>
      <c r="AA578" s="1"/>
      <c r="AB578" s="1"/>
      <c r="AC578" s="1"/>
      <c r="AD578" s="1"/>
      <c r="AE578" s="52"/>
      <c r="AF578" s="1"/>
      <c r="AG578" s="52"/>
      <c r="AH578" s="1"/>
      <c r="AI578" s="1"/>
      <c r="AJ578" s="52"/>
      <c r="AK578" s="1"/>
      <c r="AL578" s="52"/>
      <c r="AM578" s="1"/>
      <c r="AN578" s="52"/>
      <c r="AO578" s="71"/>
      <c r="AP578" s="52"/>
      <c r="AQ578" s="1"/>
      <c r="AR578" s="71"/>
      <c r="AS578" s="71"/>
      <c r="AT578" s="52"/>
    </row>
    <row r="579" spans="1:46" ht="14.25" customHeight="1">
      <c r="A579" s="52"/>
      <c r="B579" s="52"/>
      <c r="C579" s="52"/>
      <c r="D579" s="1"/>
      <c r="E579" s="52"/>
      <c r="F579" s="1"/>
      <c r="G579" s="52"/>
      <c r="H579" s="1"/>
      <c r="I579" s="52"/>
      <c r="J579" s="1"/>
      <c r="K579" s="52"/>
      <c r="L579" s="69"/>
      <c r="M579" s="52"/>
      <c r="N579" s="1"/>
      <c r="O579" s="52"/>
      <c r="P579" s="1"/>
      <c r="Q579" s="1"/>
      <c r="R579" s="52"/>
      <c r="S579" s="1"/>
      <c r="T579" s="52"/>
      <c r="U579" s="1"/>
      <c r="V579" s="70"/>
      <c r="W579" s="52"/>
      <c r="X579" s="1"/>
      <c r="Y579" s="52"/>
      <c r="Z579" s="1"/>
      <c r="AA579" s="1"/>
      <c r="AB579" s="1"/>
      <c r="AC579" s="1"/>
      <c r="AD579" s="1"/>
      <c r="AE579" s="52"/>
      <c r="AF579" s="1"/>
      <c r="AG579" s="52"/>
      <c r="AH579" s="1"/>
      <c r="AI579" s="1"/>
      <c r="AJ579" s="52"/>
      <c r="AK579" s="1"/>
      <c r="AL579" s="52"/>
      <c r="AM579" s="1"/>
      <c r="AN579" s="52"/>
      <c r="AO579" s="71"/>
      <c r="AP579" s="52"/>
      <c r="AQ579" s="1"/>
      <c r="AR579" s="71"/>
      <c r="AS579" s="71"/>
      <c r="AT579" s="52"/>
    </row>
    <row r="580" spans="1:46" ht="14.25" customHeight="1">
      <c r="A580" s="52"/>
      <c r="B580" s="52"/>
      <c r="C580" s="52"/>
      <c r="D580" s="1"/>
      <c r="E580" s="52"/>
      <c r="F580" s="1"/>
      <c r="G580" s="52"/>
      <c r="H580" s="1"/>
      <c r="I580" s="52"/>
      <c r="J580" s="1"/>
      <c r="K580" s="52"/>
      <c r="L580" s="69"/>
      <c r="M580" s="52"/>
      <c r="N580" s="1"/>
      <c r="O580" s="52"/>
      <c r="P580" s="1"/>
      <c r="Q580" s="1"/>
      <c r="R580" s="52"/>
      <c r="S580" s="1"/>
      <c r="T580" s="52"/>
      <c r="U580" s="1"/>
      <c r="V580" s="70"/>
      <c r="W580" s="52"/>
      <c r="X580" s="1"/>
      <c r="Y580" s="52"/>
      <c r="Z580" s="1"/>
      <c r="AA580" s="1"/>
      <c r="AB580" s="1"/>
      <c r="AC580" s="1"/>
      <c r="AD580" s="1"/>
      <c r="AE580" s="52"/>
      <c r="AF580" s="1"/>
      <c r="AG580" s="52"/>
      <c r="AH580" s="1"/>
      <c r="AI580" s="1"/>
      <c r="AJ580" s="52"/>
      <c r="AK580" s="1"/>
      <c r="AL580" s="52"/>
      <c r="AM580" s="1"/>
      <c r="AN580" s="52"/>
      <c r="AO580" s="71"/>
      <c r="AP580" s="52"/>
      <c r="AQ580" s="1"/>
      <c r="AR580" s="71"/>
      <c r="AS580" s="71"/>
      <c r="AT580" s="52"/>
    </row>
    <row r="581" spans="1:46" ht="14.25" customHeight="1">
      <c r="A581" s="52"/>
      <c r="B581" s="52"/>
      <c r="C581" s="52"/>
      <c r="D581" s="1"/>
      <c r="E581" s="52"/>
      <c r="F581" s="1"/>
      <c r="G581" s="52"/>
      <c r="H581" s="1"/>
      <c r="I581" s="52"/>
      <c r="J581" s="1"/>
      <c r="K581" s="52"/>
      <c r="L581" s="69"/>
      <c r="M581" s="52"/>
      <c r="N581" s="1"/>
      <c r="O581" s="52"/>
      <c r="P581" s="1"/>
      <c r="Q581" s="1"/>
      <c r="R581" s="52"/>
      <c r="S581" s="1"/>
      <c r="T581" s="52"/>
      <c r="U581" s="1"/>
      <c r="V581" s="70"/>
      <c r="W581" s="52"/>
      <c r="X581" s="1"/>
      <c r="Y581" s="52"/>
      <c r="Z581" s="1"/>
      <c r="AA581" s="1"/>
      <c r="AB581" s="1"/>
      <c r="AC581" s="1"/>
      <c r="AD581" s="1"/>
      <c r="AE581" s="52"/>
      <c r="AF581" s="1"/>
      <c r="AG581" s="52"/>
      <c r="AH581" s="1"/>
      <c r="AI581" s="1"/>
      <c r="AJ581" s="52"/>
      <c r="AK581" s="1"/>
      <c r="AL581" s="52"/>
      <c r="AM581" s="1"/>
      <c r="AN581" s="52"/>
      <c r="AO581" s="71"/>
      <c r="AP581" s="52"/>
      <c r="AQ581" s="1"/>
      <c r="AR581" s="71"/>
      <c r="AS581" s="71"/>
      <c r="AT581" s="52"/>
    </row>
    <row r="582" spans="1:46" ht="14.25" customHeight="1">
      <c r="A582" s="52"/>
      <c r="B582" s="52"/>
      <c r="C582" s="52"/>
      <c r="D582" s="1"/>
      <c r="E582" s="52"/>
      <c r="F582" s="1"/>
      <c r="G582" s="52"/>
      <c r="H582" s="1"/>
      <c r="I582" s="52"/>
      <c r="J582" s="1"/>
      <c r="K582" s="52"/>
      <c r="L582" s="69"/>
      <c r="M582" s="52"/>
      <c r="N582" s="1"/>
      <c r="O582" s="52"/>
      <c r="P582" s="1"/>
      <c r="Q582" s="1"/>
      <c r="R582" s="52"/>
      <c r="S582" s="1"/>
      <c r="T582" s="52"/>
      <c r="U582" s="1"/>
      <c r="V582" s="70"/>
      <c r="W582" s="52"/>
      <c r="X582" s="1"/>
      <c r="Y582" s="52"/>
      <c r="Z582" s="1"/>
      <c r="AA582" s="1"/>
      <c r="AB582" s="1"/>
      <c r="AC582" s="1"/>
      <c r="AD582" s="1"/>
      <c r="AE582" s="52"/>
      <c r="AF582" s="1"/>
      <c r="AG582" s="52"/>
      <c r="AH582" s="1"/>
      <c r="AI582" s="1"/>
      <c r="AJ582" s="52"/>
      <c r="AK582" s="1"/>
      <c r="AL582" s="52"/>
      <c r="AM582" s="1"/>
      <c r="AN582" s="52"/>
      <c r="AO582" s="71"/>
      <c r="AP582" s="52"/>
      <c r="AQ582" s="1"/>
      <c r="AR582" s="71"/>
      <c r="AS582" s="71"/>
      <c r="AT582" s="52"/>
    </row>
    <row r="583" spans="1:46" ht="14.25" customHeight="1">
      <c r="A583" s="52"/>
      <c r="B583" s="52"/>
      <c r="C583" s="52"/>
      <c r="D583" s="1"/>
      <c r="E583" s="52"/>
      <c r="F583" s="1"/>
      <c r="G583" s="52"/>
      <c r="H583" s="1"/>
      <c r="I583" s="52"/>
      <c r="J583" s="1"/>
      <c r="K583" s="52"/>
      <c r="L583" s="69"/>
      <c r="M583" s="52"/>
      <c r="N583" s="1"/>
      <c r="O583" s="52"/>
      <c r="P583" s="1"/>
      <c r="Q583" s="1"/>
      <c r="R583" s="52"/>
      <c r="S583" s="1"/>
      <c r="T583" s="52"/>
      <c r="U583" s="1"/>
      <c r="V583" s="70"/>
      <c r="W583" s="52"/>
      <c r="X583" s="1"/>
      <c r="Y583" s="52"/>
      <c r="Z583" s="1"/>
      <c r="AA583" s="1"/>
      <c r="AB583" s="1"/>
      <c r="AC583" s="1"/>
      <c r="AD583" s="1"/>
      <c r="AE583" s="52"/>
      <c r="AF583" s="1"/>
      <c r="AG583" s="52"/>
      <c r="AH583" s="1"/>
      <c r="AI583" s="1"/>
      <c r="AJ583" s="52"/>
      <c r="AK583" s="1"/>
      <c r="AL583" s="52"/>
      <c r="AM583" s="1"/>
      <c r="AN583" s="52"/>
      <c r="AO583" s="71"/>
      <c r="AP583" s="52"/>
      <c r="AQ583" s="1"/>
      <c r="AR583" s="71"/>
      <c r="AS583" s="71"/>
      <c r="AT583" s="52"/>
    </row>
    <row r="584" spans="1:46" ht="14.25" customHeight="1">
      <c r="A584" s="52"/>
      <c r="B584" s="52"/>
      <c r="C584" s="52"/>
      <c r="D584" s="1"/>
      <c r="E584" s="52"/>
      <c r="F584" s="1"/>
      <c r="G584" s="52"/>
      <c r="H584" s="1"/>
      <c r="I584" s="52"/>
      <c r="J584" s="1"/>
      <c r="K584" s="52"/>
      <c r="L584" s="69"/>
      <c r="M584" s="52"/>
      <c r="N584" s="1"/>
      <c r="O584" s="52"/>
      <c r="P584" s="1"/>
      <c r="Q584" s="1"/>
      <c r="R584" s="52"/>
      <c r="S584" s="1"/>
      <c r="T584" s="52"/>
      <c r="U584" s="1"/>
      <c r="V584" s="70"/>
      <c r="W584" s="52"/>
      <c r="X584" s="1"/>
      <c r="Y584" s="52"/>
      <c r="Z584" s="1"/>
      <c r="AA584" s="1"/>
      <c r="AB584" s="1"/>
      <c r="AC584" s="1"/>
      <c r="AD584" s="1"/>
      <c r="AE584" s="52"/>
      <c r="AF584" s="1"/>
      <c r="AG584" s="52"/>
      <c r="AH584" s="1"/>
      <c r="AI584" s="1"/>
      <c r="AJ584" s="52"/>
      <c r="AK584" s="1"/>
      <c r="AL584" s="52"/>
      <c r="AM584" s="1"/>
      <c r="AN584" s="52"/>
      <c r="AO584" s="71"/>
      <c r="AP584" s="52"/>
      <c r="AQ584" s="1"/>
      <c r="AR584" s="71"/>
      <c r="AS584" s="71"/>
      <c r="AT584" s="52"/>
    </row>
    <row r="585" spans="1:46" ht="14.25" customHeight="1">
      <c r="A585" s="52"/>
      <c r="B585" s="52"/>
      <c r="C585" s="52"/>
      <c r="D585" s="1"/>
      <c r="E585" s="52"/>
      <c r="F585" s="1"/>
      <c r="G585" s="52"/>
      <c r="H585" s="1"/>
      <c r="I585" s="52"/>
      <c r="J585" s="1"/>
      <c r="K585" s="52"/>
      <c r="L585" s="69"/>
      <c r="M585" s="52"/>
      <c r="N585" s="1"/>
      <c r="O585" s="52"/>
      <c r="P585" s="1"/>
      <c r="Q585" s="1"/>
      <c r="R585" s="52"/>
      <c r="S585" s="1"/>
      <c r="T585" s="52"/>
      <c r="U585" s="1"/>
      <c r="V585" s="70"/>
      <c r="W585" s="52"/>
      <c r="X585" s="1"/>
      <c r="Y585" s="52"/>
      <c r="Z585" s="1"/>
      <c r="AA585" s="1"/>
      <c r="AB585" s="1"/>
      <c r="AC585" s="1"/>
      <c r="AD585" s="1"/>
      <c r="AE585" s="52"/>
      <c r="AF585" s="1"/>
      <c r="AG585" s="52"/>
      <c r="AH585" s="1"/>
      <c r="AI585" s="1"/>
      <c r="AJ585" s="52"/>
      <c r="AK585" s="1"/>
      <c r="AL585" s="52"/>
      <c r="AM585" s="1"/>
      <c r="AN585" s="52"/>
      <c r="AO585" s="71"/>
      <c r="AP585" s="52"/>
      <c r="AQ585" s="1"/>
      <c r="AR585" s="71"/>
      <c r="AS585" s="71"/>
      <c r="AT585" s="52"/>
    </row>
    <row r="586" spans="1:46" ht="14.25" customHeight="1">
      <c r="A586" s="52"/>
      <c r="B586" s="52"/>
      <c r="C586" s="52"/>
      <c r="D586" s="1"/>
      <c r="E586" s="52"/>
      <c r="F586" s="1"/>
      <c r="G586" s="52"/>
      <c r="H586" s="1"/>
      <c r="I586" s="52"/>
      <c r="J586" s="1"/>
      <c r="K586" s="52"/>
      <c r="L586" s="69"/>
      <c r="M586" s="52"/>
      <c r="N586" s="1"/>
      <c r="O586" s="52"/>
      <c r="P586" s="1"/>
      <c r="Q586" s="1"/>
      <c r="R586" s="52"/>
      <c r="S586" s="1"/>
      <c r="T586" s="52"/>
      <c r="U586" s="1"/>
      <c r="V586" s="70"/>
      <c r="W586" s="52"/>
      <c r="X586" s="1"/>
      <c r="Y586" s="52"/>
      <c r="Z586" s="1"/>
      <c r="AA586" s="1"/>
      <c r="AB586" s="1"/>
      <c r="AC586" s="1"/>
      <c r="AD586" s="1"/>
      <c r="AE586" s="52"/>
      <c r="AF586" s="1"/>
      <c r="AG586" s="52"/>
      <c r="AH586" s="1"/>
      <c r="AI586" s="1"/>
      <c r="AJ586" s="52"/>
      <c r="AK586" s="1"/>
      <c r="AL586" s="52"/>
      <c r="AM586" s="1"/>
      <c r="AN586" s="52"/>
      <c r="AO586" s="71"/>
      <c r="AP586" s="52"/>
      <c r="AQ586" s="1"/>
      <c r="AR586" s="71"/>
      <c r="AS586" s="71"/>
      <c r="AT586" s="52"/>
    </row>
    <row r="587" spans="1:46" ht="14.25" customHeight="1">
      <c r="A587" s="52"/>
      <c r="B587" s="52"/>
      <c r="C587" s="52"/>
      <c r="D587" s="1"/>
      <c r="E587" s="52"/>
      <c r="F587" s="1"/>
      <c r="G587" s="52"/>
      <c r="H587" s="1"/>
      <c r="I587" s="52"/>
      <c r="J587" s="1"/>
      <c r="K587" s="52"/>
      <c r="L587" s="69"/>
      <c r="M587" s="52"/>
      <c r="N587" s="1"/>
      <c r="O587" s="52"/>
      <c r="P587" s="1"/>
      <c r="Q587" s="1"/>
      <c r="R587" s="52"/>
      <c r="S587" s="1"/>
      <c r="T587" s="52"/>
      <c r="U587" s="1"/>
      <c r="V587" s="70"/>
      <c r="W587" s="52"/>
      <c r="X587" s="1"/>
      <c r="Y587" s="52"/>
      <c r="Z587" s="1"/>
      <c r="AA587" s="1"/>
      <c r="AB587" s="1"/>
      <c r="AC587" s="1"/>
      <c r="AD587" s="1"/>
      <c r="AE587" s="52"/>
      <c r="AF587" s="1"/>
      <c r="AG587" s="52"/>
      <c r="AH587" s="1"/>
      <c r="AI587" s="1"/>
      <c r="AJ587" s="52"/>
      <c r="AK587" s="1"/>
      <c r="AL587" s="52"/>
      <c r="AM587" s="1"/>
      <c r="AN587" s="52"/>
      <c r="AO587" s="71"/>
      <c r="AP587" s="52"/>
      <c r="AQ587" s="1"/>
      <c r="AR587" s="71"/>
      <c r="AS587" s="71"/>
      <c r="AT587" s="52"/>
    </row>
    <row r="588" spans="1:46" ht="14.25" customHeight="1">
      <c r="A588" s="52"/>
      <c r="B588" s="52"/>
      <c r="C588" s="52"/>
      <c r="D588" s="1"/>
      <c r="E588" s="52"/>
      <c r="F588" s="1"/>
      <c r="G588" s="52"/>
      <c r="H588" s="1"/>
      <c r="I588" s="52"/>
      <c r="J588" s="1"/>
      <c r="K588" s="52"/>
      <c r="L588" s="69"/>
      <c r="M588" s="52"/>
      <c r="N588" s="1"/>
      <c r="O588" s="52"/>
      <c r="P588" s="1"/>
      <c r="Q588" s="1"/>
      <c r="R588" s="52"/>
      <c r="S588" s="1"/>
      <c r="T588" s="52"/>
      <c r="U588" s="1"/>
      <c r="V588" s="70"/>
      <c r="W588" s="52"/>
      <c r="X588" s="1"/>
      <c r="Y588" s="52"/>
      <c r="Z588" s="1"/>
      <c r="AA588" s="1"/>
      <c r="AB588" s="1"/>
      <c r="AC588" s="1"/>
      <c r="AD588" s="1"/>
      <c r="AE588" s="52"/>
      <c r="AF588" s="1"/>
      <c r="AG588" s="52"/>
      <c r="AH588" s="1"/>
      <c r="AI588" s="1"/>
      <c r="AJ588" s="52"/>
      <c r="AK588" s="1"/>
      <c r="AL588" s="52"/>
      <c r="AM588" s="1"/>
      <c r="AN588" s="52"/>
      <c r="AO588" s="71"/>
      <c r="AP588" s="52"/>
      <c r="AQ588" s="1"/>
      <c r="AR588" s="71"/>
      <c r="AS588" s="71"/>
      <c r="AT588" s="52"/>
    </row>
    <row r="589" spans="1:46" ht="14.25" customHeight="1">
      <c r="A589" s="52"/>
      <c r="B589" s="52"/>
      <c r="C589" s="52"/>
      <c r="D589" s="1"/>
      <c r="E589" s="52"/>
      <c r="F589" s="1"/>
      <c r="G589" s="52"/>
      <c r="H589" s="1"/>
      <c r="I589" s="52"/>
      <c r="J589" s="1"/>
      <c r="K589" s="52"/>
      <c r="L589" s="69"/>
      <c r="M589" s="52"/>
      <c r="N589" s="1"/>
      <c r="O589" s="52"/>
      <c r="P589" s="1"/>
      <c r="Q589" s="1"/>
      <c r="R589" s="52"/>
      <c r="S589" s="1"/>
      <c r="T589" s="52"/>
      <c r="U589" s="1"/>
      <c r="V589" s="70"/>
      <c r="W589" s="52"/>
      <c r="X589" s="1"/>
      <c r="Y589" s="52"/>
      <c r="Z589" s="1"/>
      <c r="AA589" s="1"/>
      <c r="AB589" s="1"/>
      <c r="AC589" s="1"/>
      <c r="AD589" s="1"/>
      <c r="AE589" s="52"/>
      <c r="AF589" s="1"/>
      <c r="AG589" s="52"/>
      <c r="AH589" s="1"/>
      <c r="AI589" s="1"/>
      <c r="AJ589" s="52"/>
      <c r="AK589" s="1"/>
      <c r="AL589" s="52"/>
      <c r="AM589" s="1"/>
      <c r="AN589" s="52"/>
      <c r="AO589" s="71"/>
      <c r="AP589" s="52"/>
      <c r="AQ589" s="1"/>
      <c r="AR589" s="71"/>
      <c r="AS589" s="71"/>
      <c r="AT589" s="52"/>
    </row>
    <row r="590" spans="1:46" ht="14.25" customHeight="1">
      <c r="A590" s="52"/>
      <c r="B590" s="52"/>
      <c r="C590" s="52"/>
      <c r="D590" s="1"/>
      <c r="E590" s="52"/>
      <c r="F590" s="1"/>
      <c r="G590" s="52"/>
      <c r="H590" s="1"/>
      <c r="I590" s="52"/>
      <c r="J590" s="1"/>
      <c r="K590" s="52"/>
      <c r="L590" s="69"/>
      <c r="M590" s="52"/>
      <c r="N590" s="1"/>
      <c r="O590" s="52"/>
      <c r="P590" s="1"/>
      <c r="Q590" s="1"/>
      <c r="R590" s="52"/>
      <c r="S590" s="1"/>
      <c r="T590" s="52"/>
      <c r="U590" s="1"/>
      <c r="V590" s="70"/>
      <c r="W590" s="52"/>
      <c r="X590" s="1"/>
      <c r="Y590" s="52"/>
      <c r="Z590" s="1"/>
      <c r="AA590" s="1"/>
      <c r="AB590" s="1"/>
      <c r="AC590" s="1"/>
      <c r="AD590" s="1"/>
      <c r="AE590" s="52"/>
      <c r="AF590" s="1"/>
      <c r="AG590" s="52"/>
      <c r="AH590" s="1"/>
      <c r="AI590" s="1"/>
      <c r="AJ590" s="52"/>
      <c r="AK590" s="1"/>
      <c r="AL590" s="52"/>
      <c r="AM590" s="1"/>
      <c r="AN590" s="52"/>
      <c r="AO590" s="71"/>
      <c r="AP590" s="52"/>
      <c r="AQ590" s="1"/>
      <c r="AR590" s="71"/>
      <c r="AS590" s="71"/>
      <c r="AT590" s="52"/>
    </row>
    <row r="591" spans="1:46" ht="14.25" customHeight="1">
      <c r="A591" s="52"/>
      <c r="B591" s="52"/>
      <c r="C591" s="52"/>
      <c r="D591" s="1"/>
      <c r="E591" s="52"/>
      <c r="F591" s="1"/>
      <c r="G591" s="52"/>
      <c r="H591" s="1"/>
      <c r="I591" s="52"/>
      <c r="J591" s="1"/>
      <c r="K591" s="52"/>
      <c r="L591" s="69"/>
      <c r="M591" s="52"/>
      <c r="N591" s="1"/>
      <c r="O591" s="52"/>
      <c r="P591" s="1"/>
      <c r="Q591" s="1"/>
      <c r="R591" s="52"/>
      <c r="S591" s="1"/>
      <c r="T591" s="52"/>
      <c r="U591" s="1"/>
      <c r="V591" s="70"/>
      <c r="W591" s="52"/>
      <c r="X591" s="1"/>
      <c r="Y591" s="52"/>
      <c r="Z591" s="1"/>
      <c r="AA591" s="1"/>
      <c r="AB591" s="1"/>
      <c r="AC591" s="1"/>
      <c r="AD591" s="1"/>
      <c r="AE591" s="52"/>
      <c r="AF591" s="1"/>
      <c r="AG591" s="52"/>
      <c r="AH591" s="1"/>
      <c r="AI591" s="1"/>
      <c r="AJ591" s="52"/>
      <c r="AK591" s="1"/>
      <c r="AL591" s="52"/>
      <c r="AM591" s="1"/>
      <c r="AN591" s="52"/>
      <c r="AO591" s="71"/>
      <c r="AP591" s="52"/>
      <c r="AQ591" s="1"/>
      <c r="AR591" s="71"/>
      <c r="AS591" s="71"/>
      <c r="AT591" s="52"/>
    </row>
    <row r="592" spans="1:46" ht="14.25" customHeight="1">
      <c r="A592" s="52"/>
      <c r="B592" s="52"/>
      <c r="C592" s="52"/>
      <c r="D592" s="1"/>
      <c r="E592" s="52"/>
      <c r="F592" s="1"/>
      <c r="G592" s="52"/>
      <c r="H592" s="1"/>
      <c r="I592" s="52"/>
      <c r="J592" s="1"/>
      <c r="K592" s="52"/>
      <c r="L592" s="69"/>
      <c r="M592" s="52"/>
      <c r="N592" s="1"/>
      <c r="O592" s="52"/>
      <c r="P592" s="1"/>
      <c r="Q592" s="1"/>
      <c r="R592" s="52"/>
      <c r="S592" s="1"/>
      <c r="T592" s="52"/>
      <c r="U592" s="1"/>
      <c r="V592" s="70"/>
      <c r="W592" s="52"/>
      <c r="X592" s="1"/>
      <c r="Y592" s="52"/>
      <c r="Z592" s="1"/>
      <c r="AA592" s="1"/>
      <c r="AB592" s="1"/>
      <c r="AC592" s="1"/>
      <c r="AD592" s="1"/>
      <c r="AE592" s="52"/>
      <c r="AF592" s="1"/>
      <c r="AG592" s="52"/>
      <c r="AH592" s="1"/>
      <c r="AI592" s="1"/>
      <c r="AJ592" s="52"/>
      <c r="AK592" s="1"/>
      <c r="AL592" s="52"/>
      <c r="AM592" s="1"/>
      <c r="AN592" s="52"/>
      <c r="AO592" s="71"/>
      <c r="AP592" s="52"/>
      <c r="AQ592" s="1"/>
      <c r="AR592" s="71"/>
      <c r="AS592" s="71"/>
      <c r="AT592" s="52"/>
    </row>
    <row r="593" spans="1:46" ht="14.25" customHeight="1">
      <c r="A593" s="52"/>
      <c r="B593" s="52"/>
      <c r="C593" s="52"/>
      <c r="D593" s="1"/>
      <c r="E593" s="52"/>
      <c r="F593" s="1"/>
      <c r="G593" s="52"/>
      <c r="H593" s="1"/>
      <c r="I593" s="52"/>
      <c r="J593" s="1"/>
      <c r="K593" s="52"/>
      <c r="L593" s="69"/>
      <c r="M593" s="52"/>
      <c r="N593" s="1"/>
      <c r="O593" s="52"/>
      <c r="P593" s="1"/>
      <c r="Q593" s="1"/>
      <c r="R593" s="52"/>
      <c r="S593" s="1"/>
      <c r="T593" s="52"/>
      <c r="U593" s="1"/>
      <c r="V593" s="70"/>
      <c r="W593" s="52"/>
      <c r="X593" s="1"/>
      <c r="Y593" s="52"/>
      <c r="Z593" s="1"/>
      <c r="AA593" s="1"/>
      <c r="AB593" s="1"/>
      <c r="AC593" s="1"/>
      <c r="AD593" s="1"/>
      <c r="AE593" s="52"/>
      <c r="AF593" s="1"/>
      <c r="AG593" s="52"/>
      <c r="AH593" s="1"/>
      <c r="AI593" s="1"/>
      <c r="AJ593" s="52"/>
      <c r="AK593" s="1"/>
      <c r="AL593" s="52"/>
      <c r="AM593" s="1"/>
      <c r="AN593" s="52"/>
      <c r="AO593" s="71"/>
      <c r="AP593" s="52"/>
      <c r="AQ593" s="1"/>
      <c r="AR593" s="71"/>
      <c r="AS593" s="71"/>
      <c r="AT593" s="52"/>
    </row>
    <row r="594" spans="1:46" ht="14.25" customHeight="1">
      <c r="A594" s="52"/>
      <c r="B594" s="52"/>
      <c r="C594" s="52"/>
      <c r="D594" s="1"/>
      <c r="E594" s="52"/>
      <c r="F594" s="1"/>
      <c r="G594" s="52"/>
      <c r="H594" s="1"/>
      <c r="I594" s="52"/>
      <c r="J594" s="1"/>
      <c r="K594" s="52"/>
      <c r="L594" s="69"/>
      <c r="M594" s="52"/>
      <c r="N594" s="1"/>
      <c r="O594" s="52"/>
      <c r="P594" s="1"/>
      <c r="Q594" s="1"/>
      <c r="R594" s="52"/>
      <c r="S594" s="1"/>
      <c r="T594" s="52"/>
      <c r="U594" s="1"/>
      <c r="V594" s="70"/>
      <c r="W594" s="52"/>
      <c r="X594" s="1"/>
      <c r="Y594" s="52"/>
      <c r="Z594" s="1"/>
      <c r="AA594" s="1"/>
      <c r="AB594" s="1"/>
      <c r="AC594" s="1"/>
      <c r="AD594" s="1"/>
      <c r="AE594" s="52"/>
      <c r="AF594" s="1"/>
      <c r="AG594" s="52"/>
      <c r="AH594" s="1"/>
      <c r="AI594" s="1"/>
      <c r="AJ594" s="52"/>
      <c r="AK594" s="1"/>
      <c r="AL594" s="52"/>
      <c r="AM594" s="1"/>
      <c r="AN594" s="52"/>
      <c r="AO594" s="71"/>
      <c r="AP594" s="52"/>
      <c r="AQ594" s="1"/>
      <c r="AR594" s="71"/>
      <c r="AS594" s="71"/>
      <c r="AT594" s="52"/>
    </row>
    <row r="595" spans="1:46" ht="14.25" customHeight="1">
      <c r="A595" s="52"/>
      <c r="B595" s="52"/>
      <c r="C595" s="52"/>
      <c r="D595" s="1"/>
      <c r="E595" s="52"/>
      <c r="F595" s="1"/>
      <c r="G595" s="52"/>
      <c r="H595" s="1"/>
      <c r="I595" s="52"/>
      <c r="J595" s="1"/>
      <c r="K595" s="52"/>
      <c r="L595" s="69"/>
      <c r="M595" s="52"/>
      <c r="N595" s="1"/>
      <c r="O595" s="52"/>
      <c r="P595" s="1"/>
      <c r="Q595" s="1"/>
      <c r="R595" s="52"/>
      <c r="S595" s="1"/>
      <c r="T595" s="52"/>
      <c r="U595" s="1"/>
      <c r="V595" s="70"/>
      <c r="W595" s="52"/>
      <c r="X595" s="1"/>
      <c r="Y595" s="52"/>
      <c r="Z595" s="1"/>
      <c r="AA595" s="1"/>
      <c r="AB595" s="1"/>
      <c r="AC595" s="1"/>
      <c r="AD595" s="1"/>
      <c r="AE595" s="52"/>
      <c r="AF595" s="1"/>
      <c r="AG595" s="52"/>
      <c r="AH595" s="1"/>
      <c r="AI595" s="1"/>
      <c r="AJ595" s="52"/>
      <c r="AK595" s="1"/>
      <c r="AL595" s="52"/>
      <c r="AM595" s="1"/>
      <c r="AN595" s="52"/>
      <c r="AO595" s="71"/>
      <c r="AP595" s="52"/>
      <c r="AQ595" s="1"/>
      <c r="AR595" s="71"/>
      <c r="AS595" s="71"/>
      <c r="AT595" s="52"/>
    </row>
    <row r="596" spans="1:46" ht="14.25" customHeight="1">
      <c r="A596" s="52"/>
      <c r="B596" s="52"/>
      <c r="C596" s="52"/>
      <c r="D596" s="1"/>
      <c r="E596" s="52"/>
      <c r="F596" s="1"/>
      <c r="G596" s="52"/>
      <c r="H596" s="1"/>
      <c r="I596" s="52"/>
      <c r="J596" s="1"/>
      <c r="K596" s="52"/>
      <c r="L596" s="69"/>
      <c r="M596" s="52"/>
      <c r="N596" s="1"/>
      <c r="O596" s="52"/>
      <c r="P596" s="1"/>
      <c r="Q596" s="1"/>
      <c r="R596" s="52"/>
      <c r="S596" s="1"/>
      <c r="T596" s="52"/>
      <c r="U596" s="1"/>
      <c r="V596" s="70"/>
      <c r="W596" s="52"/>
      <c r="X596" s="1"/>
      <c r="Y596" s="52"/>
      <c r="Z596" s="1"/>
      <c r="AA596" s="1"/>
      <c r="AB596" s="1"/>
      <c r="AC596" s="1"/>
      <c r="AD596" s="1"/>
      <c r="AE596" s="52"/>
      <c r="AF596" s="1"/>
      <c r="AG596" s="52"/>
      <c r="AH596" s="1"/>
      <c r="AI596" s="1"/>
      <c r="AJ596" s="52"/>
      <c r="AK596" s="1"/>
      <c r="AL596" s="52"/>
      <c r="AM596" s="1"/>
      <c r="AN596" s="52"/>
      <c r="AO596" s="71"/>
      <c r="AP596" s="52"/>
      <c r="AQ596" s="1"/>
      <c r="AR596" s="71"/>
      <c r="AS596" s="71"/>
      <c r="AT596" s="52"/>
    </row>
    <row r="597" spans="1:46" ht="14.25" customHeight="1">
      <c r="A597" s="52"/>
      <c r="B597" s="52"/>
      <c r="C597" s="52"/>
      <c r="D597" s="1"/>
      <c r="E597" s="52"/>
      <c r="F597" s="1"/>
      <c r="G597" s="52"/>
      <c r="H597" s="1"/>
      <c r="I597" s="52"/>
      <c r="J597" s="1"/>
      <c r="K597" s="52"/>
      <c r="L597" s="69"/>
      <c r="M597" s="52"/>
      <c r="N597" s="1"/>
      <c r="O597" s="52"/>
      <c r="P597" s="1"/>
      <c r="Q597" s="1"/>
      <c r="R597" s="52"/>
      <c r="S597" s="1"/>
      <c r="T597" s="52"/>
      <c r="U597" s="1"/>
      <c r="V597" s="70"/>
      <c r="W597" s="52"/>
      <c r="X597" s="1"/>
      <c r="Y597" s="52"/>
      <c r="Z597" s="1"/>
      <c r="AA597" s="1"/>
      <c r="AB597" s="1"/>
      <c r="AC597" s="1"/>
      <c r="AD597" s="1"/>
      <c r="AE597" s="52"/>
      <c r="AF597" s="1"/>
      <c r="AG597" s="52"/>
      <c r="AH597" s="1"/>
      <c r="AI597" s="1"/>
      <c r="AJ597" s="52"/>
      <c r="AK597" s="1"/>
      <c r="AL597" s="52"/>
      <c r="AM597" s="1"/>
      <c r="AN597" s="52"/>
      <c r="AO597" s="71"/>
      <c r="AP597" s="52"/>
      <c r="AQ597" s="1"/>
      <c r="AR597" s="71"/>
      <c r="AS597" s="71"/>
      <c r="AT597" s="52"/>
    </row>
    <row r="598" spans="1:46" ht="14.25" customHeight="1">
      <c r="A598" s="52"/>
      <c r="B598" s="52"/>
      <c r="C598" s="52"/>
      <c r="D598" s="1"/>
      <c r="E598" s="52"/>
      <c r="F598" s="1"/>
      <c r="G598" s="52"/>
      <c r="H598" s="1"/>
      <c r="I598" s="52"/>
      <c r="J598" s="1"/>
      <c r="K598" s="52"/>
      <c r="L598" s="69"/>
      <c r="M598" s="52"/>
      <c r="N598" s="1"/>
      <c r="O598" s="52"/>
      <c r="P598" s="1"/>
      <c r="Q598" s="1"/>
      <c r="R598" s="52"/>
      <c r="S598" s="1"/>
      <c r="T598" s="52"/>
      <c r="U598" s="1"/>
      <c r="V598" s="70"/>
      <c r="W598" s="52"/>
      <c r="X598" s="1"/>
      <c r="Y598" s="52"/>
      <c r="Z598" s="1"/>
      <c r="AA598" s="1"/>
      <c r="AB598" s="1"/>
      <c r="AC598" s="1"/>
      <c r="AD598" s="1"/>
      <c r="AE598" s="52"/>
      <c r="AF598" s="1"/>
      <c r="AG598" s="52"/>
      <c r="AH598" s="1"/>
      <c r="AI598" s="1"/>
      <c r="AJ598" s="52"/>
      <c r="AK598" s="1"/>
      <c r="AL598" s="52"/>
      <c r="AM598" s="1"/>
      <c r="AN598" s="52"/>
      <c r="AO598" s="71"/>
      <c r="AP598" s="52"/>
      <c r="AQ598" s="1"/>
      <c r="AR598" s="71"/>
      <c r="AS598" s="71"/>
      <c r="AT598" s="52"/>
    </row>
    <row r="599" spans="1:46" ht="14.25" customHeight="1">
      <c r="A599" s="52"/>
      <c r="B599" s="52"/>
      <c r="C599" s="52"/>
      <c r="D599" s="1"/>
      <c r="E599" s="52"/>
      <c r="F599" s="1"/>
      <c r="G599" s="52"/>
      <c r="H599" s="1"/>
      <c r="I599" s="52"/>
      <c r="J599" s="1"/>
      <c r="K599" s="52"/>
      <c r="L599" s="69"/>
      <c r="M599" s="52"/>
      <c r="N599" s="1"/>
      <c r="O599" s="52"/>
      <c r="P599" s="1"/>
      <c r="Q599" s="1"/>
      <c r="R599" s="52"/>
      <c r="S599" s="1"/>
      <c r="T599" s="52"/>
      <c r="U599" s="1"/>
      <c r="V599" s="70"/>
      <c r="W599" s="52"/>
      <c r="X599" s="1"/>
      <c r="Y599" s="52"/>
      <c r="Z599" s="1"/>
      <c r="AA599" s="1"/>
      <c r="AB599" s="1"/>
      <c r="AC599" s="1"/>
      <c r="AD599" s="1"/>
      <c r="AE599" s="52"/>
      <c r="AF599" s="1"/>
      <c r="AG599" s="52"/>
      <c r="AH599" s="1"/>
      <c r="AI599" s="1"/>
      <c r="AJ599" s="52"/>
      <c r="AK599" s="1"/>
      <c r="AL599" s="52"/>
      <c r="AM599" s="1"/>
      <c r="AN599" s="52"/>
      <c r="AO599" s="71"/>
      <c r="AP599" s="52"/>
      <c r="AQ599" s="1"/>
      <c r="AR599" s="71"/>
      <c r="AS599" s="71"/>
      <c r="AT599" s="52"/>
    </row>
    <row r="600" spans="1:46" ht="14.25" customHeight="1">
      <c r="A600" s="52"/>
      <c r="B600" s="52"/>
      <c r="C600" s="52"/>
      <c r="D600" s="1"/>
      <c r="E600" s="52"/>
      <c r="F600" s="1"/>
      <c r="G600" s="52"/>
      <c r="H600" s="1"/>
      <c r="I600" s="52"/>
      <c r="J600" s="1"/>
      <c r="K600" s="52"/>
      <c r="L600" s="69"/>
      <c r="M600" s="52"/>
      <c r="N600" s="1"/>
      <c r="O600" s="52"/>
      <c r="P600" s="1"/>
      <c r="Q600" s="1"/>
      <c r="R600" s="52"/>
      <c r="S600" s="1"/>
      <c r="T600" s="52"/>
      <c r="U600" s="1"/>
      <c r="V600" s="70"/>
      <c r="W600" s="52"/>
      <c r="X600" s="1"/>
      <c r="Y600" s="52"/>
      <c r="Z600" s="1"/>
      <c r="AA600" s="1"/>
      <c r="AB600" s="1"/>
      <c r="AC600" s="1"/>
      <c r="AD600" s="1"/>
      <c r="AE600" s="52"/>
      <c r="AF600" s="1"/>
      <c r="AG600" s="52"/>
      <c r="AH600" s="1"/>
      <c r="AI600" s="1"/>
      <c r="AJ600" s="52"/>
      <c r="AK600" s="1"/>
      <c r="AL600" s="52"/>
      <c r="AM600" s="1"/>
      <c r="AN600" s="52"/>
      <c r="AO600" s="71"/>
      <c r="AP600" s="52"/>
      <c r="AQ600" s="1"/>
      <c r="AR600" s="71"/>
      <c r="AS600" s="71"/>
      <c r="AT600" s="52"/>
    </row>
    <row r="601" spans="1:46" ht="14.25" customHeight="1">
      <c r="A601" s="52"/>
      <c r="B601" s="52"/>
      <c r="C601" s="52"/>
      <c r="D601" s="1"/>
      <c r="E601" s="52"/>
      <c r="F601" s="1"/>
      <c r="G601" s="52"/>
      <c r="H601" s="1"/>
      <c r="I601" s="52"/>
      <c r="J601" s="1"/>
      <c r="K601" s="52"/>
      <c r="L601" s="69"/>
      <c r="M601" s="52"/>
      <c r="N601" s="1"/>
      <c r="O601" s="52"/>
      <c r="P601" s="1"/>
      <c r="Q601" s="1"/>
      <c r="R601" s="52"/>
      <c r="S601" s="1"/>
      <c r="T601" s="52"/>
      <c r="U601" s="1"/>
      <c r="V601" s="70"/>
      <c r="W601" s="52"/>
      <c r="X601" s="1"/>
      <c r="Y601" s="52"/>
      <c r="Z601" s="1"/>
      <c r="AA601" s="1"/>
      <c r="AB601" s="1"/>
      <c r="AC601" s="1"/>
      <c r="AD601" s="1"/>
      <c r="AE601" s="52"/>
      <c r="AF601" s="1"/>
      <c r="AG601" s="52"/>
      <c r="AH601" s="1"/>
      <c r="AI601" s="1"/>
      <c r="AJ601" s="52"/>
      <c r="AK601" s="1"/>
      <c r="AL601" s="52"/>
      <c r="AM601" s="1"/>
      <c r="AN601" s="52"/>
      <c r="AO601" s="71"/>
      <c r="AP601" s="52"/>
      <c r="AQ601" s="1"/>
      <c r="AR601" s="71"/>
      <c r="AS601" s="71"/>
      <c r="AT601" s="52"/>
    </row>
    <row r="602" spans="1:46" ht="14.25" customHeight="1">
      <c r="A602" s="52"/>
      <c r="B602" s="52"/>
      <c r="C602" s="52"/>
      <c r="D602" s="1"/>
      <c r="E602" s="52"/>
      <c r="F602" s="1"/>
      <c r="G602" s="52"/>
      <c r="H602" s="1"/>
      <c r="I602" s="52"/>
      <c r="J602" s="1"/>
      <c r="K602" s="52"/>
      <c r="L602" s="69"/>
      <c r="M602" s="52"/>
      <c r="N602" s="1"/>
      <c r="O602" s="52"/>
      <c r="P602" s="1"/>
      <c r="Q602" s="1"/>
      <c r="R602" s="52"/>
      <c r="S602" s="1"/>
      <c r="T602" s="52"/>
      <c r="U602" s="1"/>
      <c r="V602" s="70"/>
      <c r="W602" s="52"/>
      <c r="X602" s="1"/>
      <c r="Y602" s="52"/>
      <c r="Z602" s="1"/>
      <c r="AA602" s="1"/>
      <c r="AB602" s="1"/>
      <c r="AC602" s="1"/>
      <c r="AD602" s="1"/>
      <c r="AE602" s="52"/>
      <c r="AF602" s="1"/>
      <c r="AG602" s="52"/>
      <c r="AH602" s="1"/>
      <c r="AI602" s="1"/>
      <c r="AJ602" s="52"/>
      <c r="AK602" s="1"/>
      <c r="AL602" s="52"/>
      <c r="AM602" s="1"/>
      <c r="AN602" s="52"/>
      <c r="AO602" s="71"/>
      <c r="AP602" s="52"/>
      <c r="AQ602" s="1"/>
      <c r="AR602" s="71"/>
      <c r="AS602" s="71"/>
      <c r="AT602" s="52"/>
    </row>
    <row r="603" spans="1:46" ht="14.25" customHeight="1">
      <c r="A603" s="52"/>
      <c r="B603" s="52"/>
      <c r="C603" s="52"/>
      <c r="D603" s="1"/>
      <c r="E603" s="52"/>
      <c r="F603" s="1"/>
      <c r="G603" s="52"/>
      <c r="H603" s="1"/>
      <c r="I603" s="52"/>
      <c r="J603" s="1"/>
      <c r="K603" s="52"/>
      <c r="L603" s="69"/>
      <c r="M603" s="52"/>
      <c r="N603" s="1"/>
      <c r="O603" s="52"/>
      <c r="P603" s="1"/>
      <c r="Q603" s="1"/>
      <c r="R603" s="52"/>
      <c r="S603" s="1"/>
      <c r="T603" s="52"/>
      <c r="U603" s="1"/>
      <c r="V603" s="70"/>
      <c r="W603" s="52"/>
      <c r="X603" s="1"/>
      <c r="Y603" s="52"/>
      <c r="Z603" s="1"/>
      <c r="AA603" s="1"/>
      <c r="AB603" s="1"/>
      <c r="AC603" s="1"/>
      <c r="AD603" s="1"/>
      <c r="AE603" s="52"/>
      <c r="AF603" s="1"/>
      <c r="AG603" s="52"/>
      <c r="AH603" s="1"/>
      <c r="AI603" s="1"/>
      <c r="AJ603" s="52"/>
      <c r="AK603" s="1"/>
      <c r="AL603" s="52"/>
      <c r="AM603" s="1"/>
      <c r="AN603" s="52"/>
      <c r="AO603" s="71"/>
      <c r="AP603" s="52"/>
      <c r="AQ603" s="1"/>
      <c r="AR603" s="71"/>
      <c r="AS603" s="71"/>
      <c r="AT603" s="52"/>
    </row>
    <row r="604" spans="1:46" ht="14.25" customHeight="1">
      <c r="A604" s="52"/>
      <c r="B604" s="52"/>
      <c r="C604" s="52"/>
      <c r="D604" s="1"/>
      <c r="E604" s="52"/>
      <c r="F604" s="1"/>
      <c r="G604" s="52"/>
      <c r="H604" s="1"/>
      <c r="I604" s="52"/>
      <c r="J604" s="1"/>
      <c r="K604" s="52"/>
      <c r="L604" s="69"/>
      <c r="M604" s="52"/>
      <c r="N604" s="1"/>
      <c r="O604" s="52"/>
      <c r="P604" s="1"/>
      <c r="Q604" s="1"/>
      <c r="R604" s="52"/>
      <c r="S604" s="1"/>
      <c r="T604" s="52"/>
      <c r="U604" s="1"/>
      <c r="V604" s="70"/>
      <c r="W604" s="52"/>
      <c r="X604" s="1"/>
      <c r="Y604" s="52"/>
      <c r="Z604" s="1"/>
      <c r="AA604" s="1"/>
      <c r="AB604" s="1"/>
      <c r="AC604" s="1"/>
      <c r="AD604" s="1"/>
      <c r="AE604" s="52"/>
      <c r="AF604" s="1"/>
      <c r="AG604" s="52"/>
      <c r="AH604" s="1"/>
      <c r="AI604" s="1"/>
      <c r="AJ604" s="52"/>
      <c r="AK604" s="1"/>
      <c r="AL604" s="52"/>
      <c r="AM604" s="1"/>
      <c r="AN604" s="52"/>
      <c r="AO604" s="71"/>
      <c r="AP604" s="52"/>
      <c r="AQ604" s="1"/>
      <c r="AR604" s="71"/>
      <c r="AS604" s="71"/>
      <c r="AT604" s="52"/>
    </row>
    <row r="605" spans="1:46" ht="14.25" customHeight="1">
      <c r="A605" s="52"/>
      <c r="B605" s="52"/>
      <c r="C605" s="52"/>
      <c r="D605" s="1"/>
      <c r="E605" s="52"/>
      <c r="F605" s="1"/>
      <c r="G605" s="52"/>
      <c r="H605" s="1"/>
      <c r="I605" s="52"/>
      <c r="J605" s="1"/>
      <c r="K605" s="52"/>
      <c r="L605" s="69"/>
      <c r="M605" s="52"/>
      <c r="N605" s="1"/>
      <c r="O605" s="52"/>
      <c r="P605" s="1"/>
      <c r="Q605" s="1"/>
      <c r="R605" s="52"/>
      <c r="S605" s="1"/>
      <c r="T605" s="52"/>
      <c r="U605" s="1"/>
      <c r="V605" s="70"/>
      <c r="W605" s="52"/>
      <c r="X605" s="1"/>
      <c r="Y605" s="52"/>
      <c r="Z605" s="1"/>
      <c r="AA605" s="1"/>
      <c r="AB605" s="1"/>
      <c r="AC605" s="1"/>
      <c r="AD605" s="1"/>
      <c r="AE605" s="52"/>
      <c r="AF605" s="1"/>
      <c r="AG605" s="52"/>
      <c r="AH605" s="1"/>
      <c r="AI605" s="1"/>
      <c r="AJ605" s="52"/>
      <c r="AK605" s="1"/>
      <c r="AL605" s="52"/>
      <c r="AM605" s="1"/>
      <c r="AN605" s="52"/>
      <c r="AO605" s="71"/>
      <c r="AP605" s="52"/>
      <c r="AQ605" s="1"/>
      <c r="AR605" s="71"/>
      <c r="AS605" s="71"/>
      <c r="AT605" s="52"/>
    </row>
    <row r="606" spans="1:46" ht="14.25" customHeight="1">
      <c r="A606" s="52"/>
      <c r="B606" s="52"/>
      <c r="C606" s="52"/>
      <c r="D606" s="1"/>
      <c r="E606" s="52"/>
      <c r="F606" s="1"/>
      <c r="G606" s="52"/>
      <c r="H606" s="1"/>
      <c r="I606" s="52"/>
      <c r="J606" s="1"/>
      <c r="K606" s="52"/>
      <c r="L606" s="69"/>
      <c r="M606" s="52"/>
      <c r="N606" s="1"/>
      <c r="O606" s="52"/>
      <c r="P606" s="1"/>
      <c r="Q606" s="1"/>
      <c r="R606" s="52"/>
      <c r="S606" s="1"/>
      <c r="T606" s="52"/>
      <c r="U606" s="1"/>
      <c r="V606" s="70"/>
      <c r="W606" s="52"/>
      <c r="X606" s="1"/>
      <c r="Y606" s="52"/>
      <c r="Z606" s="1"/>
      <c r="AA606" s="1"/>
      <c r="AB606" s="1"/>
      <c r="AC606" s="1"/>
      <c r="AD606" s="1"/>
      <c r="AE606" s="52"/>
      <c r="AF606" s="1"/>
      <c r="AG606" s="52"/>
      <c r="AH606" s="1"/>
      <c r="AI606" s="1"/>
      <c r="AJ606" s="52"/>
      <c r="AK606" s="1"/>
      <c r="AL606" s="52"/>
      <c r="AM606" s="1"/>
      <c r="AN606" s="52"/>
      <c r="AO606" s="71"/>
      <c r="AP606" s="52"/>
      <c r="AQ606" s="1"/>
      <c r="AR606" s="71"/>
      <c r="AS606" s="71"/>
      <c r="AT606" s="52"/>
    </row>
    <row r="607" spans="1:46" ht="14.25" customHeight="1">
      <c r="A607" s="52"/>
      <c r="B607" s="52"/>
      <c r="C607" s="52"/>
      <c r="D607" s="1"/>
      <c r="E607" s="52"/>
      <c r="F607" s="1"/>
      <c r="G607" s="52"/>
      <c r="H607" s="1"/>
      <c r="I607" s="52"/>
      <c r="J607" s="1"/>
      <c r="K607" s="52"/>
      <c r="L607" s="69"/>
      <c r="M607" s="52"/>
      <c r="N607" s="1"/>
      <c r="O607" s="52"/>
      <c r="P607" s="1"/>
      <c r="Q607" s="1"/>
      <c r="R607" s="52"/>
      <c r="S607" s="1"/>
      <c r="T607" s="52"/>
      <c r="U607" s="1"/>
      <c r="V607" s="70"/>
      <c r="W607" s="52"/>
      <c r="X607" s="1"/>
      <c r="Y607" s="52"/>
      <c r="Z607" s="1"/>
      <c r="AA607" s="1"/>
      <c r="AB607" s="1"/>
      <c r="AC607" s="1"/>
      <c r="AD607" s="1"/>
      <c r="AE607" s="52"/>
      <c r="AF607" s="1"/>
      <c r="AG607" s="52"/>
      <c r="AH607" s="1"/>
      <c r="AI607" s="1"/>
      <c r="AJ607" s="52"/>
      <c r="AK607" s="1"/>
      <c r="AL607" s="52"/>
      <c r="AM607" s="1"/>
      <c r="AN607" s="52"/>
      <c r="AO607" s="71"/>
      <c r="AP607" s="52"/>
      <c r="AQ607" s="1"/>
      <c r="AR607" s="71"/>
      <c r="AS607" s="71"/>
      <c r="AT607" s="52"/>
    </row>
    <row r="608" spans="1:46" ht="14.25" customHeight="1">
      <c r="A608" s="52"/>
      <c r="B608" s="52"/>
      <c r="C608" s="52"/>
      <c r="D608" s="1"/>
      <c r="E608" s="52"/>
      <c r="F608" s="1"/>
      <c r="G608" s="52"/>
      <c r="H608" s="1"/>
      <c r="I608" s="52"/>
      <c r="J608" s="1"/>
      <c r="K608" s="52"/>
      <c r="L608" s="69"/>
      <c r="M608" s="52"/>
      <c r="N608" s="1"/>
      <c r="O608" s="52"/>
      <c r="P608" s="1"/>
      <c r="Q608" s="1"/>
      <c r="R608" s="52"/>
      <c r="S608" s="1"/>
      <c r="T608" s="52"/>
      <c r="U608" s="1"/>
      <c r="V608" s="70"/>
      <c r="W608" s="52"/>
      <c r="X608" s="1"/>
      <c r="Y608" s="52"/>
      <c r="Z608" s="1"/>
      <c r="AA608" s="1"/>
      <c r="AB608" s="1"/>
      <c r="AC608" s="1"/>
      <c r="AD608" s="1"/>
      <c r="AE608" s="52"/>
      <c r="AF608" s="1"/>
      <c r="AG608" s="52"/>
      <c r="AH608" s="1"/>
      <c r="AI608" s="1"/>
      <c r="AJ608" s="52"/>
      <c r="AK608" s="1"/>
      <c r="AL608" s="52"/>
      <c r="AM608" s="1"/>
      <c r="AN608" s="52"/>
      <c r="AO608" s="71"/>
      <c r="AP608" s="52"/>
      <c r="AQ608" s="1"/>
      <c r="AR608" s="71"/>
      <c r="AS608" s="71"/>
      <c r="AT608" s="52"/>
    </row>
    <row r="609" spans="1:46" ht="14.25" customHeight="1">
      <c r="A609" s="52"/>
      <c r="B609" s="52"/>
      <c r="C609" s="52"/>
      <c r="D609" s="1"/>
      <c r="E609" s="52"/>
      <c r="F609" s="1"/>
      <c r="G609" s="52"/>
      <c r="H609" s="1"/>
      <c r="I609" s="52"/>
      <c r="J609" s="1"/>
      <c r="K609" s="52"/>
      <c r="L609" s="69"/>
      <c r="M609" s="52"/>
      <c r="N609" s="1"/>
      <c r="O609" s="52"/>
      <c r="P609" s="1"/>
      <c r="Q609" s="1"/>
      <c r="R609" s="52"/>
      <c r="S609" s="1"/>
      <c r="T609" s="52"/>
      <c r="U609" s="1"/>
      <c r="V609" s="70"/>
      <c r="W609" s="52"/>
      <c r="X609" s="1"/>
      <c r="Y609" s="52"/>
      <c r="Z609" s="1"/>
      <c r="AA609" s="1"/>
      <c r="AB609" s="1"/>
      <c r="AC609" s="1"/>
      <c r="AD609" s="1"/>
      <c r="AE609" s="52"/>
      <c r="AF609" s="1"/>
      <c r="AG609" s="52"/>
      <c r="AH609" s="1"/>
      <c r="AI609" s="1"/>
      <c r="AJ609" s="52"/>
      <c r="AK609" s="1"/>
      <c r="AL609" s="52"/>
      <c r="AM609" s="1"/>
      <c r="AN609" s="52"/>
      <c r="AO609" s="71"/>
      <c r="AP609" s="52"/>
      <c r="AQ609" s="1"/>
      <c r="AR609" s="71"/>
      <c r="AS609" s="71"/>
      <c r="AT609" s="52"/>
    </row>
    <row r="610" spans="1:46" ht="14.25" customHeight="1">
      <c r="A610" s="52"/>
      <c r="B610" s="52"/>
      <c r="C610" s="52"/>
      <c r="D610" s="1"/>
      <c r="E610" s="52"/>
      <c r="F610" s="1"/>
      <c r="G610" s="52"/>
      <c r="H610" s="1"/>
      <c r="I610" s="52"/>
      <c r="J610" s="1"/>
      <c r="K610" s="52"/>
      <c r="L610" s="69"/>
      <c r="M610" s="52"/>
      <c r="N610" s="1"/>
      <c r="O610" s="52"/>
      <c r="P610" s="1"/>
      <c r="Q610" s="1"/>
      <c r="R610" s="52"/>
      <c r="S610" s="1"/>
      <c r="T610" s="52"/>
      <c r="U610" s="1"/>
      <c r="V610" s="70"/>
      <c r="W610" s="52"/>
      <c r="X610" s="1"/>
      <c r="Y610" s="52"/>
      <c r="Z610" s="1"/>
      <c r="AA610" s="1"/>
      <c r="AB610" s="1"/>
      <c r="AC610" s="1"/>
      <c r="AD610" s="1"/>
      <c r="AE610" s="52"/>
      <c r="AF610" s="1"/>
      <c r="AG610" s="52"/>
      <c r="AH610" s="1"/>
      <c r="AI610" s="1"/>
      <c r="AJ610" s="52"/>
      <c r="AK610" s="1"/>
      <c r="AL610" s="52"/>
      <c r="AM610" s="1"/>
      <c r="AN610" s="52"/>
      <c r="AO610" s="71"/>
      <c r="AP610" s="52"/>
      <c r="AQ610" s="1"/>
      <c r="AR610" s="71"/>
      <c r="AS610" s="71"/>
      <c r="AT610" s="52"/>
    </row>
    <row r="611" spans="1:46" ht="14.25" customHeight="1">
      <c r="A611" s="52"/>
      <c r="B611" s="52"/>
      <c r="C611" s="52"/>
      <c r="D611" s="1"/>
      <c r="E611" s="52"/>
      <c r="F611" s="1"/>
      <c r="G611" s="52"/>
      <c r="H611" s="1"/>
      <c r="I611" s="52"/>
      <c r="J611" s="1"/>
      <c r="K611" s="52"/>
      <c r="L611" s="69"/>
      <c r="M611" s="52"/>
      <c r="N611" s="1"/>
      <c r="O611" s="52"/>
      <c r="P611" s="1"/>
      <c r="Q611" s="1"/>
      <c r="R611" s="52"/>
      <c r="S611" s="1"/>
      <c r="T611" s="52"/>
      <c r="U611" s="1"/>
      <c r="V611" s="70"/>
      <c r="W611" s="52"/>
      <c r="X611" s="1"/>
      <c r="Y611" s="52"/>
      <c r="Z611" s="1"/>
      <c r="AA611" s="1"/>
      <c r="AB611" s="1"/>
      <c r="AC611" s="1"/>
      <c r="AD611" s="1"/>
      <c r="AE611" s="52"/>
      <c r="AF611" s="1"/>
      <c r="AG611" s="52"/>
      <c r="AH611" s="1"/>
      <c r="AI611" s="1"/>
      <c r="AJ611" s="52"/>
      <c r="AK611" s="1"/>
      <c r="AL611" s="52"/>
      <c r="AM611" s="1"/>
      <c r="AN611" s="52"/>
      <c r="AO611" s="71"/>
      <c r="AP611" s="52"/>
      <c r="AQ611" s="1"/>
      <c r="AR611" s="71"/>
      <c r="AS611" s="71"/>
      <c r="AT611" s="52"/>
    </row>
    <row r="612" spans="1:46" ht="14.25" customHeight="1">
      <c r="A612" s="52"/>
      <c r="B612" s="52"/>
      <c r="C612" s="52"/>
      <c r="D612" s="1"/>
      <c r="E612" s="52"/>
      <c r="F612" s="1"/>
      <c r="G612" s="52"/>
      <c r="H612" s="1"/>
      <c r="I612" s="52"/>
      <c r="J612" s="1"/>
      <c r="K612" s="52"/>
      <c r="L612" s="69"/>
      <c r="M612" s="52"/>
      <c r="N612" s="1"/>
      <c r="O612" s="52"/>
      <c r="P612" s="1"/>
      <c r="Q612" s="1"/>
      <c r="R612" s="52"/>
      <c r="S612" s="1"/>
      <c r="T612" s="52"/>
      <c r="U612" s="1"/>
      <c r="V612" s="70"/>
      <c r="W612" s="52"/>
      <c r="X612" s="1"/>
      <c r="Y612" s="52"/>
      <c r="Z612" s="1"/>
      <c r="AA612" s="1"/>
      <c r="AB612" s="1"/>
      <c r="AC612" s="1"/>
      <c r="AD612" s="1"/>
      <c r="AE612" s="52"/>
      <c r="AF612" s="1"/>
      <c r="AG612" s="52"/>
      <c r="AH612" s="1"/>
      <c r="AI612" s="1"/>
      <c r="AJ612" s="52"/>
      <c r="AK612" s="1"/>
      <c r="AL612" s="52"/>
      <c r="AM612" s="1"/>
      <c r="AN612" s="52"/>
      <c r="AO612" s="71"/>
      <c r="AP612" s="52"/>
      <c r="AQ612" s="1"/>
      <c r="AR612" s="71"/>
      <c r="AS612" s="71"/>
      <c r="AT612" s="52"/>
    </row>
    <row r="613" spans="1:46" ht="14.25" customHeight="1">
      <c r="A613" s="52"/>
      <c r="B613" s="52"/>
      <c r="C613" s="52"/>
      <c r="D613" s="1"/>
      <c r="E613" s="52"/>
      <c r="F613" s="1"/>
      <c r="G613" s="52"/>
      <c r="H613" s="1"/>
      <c r="I613" s="52"/>
      <c r="J613" s="1"/>
      <c r="K613" s="52"/>
      <c r="L613" s="69"/>
      <c r="M613" s="52"/>
      <c r="N613" s="1"/>
      <c r="O613" s="52"/>
      <c r="P613" s="1"/>
      <c r="Q613" s="1"/>
      <c r="R613" s="52"/>
      <c r="S613" s="1"/>
      <c r="T613" s="52"/>
      <c r="U613" s="1"/>
      <c r="V613" s="70"/>
      <c r="W613" s="52"/>
      <c r="X613" s="1"/>
      <c r="Y613" s="52"/>
      <c r="Z613" s="1"/>
      <c r="AA613" s="1"/>
      <c r="AB613" s="1"/>
      <c r="AC613" s="1"/>
      <c r="AD613" s="1"/>
      <c r="AE613" s="52"/>
      <c r="AF613" s="1"/>
      <c r="AG613" s="52"/>
      <c r="AH613" s="1"/>
      <c r="AI613" s="1"/>
      <c r="AJ613" s="52"/>
      <c r="AK613" s="1"/>
      <c r="AL613" s="52"/>
      <c r="AM613" s="1"/>
      <c r="AN613" s="52"/>
      <c r="AO613" s="71"/>
      <c r="AP613" s="52"/>
      <c r="AQ613" s="1"/>
      <c r="AR613" s="71"/>
      <c r="AS613" s="71"/>
      <c r="AT613" s="52"/>
    </row>
    <row r="614" spans="1:46" ht="14.25" customHeight="1">
      <c r="A614" s="52"/>
      <c r="B614" s="52"/>
      <c r="C614" s="52"/>
      <c r="D614" s="1"/>
      <c r="E614" s="52"/>
      <c r="F614" s="1"/>
      <c r="G614" s="52"/>
      <c r="H614" s="1"/>
      <c r="I614" s="52"/>
      <c r="J614" s="1"/>
      <c r="K614" s="52"/>
      <c r="L614" s="69"/>
      <c r="M614" s="52"/>
      <c r="N614" s="1"/>
      <c r="O614" s="52"/>
      <c r="P614" s="1"/>
      <c r="Q614" s="1"/>
      <c r="R614" s="52"/>
      <c r="S614" s="1"/>
      <c r="T614" s="52"/>
      <c r="U614" s="1"/>
      <c r="V614" s="70"/>
      <c r="W614" s="52"/>
      <c r="X614" s="1"/>
      <c r="Y614" s="52"/>
      <c r="Z614" s="1"/>
      <c r="AA614" s="1"/>
      <c r="AB614" s="1"/>
      <c r="AC614" s="1"/>
      <c r="AD614" s="1"/>
      <c r="AE614" s="52"/>
      <c r="AF614" s="1"/>
      <c r="AG614" s="52"/>
      <c r="AH614" s="1"/>
      <c r="AI614" s="1"/>
      <c r="AJ614" s="52"/>
      <c r="AK614" s="1"/>
      <c r="AL614" s="52"/>
      <c r="AM614" s="1"/>
      <c r="AN614" s="52"/>
      <c r="AO614" s="71"/>
      <c r="AP614" s="52"/>
      <c r="AQ614" s="1"/>
      <c r="AR614" s="71"/>
      <c r="AS614" s="71"/>
      <c r="AT614" s="52"/>
    </row>
    <row r="615" spans="1:46" ht="14.25" customHeight="1">
      <c r="A615" s="52"/>
      <c r="B615" s="52"/>
      <c r="C615" s="52"/>
      <c r="D615" s="1"/>
      <c r="E615" s="52"/>
      <c r="F615" s="1"/>
      <c r="G615" s="52"/>
      <c r="H615" s="1"/>
      <c r="I615" s="52"/>
      <c r="J615" s="1"/>
      <c r="K615" s="52"/>
      <c r="L615" s="69"/>
      <c r="M615" s="52"/>
      <c r="N615" s="1"/>
      <c r="O615" s="52"/>
      <c r="P615" s="1"/>
      <c r="Q615" s="1"/>
      <c r="R615" s="52"/>
      <c r="S615" s="1"/>
      <c r="T615" s="52"/>
      <c r="U615" s="1"/>
      <c r="V615" s="70"/>
      <c r="W615" s="52"/>
      <c r="X615" s="1"/>
      <c r="Y615" s="52"/>
      <c r="Z615" s="1"/>
      <c r="AA615" s="1"/>
      <c r="AB615" s="1"/>
      <c r="AC615" s="1"/>
      <c r="AD615" s="1"/>
      <c r="AE615" s="52"/>
      <c r="AF615" s="1"/>
      <c r="AG615" s="52"/>
      <c r="AH615" s="1"/>
      <c r="AI615" s="1"/>
      <c r="AJ615" s="52"/>
      <c r="AK615" s="1"/>
      <c r="AL615" s="52"/>
      <c r="AM615" s="1"/>
      <c r="AN615" s="52"/>
      <c r="AO615" s="71"/>
      <c r="AP615" s="52"/>
      <c r="AQ615" s="1"/>
      <c r="AR615" s="71"/>
      <c r="AS615" s="71"/>
      <c r="AT615" s="52"/>
    </row>
    <row r="616" spans="1:46" ht="14.25" customHeight="1">
      <c r="A616" s="52"/>
      <c r="B616" s="52"/>
      <c r="C616" s="52"/>
      <c r="D616" s="1"/>
      <c r="E616" s="52"/>
      <c r="F616" s="1"/>
      <c r="G616" s="52"/>
      <c r="H616" s="1"/>
      <c r="I616" s="52"/>
      <c r="J616" s="1"/>
      <c r="K616" s="52"/>
      <c r="L616" s="69"/>
      <c r="M616" s="52"/>
      <c r="N616" s="1"/>
      <c r="O616" s="52"/>
      <c r="P616" s="1"/>
      <c r="Q616" s="1"/>
      <c r="R616" s="52"/>
      <c r="S616" s="1"/>
      <c r="T616" s="52"/>
      <c r="U616" s="1"/>
      <c r="V616" s="70"/>
      <c r="W616" s="52"/>
      <c r="X616" s="1"/>
      <c r="Y616" s="52"/>
      <c r="Z616" s="1"/>
      <c r="AA616" s="1"/>
      <c r="AB616" s="1"/>
      <c r="AC616" s="1"/>
      <c r="AD616" s="1"/>
      <c r="AE616" s="52"/>
      <c r="AF616" s="1"/>
      <c r="AG616" s="52"/>
      <c r="AH616" s="1"/>
      <c r="AI616" s="1"/>
      <c r="AJ616" s="52"/>
      <c r="AK616" s="1"/>
      <c r="AL616" s="52"/>
      <c r="AM616" s="1"/>
      <c r="AN616" s="52"/>
      <c r="AO616" s="71"/>
      <c r="AP616" s="52"/>
      <c r="AQ616" s="1"/>
      <c r="AR616" s="71"/>
      <c r="AS616" s="71"/>
      <c r="AT616" s="52"/>
    </row>
    <row r="617" spans="1:46" ht="14.25" customHeight="1">
      <c r="A617" s="52"/>
      <c r="B617" s="52"/>
      <c r="C617" s="52"/>
      <c r="D617" s="1"/>
      <c r="E617" s="52"/>
      <c r="F617" s="1"/>
      <c r="G617" s="52"/>
      <c r="H617" s="1"/>
      <c r="I617" s="52"/>
      <c r="J617" s="1"/>
      <c r="K617" s="52"/>
      <c r="L617" s="69"/>
      <c r="M617" s="52"/>
      <c r="N617" s="1"/>
      <c r="O617" s="52"/>
      <c r="P617" s="1"/>
      <c r="Q617" s="1"/>
      <c r="R617" s="52"/>
      <c r="S617" s="1"/>
      <c r="T617" s="52"/>
      <c r="U617" s="1"/>
      <c r="V617" s="70"/>
      <c r="W617" s="52"/>
      <c r="X617" s="1"/>
      <c r="Y617" s="52"/>
      <c r="Z617" s="1"/>
      <c r="AA617" s="1"/>
      <c r="AB617" s="1"/>
      <c r="AC617" s="1"/>
      <c r="AD617" s="1"/>
      <c r="AE617" s="52"/>
      <c r="AF617" s="1"/>
      <c r="AG617" s="52"/>
      <c r="AH617" s="1"/>
      <c r="AI617" s="1"/>
      <c r="AJ617" s="52"/>
      <c r="AK617" s="1"/>
      <c r="AL617" s="52"/>
      <c r="AM617" s="1"/>
      <c r="AN617" s="52"/>
      <c r="AO617" s="71"/>
      <c r="AP617" s="52"/>
      <c r="AQ617" s="1"/>
      <c r="AR617" s="71"/>
      <c r="AS617" s="71"/>
      <c r="AT617" s="52"/>
    </row>
    <row r="618" spans="1:46" ht="14.25" customHeight="1">
      <c r="A618" s="52"/>
      <c r="B618" s="52"/>
      <c r="C618" s="52"/>
      <c r="D618" s="1"/>
      <c r="E618" s="52"/>
      <c r="F618" s="1"/>
      <c r="G618" s="52"/>
      <c r="H618" s="1"/>
      <c r="I618" s="52"/>
      <c r="J618" s="1"/>
      <c r="K618" s="52"/>
      <c r="L618" s="69"/>
      <c r="M618" s="52"/>
      <c r="N618" s="1"/>
      <c r="O618" s="52"/>
      <c r="P618" s="1"/>
      <c r="Q618" s="1"/>
      <c r="R618" s="52"/>
      <c r="S618" s="1"/>
      <c r="T618" s="52"/>
      <c r="U618" s="1"/>
      <c r="V618" s="70"/>
      <c r="W618" s="52"/>
      <c r="X618" s="1"/>
      <c r="Y618" s="52"/>
      <c r="Z618" s="1"/>
      <c r="AA618" s="1"/>
      <c r="AB618" s="1"/>
      <c r="AC618" s="1"/>
      <c r="AD618" s="1"/>
      <c r="AE618" s="52"/>
      <c r="AF618" s="1"/>
      <c r="AG618" s="52"/>
      <c r="AH618" s="1"/>
      <c r="AI618" s="1"/>
      <c r="AJ618" s="52"/>
      <c r="AK618" s="1"/>
      <c r="AL618" s="52"/>
      <c r="AM618" s="1"/>
      <c r="AN618" s="52"/>
      <c r="AO618" s="71"/>
      <c r="AP618" s="52"/>
      <c r="AQ618" s="1"/>
      <c r="AR618" s="71"/>
      <c r="AS618" s="71"/>
      <c r="AT618" s="52"/>
    </row>
    <row r="619" spans="1:46" ht="14.25" customHeight="1">
      <c r="A619" s="52"/>
      <c r="B619" s="52"/>
      <c r="C619" s="52"/>
      <c r="D619" s="1"/>
      <c r="E619" s="52"/>
      <c r="F619" s="1"/>
      <c r="G619" s="52"/>
      <c r="H619" s="1"/>
      <c r="I619" s="52"/>
      <c r="J619" s="1"/>
      <c r="K619" s="52"/>
      <c r="L619" s="69"/>
      <c r="M619" s="52"/>
      <c r="N619" s="1"/>
      <c r="O619" s="52"/>
      <c r="P619" s="1"/>
      <c r="Q619" s="1"/>
      <c r="R619" s="52"/>
      <c r="S619" s="1"/>
      <c r="T619" s="52"/>
      <c r="U619" s="1"/>
      <c r="V619" s="70"/>
      <c r="W619" s="52"/>
      <c r="X619" s="1"/>
      <c r="Y619" s="52"/>
      <c r="Z619" s="1"/>
      <c r="AA619" s="1"/>
      <c r="AB619" s="1"/>
      <c r="AC619" s="1"/>
      <c r="AD619" s="1"/>
      <c r="AE619" s="52"/>
      <c r="AF619" s="1"/>
      <c r="AG619" s="52"/>
      <c r="AH619" s="1"/>
      <c r="AI619" s="1"/>
      <c r="AJ619" s="52"/>
      <c r="AK619" s="1"/>
      <c r="AL619" s="52"/>
      <c r="AM619" s="1"/>
      <c r="AN619" s="52"/>
      <c r="AO619" s="71"/>
      <c r="AP619" s="52"/>
      <c r="AQ619" s="1"/>
      <c r="AR619" s="71"/>
      <c r="AS619" s="71"/>
      <c r="AT619" s="52"/>
    </row>
    <row r="620" spans="1:46" ht="14.25" customHeight="1">
      <c r="A620" s="52"/>
      <c r="B620" s="52"/>
      <c r="C620" s="52"/>
      <c r="D620" s="1"/>
      <c r="E620" s="52"/>
      <c r="F620" s="1"/>
      <c r="G620" s="52"/>
      <c r="H620" s="1"/>
      <c r="I620" s="52"/>
      <c r="J620" s="1"/>
      <c r="K620" s="52"/>
      <c r="L620" s="69"/>
      <c r="M620" s="52"/>
      <c r="N620" s="1"/>
      <c r="O620" s="52"/>
      <c r="P620" s="1"/>
      <c r="Q620" s="1"/>
      <c r="R620" s="52"/>
      <c r="S620" s="1"/>
      <c r="T620" s="52"/>
      <c r="U620" s="1"/>
      <c r="V620" s="70"/>
      <c r="W620" s="52"/>
      <c r="X620" s="1"/>
      <c r="Y620" s="52"/>
      <c r="Z620" s="1"/>
      <c r="AA620" s="1"/>
      <c r="AB620" s="1"/>
      <c r="AC620" s="1"/>
      <c r="AD620" s="1"/>
      <c r="AE620" s="52"/>
      <c r="AF620" s="1"/>
      <c r="AG620" s="52"/>
      <c r="AH620" s="1"/>
      <c r="AI620" s="1"/>
      <c r="AJ620" s="52"/>
      <c r="AK620" s="1"/>
      <c r="AL620" s="52"/>
      <c r="AM620" s="1"/>
      <c r="AN620" s="52"/>
      <c r="AO620" s="71"/>
      <c r="AP620" s="52"/>
      <c r="AQ620" s="1"/>
      <c r="AR620" s="71"/>
      <c r="AS620" s="71"/>
      <c r="AT620" s="52"/>
    </row>
    <row r="621" spans="1:46" ht="14.25" customHeight="1">
      <c r="A621" s="52"/>
      <c r="B621" s="52"/>
      <c r="C621" s="52"/>
      <c r="D621" s="1"/>
      <c r="E621" s="52"/>
      <c r="F621" s="1"/>
      <c r="G621" s="52"/>
      <c r="H621" s="1"/>
      <c r="I621" s="52"/>
      <c r="J621" s="1"/>
      <c r="K621" s="52"/>
      <c r="L621" s="69"/>
      <c r="M621" s="52"/>
      <c r="N621" s="1"/>
      <c r="O621" s="52"/>
      <c r="P621" s="1"/>
      <c r="Q621" s="1"/>
      <c r="R621" s="52"/>
      <c r="S621" s="1"/>
      <c r="T621" s="52"/>
      <c r="U621" s="1"/>
      <c r="V621" s="70"/>
      <c r="W621" s="52"/>
      <c r="X621" s="1"/>
      <c r="Y621" s="52"/>
      <c r="Z621" s="1"/>
      <c r="AA621" s="1"/>
      <c r="AB621" s="1"/>
      <c r="AC621" s="1"/>
      <c r="AD621" s="1"/>
      <c r="AE621" s="52"/>
      <c r="AF621" s="1"/>
      <c r="AG621" s="52"/>
      <c r="AH621" s="1"/>
      <c r="AI621" s="1"/>
      <c r="AJ621" s="52"/>
      <c r="AK621" s="1"/>
      <c r="AL621" s="52"/>
      <c r="AM621" s="1"/>
      <c r="AN621" s="52"/>
      <c r="AO621" s="71"/>
      <c r="AP621" s="52"/>
      <c r="AQ621" s="1"/>
      <c r="AR621" s="71"/>
      <c r="AS621" s="71"/>
      <c r="AT621" s="52"/>
    </row>
    <row r="622" spans="1:46" ht="14.25" customHeight="1">
      <c r="A622" s="52"/>
      <c r="B622" s="52"/>
      <c r="C622" s="52"/>
      <c r="D622" s="1"/>
      <c r="E622" s="52"/>
      <c r="F622" s="1"/>
      <c r="G622" s="52"/>
      <c r="H622" s="1"/>
      <c r="I622" s="52"/>
      <c r="J622" s="1"/>
      <c r="K622" s="52"/>
      <c r="L622" s="69"/>
      <c r="M622" s="52"/>
      <c r="N622" s="1"/>
      <c r="O622" s="52"/>
      <c r="P622" s="1"/>
      <c r="Q622" s="1"/>
      <c r="R622" s="52"/>
      <c r="S622" s="1"/>
      <c r="T622" s="52"/>
      <c r="U622" s="1"/>
      <c r="V622" s="70"/>
      <c r="W622" s="52"/>
      <c r="X622" s="1"/>
      <c r="Y622" s="52"/>
      <c r="Z622" s="1"/>
      <c r="AA622" s="1"/>
      <c r="AB622" s="1"/>
      <c r="AC622" s="1"/>
      <c r="AD622" s="1"/>
      <c r="AE622" s="52"/>
      <c r="AF622" s="1"/>
      <c r="AG622" s="52"/>
      <c r="AH622" s="1"/>
      <c r="AI622" s="1"/>
      <c r="AJ622" s="52"/>
      <c r="AK622" s="1"/>
      <c r="AL622" s="52"/>
      <c r="AM622" s="1"/>
      <c r="AN622" s="52"/>
      <c r="AO622" s="71"/>
      <c r="AP622" s="52"/>
      <c r="AQ622" s="1"/>
      <c r="AR622" s="71"/>
      <c r="AS622" s="71"/>
      <c r="AT622" s="52"/>
    </row>
    <row r="623" spans="1:46" ht="14.25" customHeight="1">
      <c r="A623" s="52"/>
      <c r="B623" s="52"/>
      <c r="C623" s="52"/>
      <c r="D623" s="1"/>
      <c r="E623" s="52"/>
      <c r="F623" s="1"/>
      <c r="G623" s="52"/>
      <c r="H623" s="1"/>
      <c r="I623" s="52"/>
      <c r="J623" s="1"/>
      <c r="K623" s="52"/>
      <c r="L623" s="69"/>
      <c r="M623" s="52"/>
      <c r="N623" s="1"/>
      <c r="O623" s="52"/>
      <c r="P623" s="1"/>
      <c r="Q623" s="1"/>
      <c r="R623" s="52"/>
      <c r="S623" s="1"/>
      <c r="T623" s="52"/>
      <c r="U623" s="1"/>
      <c r="V623" s="70"/>
      <c r="W623" s="52"/>
      <c r="X623" s="1"/>
      <c r="Y623" s="52"/>
      <c r="Z623" s="1"/>
      <c r="AA623" s="1"/>
      <c r="AB623" s="1"/>
      <c r="AC623" s="1"/>
      <c r="AD623" s="1"/>
      <c r="AE623" s="52"/>
      <c r="AF623" s="1"/>
      <c r="AG623" s="52"/>
      <c r="AH623" s="1"/>
      <c r="AI623" s="1"/>
      <c r="AJ623" s="52"/>
      <c r="AK623" s="1"/>
      <c r="AL623" s="52"/>
      <c r="AM623" s="1"/>
      <c r="AN623" s="52"/>
      <c r="AO623" s="71"/>
      <c r="AP623" s="52"/>
      <c r="AQ623" s="1"/>
      <c r="AR623" s="71"/>
      <c r="AS623" s="71"/>
      <c r="AT623" s="52"/>
    </row>
    <row r="624" spans="1:46" ht="14.25" customHeight="1">
      <c r="A624" s="52"/>
      <c r="B624" s="52"/>
      <c r="C624" s="52"/>
      <c r="D624" s="1"/>
      <c r="E624" s="52"/>
      <c r="F624" s="1"/>
      <c r="G624" s="52"/>
      <c r="H624" s="1"/>
      <c r="I624" s="52"/>
      <c r="J624" s="1"/>
      <c r="K624" s="52"/>
      <c r="L624" s="69"/>
      <c r="M624" s="52"/>
      <c r="N624" s="1"/>
      <c r="O624" s="52"/>
      <c r="P624" s="1"/>
      <c r="Q624" s="1"/>
      <c r="R624" s="52"/>
      <c r="S624" s="1"/>
      <c r="T624" s="52"/>
      <c r="U624" s="1"/>
      <c r="V624" s="70"/>
      <c r="W624" s="52"/>
      <c r="X624" s="1"/>
      <c r="Y624" s="52"/>
      <c r="Z624" s="1"/>
      <c r="AA624" s="1"/>
      <c r="AB624" s="1"/>
      <c r="AC624" s="1"/>
      <c r="AD624" s="1"/>
      <c r="AE624" s="52"/>
      <c r="AF624" s="1"/>
      <c r="AG624" s="52"/>
      <c r="AH624" s="1"/>
      <c r="AI624" s="1"/>
      <c r="AJ624" s="52"/>
      <c r="AK624" s="1"/>
      <c r="AL624" s="52"/>
      <c r="AM624" s="1"/>
      <c r="AN624" s="52"/>
      <c r="AO624" s="71"/>
      <c r="AP624" s="52"/>
      <c r="AQ624" s="1"/>
      <c r="AR624" s="71"/>
      <c r="AS624" s="71"/>
      <c r="AT624" s="52"/>
    </row>
    <row r="625" spans="1:46" ht="14.25" customHeight="1">
      <c r="A625" s="52"/>
      <c r="B625" s="52"/>
      <c r="C625" s="52"/>
      <c r="D625" s="1"/>
      <c r="E625" s="52"/>
      <c r="F625" s="1"/>
      <c r="G625" s="52"/>
      <c r="H625" s="1"/>
      <c r="I625" s="52"/>
      <c r="J625" s="1"/>
      <c r="K625" s="52"/>
      <c r="L625" s="69"/>
      <c r="M625" s="52"/>
      <c r="N625" s="1"/>
      <c r="O625" s="52"/>
      <c r="P625" s="1"/>
      <c r="Q625" s="1"/>
      <c r="R625" s="52"/>
      <c r="S625" s="1"/>
      <c r="T625" s="52"/>
      <c r="U625" s="1"/>
      <c r="V625" s="70"/>
      <c r="W625" s="52"/>
      <c r="X625" s="1"/>
      <c r="Y625" s="52"/>
      <c r="Z625" s="1"/>
      <c r="AA625" s="1"/>
      <c r="AB625" s="1"/>
      <c r="AC625" s="1"/>
      <c r="AD625" s="1"/>
      <c r="AE625" s="52"/>
      <c r="AF625" s="1"/>
      <c r="AG625" s="52"/>
      <c r="AH625" s="1"/>
      <c r="AI625" s="1"/>
      <c r="AJ625" s="52"/>
      <c r="AK625" s="1"/>
      <c r="AL625" s="52"/>
      <c r="AM625" s="1"/>
      <c r="AN625" s="52"/>
      <c r="AO625" s="71"/>
      <c r="AP625" s="52"/>
      <c r="AQ625" s="1"/>
      <c r="AR625" s="71"/>
      <c r="AS625" s="71"/>
      <c r="AT625" s="52"/>
    </row>
    <row r="626" spans="1:46" ht="14.25" customHeight="1">
      <c r="A626" s="52"/>
      <c r="B626" s="52"/>
      <c r="C626" s="52"/>
      <c r="D626" s="1"/>
      <c r="E626" s="52"/>
      <c r="F626" s="1"/>
      <c r="G626" s="52"/>
      <c r="H626" s="1"/>
      <c r="I626" s="52"/>
      <c r="J626" s="1"/>
      <c r="K626" s="52"/>
      <c r="L626" s="69"/>
      <c r="M626" s="52"/>
      <c r="N626" s="1"/>
      <c r="O626" s="52"/>
      <c r="P626" s="1"/>
      <c r="Q626" s="1"/>
      <c r="R626" s="52"/>
      <c r="S626" s="1"/>
      <c r="T626" s="52"/>
      <c r="U626" s="1"/>
      <c r="V626" s="70"/>
      <c r="W626" s="52"/>
      <c r="X626" s="1"/>
      <c r="Y626" s="52"/>
      <c r="Z626" s="1"/>
      <c r="AA626" s="1"/>
      <c r="AB626" s="1"/>
      <c r="AC626" s="1"/>
      <c r="AD626" s="1"/>
      <c r="AE626" s="52"/>
      <c r="AF626" s="1"/>
      <c r="AG626" s="52"/>
      <c r="AH626" s="1"/>
      <c r="AI626" s="1"/>
      <c r="AJ626" s="52"/>
      <c r="AK626" s="1"/>
      <c r="AL626" s="52"/>
      <c r="AM626" s="1"/>
      <c r="AN626" s="52"/>
      <c r="AO626" s="71"/>
      <c r="AP626" s="52"/>
      <c r="AQ626" s="1"/>
      <c r="AR626" s="71"/>
      <c r="AS626" s="71"/>
      <c r="AT626" s="52"/>
    </row>
    <row r="627" spans="1:46" ht="14.25" customHeight="1">
      <c r="A627" s="52"/>
      <c r="B627" s="52"/>
      <c r="C627" s="52"/>
      <c r="D627" s="1"/>
      <c r="E627" s="52"/>
      <c r="F627" s="1"/>
      <c r="G627" s="52"/>
      <c r="H627" s="1"/>
      <c r="I627" s="52"/>
      <c r="J627" s="1"/>
      <c r="K627" s="52"/>
      <c r="L627" s="69"/>
      <c r="M627" s="52"/>
      <c r="N627" s="1"/>
      <c r="O627" s="52"/>
      <c r="P627" s="1"/>
      <c r="Q627" s="1"/>
      <c r="R627" s="52"/>
      <c r="S627" s="1"/>
      <c r="T627" s="52"/>
      <c r="U627" s="1"/>
      <c r="V627" s="70"/>
      <c r="W627" s="52"/>
      <c r="X627" s="1"/>
      <c r="Y627" s="52"/>
      <c r="Z627" s="1"/>
      <c r="AA627" s="1"/>
      <c r="AB627" s="1"/>
      <c r="AC627" s="1"/>
      <c r="AD627" s="1"/>
      <c r="AE627" s="52"/>
      <c r="AF627" s="1"/>
      <c r="AG627" s="52"/>
      <c r="AH627" s="1"/>
      <c r="AI627" s="1"/>
      <c r="AJ627" s="52"/>
      <c r="AK627" s="1"/>
      <c r="AL627" s="52"/>
      <c r="AM627" s="1"/>
      <c r="AN627" s="52"/>
      <c r="AO627" s="71"/>
      <c r="AP627" s="52"/>
      <c r="AQ627" s="1"/>
      <c r="AR627" s="71"/>
      <c r="AS627" s="71"/>
      <c r="AT627" s="52"/>
    </row>
    <row r="628" spans="1:46" ht="14.25" customHeight="1">
      <c r="A628" s="52"/>
      <c r="B628" s="52"/>
      <c r="C628" s="52"/>
      <c r="D628" s="1"/>
      <c r="E628" s="52"/>
      <c r="F628" s="1"/>
      <c r="G628" s="52"/>
      <c r="H628" s="1"/>
      <c r="I628" s="52"/>
      <c r="J628" s="1"/>
      <c r="K628" s="52"/>
      <c r="L628" s="69"/>
      <c r="M628" s="52"/>
      <c r="N628" s="1"/>
      <c r="O628" s="52"/>
      <c r="P628" s="1"/>
      <c r="Q628" s="1"/>
      <c r="R628" s="52"/>
      <c r="S628" s="1"/>
      <c r="T628" s="52"/>
      <c r="U628" s="1"/>
      <c r="V628" s="70"/>
      <c r="W628" s="52"/>
      <c r="X628" s="1"/>
      <c r="Y628" s="52"/>
      <c r="Z628" s="1"/>
      <c r="AA628" s="1"/>
      <c r="AB628" s="1"/>
      <c r="AC628" s="1"/>
      <c r="AD628" s="1"/>
      <c r="AE628" s="52"/>
      <c r="AF628" s="1"/>
      <c r="AG628" s="52"/>
      <c r="AH628" s="1"/>
      <c r="AI628" s="1"/>
      <c r="AJ628" s="52"/>
      <c r="AK628" s="1"/>
      <c r="AL628" s="52"/>
      <c r="AM628" s="1"/>
      <c r="AN628" s="52"/>
      <c r="AO628" s="71"/>
      <c r="AP628" s="52"/>
      <c r="AQ628" s="1"/>
      <c r="AR628" s="71"/>
      <c r="AS628" s="71"/>
      <c r="AT628" s="52"/>
    </row>
    <row r="629" spans="1:46" ht="14.25" customHeight="1">
      <c r="A629" s="52"/>
      <c r="B629" s="52"/>
      <c r="C629" s="52"/>
      <c r="D629" s="1"/>
      <c r="E629" s="52"/>
      <c r="F629" s="1"/>
      <c r="G629" s="52"/>
      <c r="H629" s="1"/>
      <c r="I629" s="52"/>
      <c r="J629" s="1"/>
      <c r="K629" s="52"/>
      <c r="L629" s="69"/>
      <c r="M629" s="52"/>
      <c r="N629" s="1"/>
      <c r="O629" s="52"/>
      <c r="P629" s="1"/>
      <c r="Q629" s="1"/>
      <c r="R629" s="52"/>
      <c r="S629" s="1"/>
      <c r="T629" s="52"/>
      <c r="U629" s="1"/>
      <c r="V629" s="70"/>
      <c r="W629" s="52"/>
      <c r="X629" s="1"/>
      <c r="Y629" s="52"/>
      <c r="Z629" s="1"/>
      <c r="AA629" s="1"/>
      <c r="AB629" s="1"/>
      <c r="AC629" s="1"/>
      <c r="AD629" s="1"/>
      <c r="AE629" s="52"/>
      <c r="AF629" s="1"/>
      <c r="AG629" s="52"/>
      <c r="AH629" s="1"/>
      <c r="AI629" s="1"/>
      <c r="AJ629" s="52"/>
      <c r="AK629" s="1"/>
      <c r="AL629" s="52"/>
      <c r="AM629" s="1"/>
      <c r="AN629" s="52"/>
      <c r="AO629" s="71"/>
      <c r="AP629" s="52"/>
      <c r="AQ629" s="1"/>
      <c r="AR629" s="71"/>
      <c r="AS629" s="71"/>
      <c r="AT629" s="52"/>
    </row>
    <row r="630" spans="1:46" ht="14.25" customHeight="1">
      <c r="A630" s="52"/>
      <c r="B630" s="52"/>
      <c r="C630" s="52"/>
      <c r="D630" s="1"/>
      <c r="E630" s="52"/>
      <c r="F630" s="1"/>
      <c r="G630" s="52"/>
      <c r="H630" s="1"/>
      <c r="I630" s="52"/>
      <c r="J630" s="1"/>
      <c r="K630" s="52"/>
      <c r="L630" s="69"/>
      <c r="M630" s="52"/>
      <c r="N630" s="1"/>
      <c r="O630" s="52"/>
      <c r="P630" s="1"/>
      <c r="Q630" s="1"/>
      <c r="R630" s="52"/>
      <c r="S630" s="1"/>
      <c r="T630" s="52"/>
      <c r="U630" s="1"/>
      <c r="V630" s="70"/>
      <c r="W630" s="52"/>
      <c r="X630" s="1"/>
      <c r="Y630" s="52"/>
      <c r="Z630" s="1"/>
      <c r="AA630" s="1"/>
      <c r="AB630" s="1"/>
      <c r="AC630" s="1"/>
      <c r="AD630" s="1"/>
      <c r="AE630" s="52"/>
      <c r="AF630" s="1"/>
      <c r="AG630" s="52"/>
      <c r="AH630" s="1"/>
      <c r="AI630" s="1"/>
      <c r="AJ630" s="52"/>
      <c r="AK630" s="1"/>
      <c r="AL630" s="52"/>
      <c r="AM630" s="1"/>
      <c r="AN630" s="52"/>
      <c r="AO630" s="71"/>
      <c r="AP630" s="52"/>
      <c r="AQ630" s="1"/>
      <c r="AR630" s="71"/>
      <c r="AS630" s="71"/>
      <c r="AT630" s="52"/>
    </row>
    <row r="631" spans="1:46" ht="14.25" customHeight="1">
      <c r="A631" s="52"/>
      <c r="B631" s="52"/>
      <c r="C631" s="52"/>
      <c r="D631" s="1"/>
      <c r="E631" s="52"/>
      <c r="F631" s="1"/>
      <c r="G631" s="52"/>
      <c r="H631" s="1"/>
      <c r="I631" s="52"/>
      <c r="J631" s="1"/>
      <c r="K631" s="52"/>
      <c r="L631" s="69"/>
      <c r="M631" s="52"/>
      <c r="N631" s="1"/>
      <c r="O631" s="52"/>
      <c r="P631" s="1"/>
      <c r="Q631" s="1"/>
      <c r="R631" s="52"/>
      <c r="S631" s="1"/>
      <c r="T631" s="52"/>
      <c r="U631" s="1"/>
      <c r="V631" s="70"/>
      <c r="W631" s="52"/>
      <c r="X631" s="1"/>
      <c r="Y631" s="52"/>
      <c r="Z631" s="1"/>
      <c r="AA631" s="1"/>
      <c r="AB631" s="1"/>
      <c r="AC631" s="1"/>
      <c r="AD631" s="1"/>
      <c r="AE631" s="52"/>
      <c r="AF631" s="1"/>
      <c r="AG631" s="52"/>
      <c r="AH631" s="1"/>
      <c r="AI631" s="1"/>
      <c r="AJ631" s="52"/>
      <c r="AK631" s="1"/>
      <c r="AL631" s="52"/>
      <c r="AM631" s="1"/>
      <c r="AN631" s="52"/>
      <c r="AO631" s="71"/>
      <c r="AP631" s="52"/>
      <c r="AQ631" s="1"/>
      <c r="AR631" s="71"/>
      <c r="AS631" s="71"/>
      <c r="AT631" s="52"/>
    </row>
    <row r="632" spans="1:46" ht="14.25" customHeight="1">
      <c r="A632" s="52"/>
      <c r="B632" s="52"/>
      <c r="C632" s="52"/>
      <c r="D632" s="1"/>
      <c r="E632" s="52"/>
      <c r="F632" s="1"/>
      <c r="G632" s="52"/>
      <c r="H632" s="1"/>
      <c r="I632" s="52"/>
      <c r="J632" s="1"/>
      <c r="K632" s="52"/>
      <c r="L632" s="69"/>
      <c r="M632" s="52"/>
      <c r="N632" s="1"/>
      <c r="O632" s="52"/>
      <c r="P632" s="1"/>
      <c r="Q632" s="1"/>
      <c r="R632" s="52"/>
      <c r="S632" s="1"/>
      <c r="T632" s="52"/>
      <c r="U632" s="1"/>
      <c r="V632" s="70"/>
      <c r="W632" s="52"/>
      <c r="X632" s="1"/>
      <c r="Y632" s="52"/>
      <c r="Z632" s="1"/>
      <c r="AA632" s="1"/>
      <c r="AB632" s="1"/>
      <c r="AC632" s="1"/>
      <c r="AD632" s="1"/>
      <c r="AE632" s="52"/>
      <c r="AF632" s="1"/>
      <c r="AG632" s="52"/>
      <c r="AH632" s="1"/>
      <c r="AI632" s="1"/>
      <c r="AJ632" s="52"/>
      <c r="AK632" s="1"/>
      <c r="AL632" s="52"/>
      <c r="AM632" s="1"/>
      <c r="AN632" s="52"/>
      <c r="AO632" s="71"/>
      <c r="AP632" s="52"/>
      <c r="AQ632" s="1"/>
      <c r="AR632" s="71"/>
      <c r="AS632" s="71"/>
      <c r="AT632" s="52"/>
    </row>
    <row r="633" spans="1:46" ht="14.25" customHeight="1">
      <c r="A633" s="52"/>
      <c r="B633" s="52"/>
      <c r="C633" s="52"/>
      <c r="D633" s="1"/>
      <c r="E633" s="52"/>
      <c r="F633" s="1"/>
      <c r="G633" s="52"/>
      <c r="H633" s="1"/>
      <c r="I633" s="52"/>
      <c r="J633" s="1"/>
      <c r="K633" s="52"/>
      <c r="L633" s="69"/>
      <c r="M633" s="52"/>
      <c r="N633" s="1"/>
      <c r="O633" s="52"/>
      <c r="P633" s="1"/>
      <c r="Q633" s="1"/>
      <c r="R633" s="52"/>
      <c r="S633" s="1"/>
      <c r="T633" s="52"/>
      <c r="U633" s="1"/>
      <c r="V633" s="70"/>
      <c r="W633" s="52"/>
      <c r="X633" s="1"/>
      <c r="Y633" s="52"/>
      <c r="Z633" s="1"/>
      <c r="AA633" s="1"/>
      <c r="AB633" s="1"/>
      <c r="AC633" s="1"/>
      <c r="AD633" s="1"/>
      <c r="AE633" s="52"/>
      <c r="AF633" s="1"/>
      <c r="AG633" s="52"/>
      <c r="AH633" s="1"/>
      <c r="AI633" s="1"/>
      <c r="AJ633" s="52"/>
      <c r="AK633" s="1"/>
      <c r="AL633" s="52"/>
      <c r="AM633" s="1"/>
      <c r="AN633" s="52"/>
      <c r="AO633" s="71"/>
      <c r="AP633" s="52"/>
      <c r="AQ633" s="1"/>
      <c r="AR633" s="71"/>
      <c r="AS633" s="71"/>
      <c r="AT633" s="52"/>
    </row>
    <row r="634" spans="1:46" ht="14.25" customHeight="1">
      <c r="A634" s="52"/>
      <c r="B634" s="52"/>
      <c r="C634" s="52"/>
      <c r="D634" s="1"/>
      <c r="E634" s="52"/>
      <c r="F634" s="1"/>
      <c r="G634" s="52"/>
      <c r="H634" s="1"/>
      <c r="I634" s="52"/>
      <c r="J634" s="1"/>
      <c r="K634" s="52"/>
      <c r="L634" s="69"/>
      <c r="M634" s="52"/>
      <c r="N634" s="1"/>
      <c r="O634" s="52"/>
      <c r="P634" s="1"/>
      <c r="Q634" s="1"/>
      <c r="R634" s="52"/>
      <c r="S634" s="1"/>
      <c r="T634" s="52"/>
      <c r="U634" s="1"/>
      <c r="V634" s="70"/>
      <c r="W634" s="52"/>
      <c r="X634" s="1"/>
      <c r="Y634" s="52"/>
      <c r="Z634" s="1"/>
      <c r="AA634" s="1"/>
      <c r="AB634" s="1"/>
      <c r="AC634" s="1"/>
      <c r="AD634" s="1"/>
      <c r="AE634" s="52"/>
      <c r="AF634" s="1"/>
      <c r="AG634" s="52"/>
      <c r="AH634" s="1"/>
      <c r="AI634" s="1"/>
      <c r="AJ634" s="52"/>
      <c r="AK634" s="1"/>
      <c r="AL634" s="52"/>
      <c r="AM634" s="1"/>
      <c r="AN634" s="52"/>
      <c r="AO634" s="71"/>
      <c r="AP634" s="52"/>
      <c r="AQ634" s="1"/>
      <c r="AR634" s="71"/>
      <c r="AS634" s="71"/>
      <c r="AT634" s="52"/>
    </row>
    <row r="635" spans="1:46" ht="14.25" customHeight="1">
      <c r="A635" s="52"/>
      <c r="B635" s="52"/>
      <c r="C635" s="52"/>
      <c r="D635" s="1"/>
      <c r="E635" s="52"/>
      <c r="F635" s="1"/>
      <c r="G635" s="52"/>
      <c r="H635" s="1"/>
      <c r="I635" s="52"/>
      <c r="J635" s="1"/>
      <c r="K635" s="52"/>
      <c r="L635" s="69"/>
      <c r="M635" s="52"/>
      <c r="N635" s="1"/>
      <c r="O635" s="52"/>
      <c r="P635" s="1"/>
      <c r="Q635" s="1"/>
      <c r="R635" s="52"/>
      <c r="S635" s="1"/>
      <c r="T635" s="52"/>
      <c r="U635" s="1"/>
      <c r="V635" s="70"/>
      <c r="W635" s="52"/>
      <c r="X635" s="1"/>
      <c r="Y635" s="52"/>
      <c r="Z635" s="1"/>
      <c r="AA635" s="1"/>
      <c r="AB635" s="1"/>
      <c r="AC635" s="1"/>
      <c r="AD635" s="1"/>
      <c r="AE635" s="52"/>
      <c r="AF635" s="1"/>
      <c r="AG635" s="52"/>
      <c r="AH635" s="1"/>
      <c r="AI635" s="1"/>
      <c r="AJ635" s="52"/>
      <c r="AK635" s="1"/>
      <c r="AL635" s="52"/>
      <c r="AM635" s="1"/>
      <c r="AN635" s="52"/>
      <c r="AO635" s="71"/>
      <c r="AP635" s="52"/>
      <c r="AQ635" s="1"/>
      <c r="AR635" s="71"/>
      <c r="AS635" s="71"/>
      <c r="AT635" s="52"/>
    </row>
    <row r="636" spans="1:46" ht="14.25" customHeight="1">
      <c r="A636" s="52"/>
      <c r="B636" s="52"/>
      <c r="C636" s="52"/>
      <c r="D636" s="1"/>
      <c r="E636" s="52"/>
      <c r="F636" s="1"/>
      <c r="G636" s="52"/>
      <c r="H636" s="1"/>
      <c r="I636" s="52"/>
      <c r="J636" s="1"/>
      <c r="K636" s="52"/>
      <c r="L636" s="69"/>
      <c r="M636" s="52"/>
      <c r="N636" s="1"/>
      <c r="O636" s="52"/>
      <c r="P636" s="1"/>
      <c r="Q636" s="1"/>
      <c r="R636" s="52"/>
      <c r="S636" s="1"/>
      <c r="T636" s="52"/>
      <c r="U636" s="1"/>
      <c r="V636" s="70"/>
      <c r="W636" s="52"/>
      <c r="X636" s="1"/>
      <c r="Y636" s="52"/>
      <c r="Z636" s="1"/>
      <c r="AA636" s="1"/>
      <c r="AB636" s="1"/>
      <c r="AC636" s="1"/>
      <c r="AD636" s="1"/>
      <c r="AE636" s="52"/>
      <c r="AF636" s="1"/>
      <c r="AG636" s="52"/>
      <c r="AH636" s="1"/>
      <c r="AI636" s="1"/>
      <c r="AJ636" s="52"/>
      <c r="AK636" s="1"/>
      <c r="AL636" s="52"/>
      <c r="AM636" s="1"/>
      <c r="AN636" s="52"/>
      <c r="AO636" s="71"/>
      <c r="AP636" s="52"/>
      <c r="AQ636" s="1"/>
      <c r="AR636" s="71"/>
      <c r="AS636" s="71"/>
      <c r="AT636" s="52"/>
    </row>
    <row r="637" spans="1:46" ht="14.25" customHeight="1">
      <c r="A637" s="52"/>
      <c r="B637" s="52"/>
      <c r="C637" s="52"/>
      <c r="D637" s="1"/>
      <c r="E637" s="52"/>
      <c r="F637" s="1"/>
      <c r="G637" s="52"/>
      <c r="H637" s="1"/>
      <c r="I637" s="52"/>
      <c r="J637" s="1"/>
      <c r="K637" s="52"/>
      <c r="L637" s="69"/>
      <c r="M637" s="52"/>
      <c r="N637" s="1"/>
      <c r="O637" s="52"/>
      <c r="P637" s="1"/>
      <c r="Q637" s="1"/>
      <c r="R637" s="52"/>
      <c r="S637" s="1"/>
      <c r="T637" s="52"/>
      <c r="U637" s="1"/>
      <c r="V637" s="70"/>
      <c r="W637" s="52"/>
      <c r="X637" s="1"/>
      <c r="Y637" s="52"/>
      <c r="Z637" s="1"/>
      <c r="AA637" s="1"/>
      <c r="AB637" s="1"/>
      <c r="AC637" s="1"/>
      <c r="AD637" s="1"/>
      <c r="AE637" s="52"/>
      <c r="AF637" s="1"/>
      <c r="AG637" s="52"/>
      <c r="AH637" s="1"/>
      <c r="AI637" s="1"/>
      <c r="AJ637" s="52"/>
      <c r="AK637" s="1"/>
      <c r="AL637" s="52"/>
      <c r="AM637" s="1"/>
      <c r="AN637" s="52"/>
      <c r="AO637" s="71"/>
      <c r="AP637" s="52"/>
      <c r="AQ637" s="1"/>
      <c r="AR637" s="71"/>
      <c r="AS637" s="71"/>
      <c r="AT637" s="52"/>
    </row>
    <row r="638" spans="1:46" ht="14.25" customHeight="1">
      <c r="A638" s="52"/>
      <c r="B638" s="52"/>
      <c r="C638" s="52"/>
      <c r="D638" s="1"/>
      <c r="E638" s="52"/>
      <c r="F638" s="1"/>
      <c r="G638" s="52"/>
      <c r="H638" s="1"/>
      <c r="I638" s="52"/>
      <c r="J638" s="1"/>
      <c r="K638" s="52"/>
      <c r="L638" s="69"/>
      <c r="M638" s="52"/>
      <c r="N638" s="1"/>
      <c r="O638" s="52"/>
      <c r="P638" s="1"/>
      <c r="Q638" s="1"/>
      <c r="R638" s="52"/>
      <c r="S638" s="1"/>
      <c r="T638" s="52"/>
      <c r="U638" s="1"/>
      <c r="V638" s="70"/>
      <c r="W638" s="52"/>
      <c r="X638" s="1"/>
      <c r="Y638" s="52"/>
      <c r="Z638" s="1"/>
      <c r="AA638" s="1"/>
      <c r="AB638" s="1"/>
      <c r="AC638" s="1"/>
      <c r="AD638" s="1"/>
      <c r="AE638" s="52"/>
      <c r="AF638" s="1"/>
      <c r="AG638" s="52"/>
      <c r="AH638" s="1"/>
      <c r="AI638" s="1"/>
      <c r="AJ638" s="52"/>
      <c r="AK638" s="1"/>
      <c r="AL638" s="52"/>
      <c r="AM638" s="1"/>
      <c r="AN638" s="52"/>
      <c r="AO638" s="71"/>
      <c r="AP638" s="52"/>
      <c r="AQ638" s="1"/>
      <c r="AR638" s="71"/>
      <c r="AS638" s="71"/>
      <c r="AT638" s="52"/>
    </row>
    <row r="639" spans="1:46" ht="14.25" customHeight="1">
      <c r="A639" s="52"/>
      <c r="B639" s="52"/>
      <c r="C639" s="52"/>
      <c r="D639" s="1"/>
      <c r="E639" s="52"/>
      <c r="F639" s="1"/>
      <c r="G639" s="52"/>
      <c r="H639" s="1"/>
      <c r="I639" s="52"/>
      <c r="J639" s="1"/>
      <c r="K639" s="52"/>
      <c r="L639" s="69"/>
      <c r="M639" s="52"/>
      <c r="N639" s="1"/>
      <c r="O639" s="52"/>
      <c r="P639" s="1"/>
      <c r="Q639" s="1"/>
      <c r="R639" s="52"/>
      <c r="S639" s="1"/>
      <c r="T639" s="52"/>
      <c r="U639" s="1"/>
      <c r="V639" s="70"/>
      <c r="W639" s="52"/>
      <c r="X639" s="1"/>
      <c r="Y639" s="52"/>
      <c r="Z639" s="1"/>
      <c r="AA639" s="1"/>
      <c r="AB639" s="1"/>
      <c r="AC639" s="1"/>
      <c r="AD639" s="1"/>
      <c r="AE639" s="52"/>
      <c r="AF639" s="1"/>
      <c r="AG639" s="52"/>
      <c r="AH639" s="1"/>
      <c r="AI639" s="1"/>
      <c r="AJ639" s="52"/>
      <c r="AK639" s="1"/>
      <c r="AL639" s="52"/>
      <c r="AM639" s="1"/>
      <c r="AN639" s="52"/>
      <c r="AO639" s="71"/>
      <c r="AP639" s="52"/>
      <c r="AQ639" s="1"/>
      <c r="AR639" s="71"/>
      <c r="AS639" s="71"/>
      <c r="AT639" s="52"/>
    </row>
    <row r="640" spans="1:46" ht="14.25" customHeight="1">
      <c r="A640" s="52"/>
      <c r="B640" s="52"/>
      <c r="C640" s="52"/>
      <c r="D640" s="1"/>
      <c r="E640" s="52"/>
      <c r="F640" s="1"/>
      <c r="G640" s="52"/>
      <c r="H640" s="1"/>
      <c r="I640" s="52"/>
      <c r="J640" s="1"/>
      <c r="K640" s="52"/>
      <c r="L640" s="69"/>
      <c r="M640" s="52"/>
      <c r="N640" s="1"/>
      <c r="O640" s="52"/>
      <c r="P640" s="1"/>
      <c r="Q640" s="1"/>
      <c r="R640" s="52"/>
      <c r="S640" s="1"/>
      <c r="T640" s="52"/>
      <c r="U640" s="1"/>
      <c r="V640" s="70"/>
      <c r="W640" s="52"/>
      <c r="X640" s="1"/>
      <c r="Y640" s="52"/>
      <c r="Z640" s="1"/>
      <c r="AA640" s="1"/>
      <c r="AB640" s="1"/>
      <c r="AC640" s="1"/>
      <c r="AD640" s="1"/>
      <c r="AE640" s="52"/>
      <c r="AF640" s="1"/>
      <c r="AG640" s="52"/>
      <c r="AH640" s="1"/>
      <c r="AI640" s="1"/>
      <c r="AJ640" s="52"/>
      <c r="AK640" s="1"/>
      <c r="AL640" s="52"/>
      <c r="AM640" s="1"/>
      <c r="AN640" s="52"/>
      <c r="AO640" s="71"/>
      <c r="AP640" s="52"/>
      <c r="AQ640" s="1"/>
      <c r="AR640" s="71"/>
      <c r="AS640" s="71"/>
      <c r="AT640" s="52"/>
    </row>
    <row r="641" spans="1:46" ht="14.25" customHeight="1">
      <c r="A641" s="52"/>
      <c r="B641" s="52"/>
      <c r="C641" s="52"/>
      <c r="D641" s="1"/>
      <c r="E641" s="52"/>
      <c r="F641" s="1"/>
      <c r="G641" s="52"/>
      <c r="H641" s="1"/>
      <c r="I641" s="52"/>
      <c r="J641" s="1"/>
      <c r="K641" s="52"/>
      <c r="L641" s="69"/>
      <c r="M641" s="52"/>
      <c r="N641" s="1"/>
      <c r="O641" s="52"/>
      <c r="P641" s="1"/>
      <c r="Q641" s="1"/>
      <c r="R641" s="52"/>
      <c r="S641" s="1"/>
      <c r="T641" s="52"/>
      <c r="U641" s="1"/>
      <c r="V641" s="70"/>
      <c r="W641" s="52"/>
      <c r="X641" s="1"/>
      <c r="Y641" s="52"/>
      <c r="Z641" s="1"/>
      <c r="AA641" s="1"/>
      <c r="AB641" s="1"/>
      <c r="AC641" s="1"/>
      <c r="AD641" s="1"/>
      <c r="AE641" s="52"/>
      <c r="AF641" s="1"/>
      <c r="AG641" s="52"/>
      <c r="AH641" s="1"/>
      <c r="AI641" s="1"/>
      <c r="AJ641" s="52"/>
      <c r="AK641" s="1"/>
      <c r="AL641" s="52"/>
      <c r="AM641" s="1"/>
      <c r="AN641" s="52"/>
      <c r="AO641" s="71"/>
      <c r="AP641" s="52"/>
      <c r="AQ641" s="1"/>
      <c r="AR641" s="71"/>
      <c r="AS641" s="71"/>
      <c r="AT641" s="52"/>
    </row>
    <row r="642" spans="1:46" ht="14.25" customHeight="1">
      <c r="A642" s="52"/>
      <c r="B642" s="52"/>
      <c r="C642" s="52"/>
      <c r="D642" s="1"/>
      <c r="E642" s="52"/>
      <c r="F642" s="1"/>
      <c r="G642" s="52"/>
      <c r="H642" s="1"/>
      <c r="I642" s="52"/>
      <c r="J642" s="1"/>
      <c r="K642" s="52"/>
      <c r="L642" s="69"/>
      <c r="M642" s="52"/>
      <c r="N642" s="1"/>
      <c r="O642" s="52"/>
      <c r="P642" s="1"/>
      <c r="Q642" s="1"/>
      <c r="R642" s="52"/>
      <c r="S642" s="1"/>
      <c r="T642" s="52"/>
      <c r="U642" s="1"/>
      <c r="V642" s="70"/>
      <c r="W642" s="52"/>
      <c r="X642" s="1"/>
      <c r="Y642" s="52"/>
      <c r="Z642" s="1"/>
      <c r="AA642" s="1"/>
      <c r="AB642" s="1"/>
      <c r="AC642" s="1"/>
      <c r="AD642" s="1"/>
      <c r="AE642" s="52"/>
      <c r="AF642" s="1"/>
      <c r="AG642" s="52"/>
      <c r="AH642" s="1"/>
      <c r="AI642" s="1"/>
      <c r="AJ642" s="52"/>
      <c r="AK642" s="1"/>
      <c r="AL642" s="52"/>
      <c r="AM642" s="1"/>
      <c r="AN642" s="52"/>
      <c r="AO642" s="71"/>
      <c r="AP642" s="52"/>
      <c r="AQ642" s="1"/>
      <c r="AR642" s="71"/>
      <c r="AS642" s="71"/>
      <c r="AT642" s="52"/>
    </row>
    <row r="643" spans="1:46" ht="14.25" customHeight="1">
      <c r="A643" s="52"/>
      <c r="B643" s="52"/>
      <c r="C643" s="52"/>
      <c r="D643" s="1"/>
      <c r="E643" s="52"/>
      <c r="F643" s="1"/>
      <c r="G643" s="52"/>
      <c r="H643" s="1"/>
      <c r="I643" s="52"/>
      <c r="J643" s="1"/>
      <c r="K643" s="52"/>
      <c r="L643" s="69"/>
      <c r="M643" s="52"/>
      <c r="N643" s="1"/>
      <c r="O643" s="52"/>
      <c r="P643" s="1"/>
      <c r="Q643" s="1"/>
      <c r="R643" s="52"/>
      <c r="S643" s="1"/>
      <c r="T643" s="52"/>
      <c r="U643" s="1"/>
      <c r="V643" s="70"/>
      <c r="W643" s="52"/>
      <c r="X643" s="1"/>
      <c r="Y643" s="52"/>
      <c r="Z643" s="1"/>
      <c r="AA643" s="1"/>
      <c r="AB643" s="1"/>
      <c r="AC643" s="1"/>
      <c r="AD643" s="1"/>
      <c r="AE643" s="52"/>
      <c r="AF643" s="1"/>
      <c r="AG643" s="52"/>
      <c r="AH643" s="1"/>
      <c r="AI643" s="1"/>
      <c r="AJ643" s="52"/>
      <c r="AK643" s="1"/>
      <c r="AL643" s="52"/>
      <c r="AM643" s="1"/>
      <c r="AN643" s="52"/>
      <c r="AO643" s="71"/>
      <c r="AP643" s="52"/>
      <c r="AQ643" s="1"/>
      <c r="AR643" s="71"/>
      <c r="AS643" s="71"/>
      <c r="AT643" s="52"/>
    </row>
    <row r="644" spans="1:46" ht="14.25" customHeight="1">
      <c r="A644" s="52"/>
      <c r="B644" s="52"/>
      <c r="C644" s="52"/>
      <c r="D644" s="1"/>
      <c r="E644" s="52"/>
      <c r="F644" s="1"/>
      <c r="G644" s="52"/>
      <c r="H644" s="1"/>
      <c r="I644" s="52"/>
      <c r="J644" s="1"/>
      <c r="K644" s="52"/>
      <c r="L644" s="69"/>
      <c r="M644" s="52"/>
      <c r="N644" s="1"/>
      <c r="O644" s="52"/>
      <c r="P644" s="1"/>
      <c r="Q644" s="1"/>
      <c r="R644" s="52"/>
      <c r="S644" s="1"/>
      <c r="T644" s="52"/>
      <c r="U644" s="1"/>
      <c r="V644" s="70"/>
      <c r="W644" s="52"/>
      <c r="X644" s="1"/>
      <c r="Y644" s="52"/>
      <c r="Z644" s="1"/>
      <c r="AA644" s="1"/>
      <c r="AB644" s="1"/>
      <c r="AC644" s="1"/>
      <c r="AD644" s="1"/>
      <c r="AE644" s="52"/>
      <c r="AF644" s="1"/>
      <c r="AG644" s="52"/>
      <c r="AH644" s="1"/>
      <c r="AI644" s="1"/>
      <c r="AJ644" s="52"/>
      <c r="AK644" s="1"/>
      <c r="AL644" s="52"/>
      <c r="AM644" s="1"/>
      <c r="AN644" s="52"/>
      <c r="AO644" s="71"/>
      <c r="AP644" s="52"/>
      <c r="AQ644" s="1"/>
      <c r="AR644" s="71"/>
      <c r="AS644" s="71"/>
      <c r="AT644" s="52"/>
    </row>
    <row r="645" spans="1:46" ht="14.25" customHeight="1">
      <c r="A645" s="52"/>
      <c r="B645" s="52"/>
      <c r="C645" s="52"/>
      <c r="D645" s="1"/>
      <c r="E645" s="52"/>
      <c r="F645" s="1"/>
      <c r="G645" s="52"/>
      <c r="H645" s="1"/>
      <c r="I645" s="52"/>
      <c r="J645" s="1"/>
      <c r="K645" s="52"/>
      <c r="L645" s="69"/>
      <c r="M645" s="52"/>
      <c r="N645" s="1"/>
      <c r="O645" s="52"/>
      <c r="P645" s="1"/>
      <c r="Q645" s="1"/>
      <c r="R645" s="52"/>
      <c r="S645" s="1"/>
      <c r="T645" s="52"/>
      <c r="U645" s="1"/>
      <c r="V645" s="70"/>
      <c r="W645" s="52"/>
      <c r="X645" s="1"/>
      <c r="Y645" s="52"/>
      <c r="Z645" s="1"/>
      <c r="AA645" s="1"/>
      <c r="AB645" s="1"/>
      <c r="AC645" s="1"/>
      <c r="AD645" s="1"/>
      <c r="AE645" s="52"/>
      <c r="AF645" s="1"/>
      <c r="AG645" s="52"/>
      <c r="AH645" s="1"/>
      <c r="AI645" s="1"/>
      <c r="AJ645" s="52"/>
      <c r="AK645" s="1"/>
      <c r="AL645" s="52"/>
      <c r="AM645" s="1"/>
      <c r="AN645" s="52"/>
      <c r="AO645" s="71"/>
      <c r="AP645" s="52"/>
      <c r="AQ645" s="1"/>
      <c r="AR645" s="71"/>
      <c r="AS645" s="71"/>
      <c r="AT645" s="52"/>
    </row>
    <row r="646" spans="1:46" ht="14.25" customHeight="1">
      <c r="A646" s="52"/>
      <c r="B646" s="52"/>
      <c r="C646" s="52"/>
      <c r="D646" s="1"/>
      <c r="E646" s="52"/>
      <c r="F646" s="1"/>
      <c r="G646" s="52"/>
      <c r="H646" s="1"/>
      <c r="I646" s="52"/>
      <c r="J646" s="1"/>
      <c r="K646" s="52"/>
      <c r="L646" s="69"/>
      <c r="M646" s="52"/>
      <c r="N646" s="1"/>
      <c r="O646" s="52"/>
      <c r="P646" s="1"/>
      <c r="Q646" s="1"/>
      <c r="R646" s="52"/>
      <c r="S646" s="1"/>
      <c r="T646" s="52"/>
      <c r="U646" s="1"/>
      <c r="V646" s="70"/>
      <c r="W646" s="52"/>
      <c r="X646" s="1"/>
      <c r="Y646" s="52"/>
      <c r="Z646" s="1"/>
      <c r="AA646" s="1"/>
      <c r="AB646" s="1"/>
      <c r="AC646" s="1"/>
      <c r="AD646" s="1"/>
      <c r="AE646" s="52"/>
      <c r="AF646" s="1"/>
      <c r="AG646" s="52"/>
      <c r="AH646" s="1"/>
      <c r="AI646" s="1"/>
      <c r="AJ646" s="52"/>
      <c r="AK646" s="1"/>
      <c r="AL646" s="52"/>
      <c r="AM646" s="1"/>
      <c r="AN646" s="52"/>
      <c r="AO646" s="71"/>
      <c r="AP646" s="52"/>
      <c r="AQ646" s="1"/>
      <c r="AR646" s="71"/>
      <c r="AS646" s="71"/>
      <c r="AT646" s="52"/>
    </row>
    <row r="647" spans="1:46" ht="14.25" customHeight="1">
      <c r="A647" s="52"/>
      <c r="B647" s="52"/>
      <c r="C647" s="52"/>
      <c r="D647" s="1"/>
      <c r="E647" s="52"/>
      <c r="F647" s="1"/>
      <c r="G647" s="52"/>
      <c r="H647" s="1"/>
      <c r="I647" s="52"/>
      <c r="J647" s="1"/>
      <c r="K647" s="52"/>
      <c r="L647" s="69"/>
      <c r="M647" s="52"/>
      <c r="N647" s="1"/>
      <c r="O647" s="52"/>
      <c r="P647" s="1"/>
      <c r="Q647" s="1"/>
      <c r="R647" s="52"/>
      <c r="S647" s="1"/>
      <c r="T647" s="52"/>
      <c r="U647" s="1"/>
      <c r="V647" s="70"/>
      <c r="W647" s="52"/>
      <c r="X647" s="1"/>
      <c r="Y647" s="52"/>
      <c r="Z647" s="1"/>
      <c r="AA647" s="1"/>
      <c r="AB647" s="1"/>
      <c r="AC647" s="1"/>
      <c r="AD647" s="1"/>
      <c r="AE647" s="52"/>
      <c r="AF647" s="1"/>
      <c r="AG647" s="52"/>
      <c r="AH647" s="1"/>
      <c r="AI647" s="1"/>
      <c r="AJ647" s="52"/>
      <c r="AK647" s="1"/>
      <c r="AL647" s="52"/>
      <c r="AM647" s="1"/>
      <c r="AN647" s="52"/>
      <c r="AO647" s="71"/>
      <c r="AP647" s="52"/>
      <c r="AQ647" s="1"/>
      <c r="AR647" s="71"/>
      <c r="AS647" s="71"/>
      <c r="AT647" s="52"/>
    </row>
    <row r="648" spans="1:46" ht="14.25" customHeight="1">
      <c r="A648" s="52"/>
      <c r="B648" s="52"/>
      <c r="C648" s="52"/>
      <c r="D648" s="1"/>
      <c r="E648" s="52"/>
      <c r="F648" s="1"/>
      <c r="G648" s="52"/>
      <c r="H648" s="1"/>
      <c r="I648" s="52"/>
      <c r="J648" s="1"/>
      <c r="K648" s="52"/>
      <c r="L648" s="69"/>
      <c r="M648" s="52"/>
      <c r="N648" s="1"/>
      <c r="O648" s="52"/>
      <c r="P648" s="1"/>
      <c r="Q648" s="1"/>
      <c r="R648" s="52"/>
      <c r="S648" s="1"/>
      <c r="T648" s="52"/>
      <c r="U648" s="1"/>
      <c r="V648" s="70"/>
      <c r="W648" s="52"/>
      <c r="X648" s="1"/>
      <c r="Y648" s="52"/>
      <c r="Z648" s="1"/>
      <c r="AA648" s="1"/>
      <c r="AB648" s="1"/>
      <c r="AC648" s="1"/>
      <c r="AD648" s="1"/>
      <c r="AE648" s="52"/>
      <c r="AF648" s="1"/>
      <c r="AG648" s="52"/>
      <c r="AH648" s="1"/>
      <c r="AI648" s="1"/>
      <c r="AJ648" s="52"/>
      <c r="AK648" s="1"/>
      <c r="AL648" s="52"/>
      <c r="AM648" s="1"/>
      <c r="AN648" s="52"/>
      <c r="AO648" s="71"/>
      <c r="AP648" s="52"/>
      <c r="AQ648" s="1"/>
      <c r="AR648" s="71"/>
      <c r="AS648" s="71"/>
      <c r="AT648" s="52"/>
    </row>
    <row r="649" spans="1:46" ht="14.25" customHeight="1">
      <c r="A649" s="52"/>
      <c r="B649" s="52"/>
      <c r="C649" s="52"/>
      <c r="D649" s="1"/>
      <c r="E649" s="52"/>
      <c r="F649" s="1"/>
      <c r="G649" s="52"/>
      <c r="H649" s="1"/>
      <c r="I649" s="52"/>
      <c r="J649" s="1"/>
      <c r="K649" s="52"/>
      <c r="L649" s="69"/>
      <c r="M649" s="52"/>
      <c r="N649" s="1"/>
      <c r="O649" s="52"/>
      <c r="P649" s="1"/>
      <c r="Q649" s="1"/>
      <c r="R649" s="52"/>
      <c r="S649" s="1"/>
      <c r="T649" s="52"/>
      <c r="U649" s="1"/>
      <c r="V649" s="70"/>
      <c r="W649" s="52"/>
      <c r="X649" s="1"/>
      <c r="Y649" s="52"/>
      <c r="Z649" s="1"/>
      <c r="AA649" s="1"/>
      <c r="AB649" s="1"/>
      <c r="AC649" s="1"/>
      <c r="AD649" s="1"/>
      <c r="AE649" s="52"/>
      <c r="AF649" s="1"/>
      <c r="AG649" s="52"/>
      <c r="AH649" s="1"/>
      <c r="AI649" s="1"/>
      <c r="AJ649" s="52"/>
      <c r="AK649" s="1"/>
      <c r="AL649" s="52"/>
      <c r="AM649" s="1"/>
      <c r="AN649" s="52"/>
      <c r="AO649" s="71"/>
      <c r="AP649" s="52"/>
      <c r="AQ649" s="1"/>
      <c r="AR649" s="71"/>
      <c r="AS649" s="71"/>
      <c r="AT649" s="52"/>
    </row>
    <row r="650" spans="1:46" ht="14.25" customHeight="1">
      <c r="A650" s="52"/>
      <c r="B650" s="52"/>
      <c r="C650" s="52"/>
      <c r="D650" s="1"/>
      <c r="E650" s="52"/>
      <c r="F650" s="1"/>
      <c r="G650" s="52"/>
      <c r="H650" s="1"/>
      <c r="I650" s="52"/>
      <c r="J650" s="1"/>
      <c r="K650" s="52"/>
      <c r="L650" s="69"/>
      <c r="M650" s="52"/>
      <c r="N650" s="1"/>
      <c r="O650" s="52"/>
      <c r="P650" s="1"/>
      <c r="Q650" s="1"/>
      <c r="R650" s="52"/>
      <c r="S650" s="1"/>
      <c r="T650" s="52"/>
      <c r="U650" s="1"/>
      <c r="V650" s="70"/>
      <c r="W650" s="52"/>
      <c r="X650" s="1"/>
      <c r="Y650" s="52"/>
      <c r="Z650" s="1"/>
      <c r="AA650" s="1"/>
      <c r="AB650" s="1"/>
      <c r="AC650" s="1"/>
      <c r="AD650" s="1"/>
      <c r="AE650" s="52"/>
      <c r="AF650" s="1"/>
      <c r="AG650" s="52"/>
      <c r="AH650" s="1"/>
      <c r="AI650" s="1"/>
      <c r="AJ650" s="52"/>
      <c r="AK650" s="1"/>
      <c r="AL650" s="52"/>
      <c r="AM650" s="1"/>
      <c r="AN650" s="52"/>
      <c r="AO650" s="71"/>
      <c r="AP650" s="52"/>
      <c r="AQ650" s="1"/>
      <c r="AR650" s="71"/>
      <c r="AS650" s="71"/>
      <c r="AT650" s="52"/>
    </row>
    <row r="651" spans="1:46" ht="14.25" customHeight="1">
      <c r="A651" s="52"/>
      <c r="B651" s="52"/>
      <c r="C651" s="52"/>
      <c r="D651" s="1"/>
      <c r="E651" s="52"/>
      <c r="F651" s="1"/>
      <c r="G651" s="52"/>
      <c r="H651" s="1"/>
      <c r="I651" s="52"/>
      <c r="J651" s="1"/>
      <c r="K651" s="52"/>
      <c r="L651" s="69"/>
      <c r="M651" s="52"/>
      <c r="N651" s="1"/>
      <c r="O651" s="52"/>
      <c r="P651" s="1"/>
      <c r="Q651" s="1"/>
      <c r="R651" s="52"/>
      <c r="S651" s="1"/>
      <c r="T651" s="52"/>
      <c r="U651" s="1"/>
      <c r="V651" s="70"/>
      <c r="W651" s="52"/>
      <c r="X651" s="1"/>
      <c r="Y651" s="52"/>
      <c r="Z651" s="1"/>
      <c r="AA651" s="1"/>
      <c r="AB651" s="1"/>
      <c r="AC651" s="1"/>
      <c r="AD651" s="1"/>
      <c r="AE651" s="52"/>
      <c r="AF651" s="1"/>
      <c r="AG651" s="52"/>
      <c r="AH651" s="1"/>
      <c r="AI651" s="1"/>
      <c r="AJ651" s="52"/>
      <c r="AK651" s="1"/>
      <c r="AL651" s="52"/>
      <c r="AM651" s="1"/>
      <c r="AN651" s="52"/>
      <c r="AO651" s="71"/>
      <c r="AP651" s="52"/>
      <c r="AQ651" s="1"/>
      <c r="AR651" s="71"/>
      <c r="AS651" s="71"/>
      <c r="AT651" s="52"/>
    </row>
    <row r="652" spans="1:46" ht="14.25" customHeight="1">
      <c r="A652" s="52"/>
      <c r="B652" s="52"/>
      <c r="C652" s="52"/>
      <c r="D652" s="1"/>
      <c r="E652" s="52"/>
      <c r="F652" s="1"/>
      <c r="G652" s="52"/>
      <c r="H652" s="1"/>
      <c r="I652" s="52"/>
      <c r="J652" s="1"/>
      <c r="K652" s="52"/>
      <c r="L652" s="69"/>
      <c r="M652" s="52"/>
      <c r="N652" s="1"/>
      <c r="O652" s="52"/>
      <c r="P652" s="1"/>
      <c r="Q652" s="1"/>
      <c r="R652" s="52"/>
      <c r="S652" s="1"/>
      <c r="T652" s="52"/>
      <c r="U652" s="1"/>
      <c r="V652" s="70"/>
      <c r="W652" s="52"/>
      <c r="X652" s="1"/>
      <c r="Y652" s="52"/>
      <c r="Z652" s="1"/>
      <c r="AA652" s="1"/>
      <c r="AB652" s="1"/>
      <c r="AC652" s="1"/>
      <c r="AD652" s="1"/>
      <c r="AE652" s="52"/>
      <c r="AF652" s="1"/>
      <c r="AG652" s="52"/>
      <c r="AH652" s="1"/>
      <c r="AI652" s="1"/>
      <c r="AJ652" s="52"/>
      <c r="AK652" s="1"/>
      <c r="AL652" s="52"/>
      <c r="AM652" s="1"/>
      <c r="AN652" s="52"/>
      <c r="AO652" s="71"/>
      <c r="AP652" s="52"/>
      <c r="AQ652" s="1"/>
      <c r="AR652" s="71"/>
      <c r="AS652" s="71"/>
      <c r="AT652" s="52"/>
    </row>
    <row r="653" spans="1:46" ht="14.25" customHeight="1">
      <c r="A653" s="52"/>
      <c r="B653" s="52"/>
      <c r="C653" s="52"/>
      <c r="D653" s="1"/>
      <c r="E653" s="52"/>
      <c r="F653" s="1"/>
      <c r="G653" s="52"/>
      <c r="H653" s="1"/>
      <c r="I653" s="52"/>
      <c r="J653" s="1"/>
      <c r="K653" s="52"/>
      <c r="L653" s="69"/>
      <c r="M653" s="52"/>
      <c r="N653" s="1"/>
      <c r="O653" s="52"/>
      <c r="P653" s="1"/>
      <c r="Q653" s="1"/>
      <c r="R653" s="52"/>
      <c r="S653" s="1"/>
      <c r="T653" s="52"/>
      <c r="U653" s="1"/>
      <c r="V653" s="70"/>
      <c r="W653" s="52"/>
      <c r="X653" s="1"/>
      <c r="Y653" s="52"/>
      <c r="Z653" s="1"/>
      <c r="AA653" s="1"/>
      <c r="AB653" s="1"/>
      <c r="AC653" s="1"/>
      <c r="AD653" s="1"/>
      <c r="AE653" s="52"/>
      <c r="AF653" s="1"/>
      <c r="AG653" s="52"/>
      <c r="AH653" s="1"/>
      <c r="AI653" s="1"/>
      <c r="AJ653" s="52"/>
      <c r="AK653" s="1"/>
      <c r="AL653" s="52"/>
      <c r="AM653" s="1"/>
      <c r="AN653" s="52"/>
      <c r="AO653" s="71"/>
      <c r="AP653" s="52"/>
      <c r="AQ653" s="1"/>
      <c r="AR653" s="71"/>
      <c r="AS653" s="71"/>
      <c r="AT653" s="52"/>
    </row>
    <row r="654" spans="1:46" ht="14.25" customHeight="1">
      <c r="A654" s="52"/>
      <c r="B654" s="52"/>
      <c r="C654" s="52"/>
      <c r="D654" s="1"/>
      <c r="E654" s="52"/>
      <c r="F654" s="1"/>
      <c r="G654" s="52"/>
      <c r="H654" s="1"/>
      <c r="I654" s="52"/>
      <c r="J654" s="1"/>
      <c r="K654" s="52"/>
      <c r="L654" s="69"/>
      <c r="M654" s="52"/>
      <c r="N654" s="1"/>
      <c r="O654" s="52"/>
      <c r="P654" s="1"/>
      <c r="Q654" s="1"/>
      <c r="R654" s="52"/>
      <c r="S654" s="1"/>
      <c r="T654" s="52"/>
      <c r="U654" s="1"/>
      <c r="V654" s="70"/>
      <c r="W654" s="52"/>
      <c r="X654" s="1"/>
      <c r="Y654" s="52"/>
      <c r="Z654" s="1"/>
      <c r="AA654" s="1"/>
      <c r="AB654" s="1"/>
      <c r="AC654" s="1"/>
      <c r="AD654" s="1"/>
      <c r="AE654" s="52"/>
      <c r="AF654" s="1"/>
      <c r="AG654" s="52"/>
      <c r="AH654" s="1"/>
      <c r="AI654" s="1"/>
      <c r="AJ654" s="52"/>
      <c r="AK654" s="1"/>
      <c r="AL654" s="52"/>
      <c r="AM654" s="1"/>
      <c r="AN654" s="52"/>
      <c r="AO654" s="71"/>
      <c r="AP654" s="52"/>
      <c r="AQ654" s="1"/>
      <c r="AR654" s="71"/>
      <c r="AS654" s="71"/>
      <c r="AT654" s="52"/>
    </row>
    <row r="655" spans="1:46" ht="14.25" customHeight="1">
      <c r="A655" s="52"/>
      <c r="B655" s="52"/>
      <c r="C655" s="52"/>
      <c r="D655" s="1"/>
      <c r="E655" s="52"/>
      <c r="F655" s="1"/>
      <c r="G655" s="52"/>
      <c r="H655" s="1"/>
      <c r="I655" s="52"/>
      <c r="J655" s="1"/>
      <c r="K655" s="52"/>
      <c r="L655" s="69"/>
      <c r="M655" s="52"/>
      <c r="N655" s="1"/>
      <c r="O655" s="52"/>
      <c r="P655" s="1"/>
      <c r="Q655" s="1"/>
      <c r="R655" s="52"/>
      <c r="S655" s="1"/>
      <c r="T655" s="52"/>
      <c r="U655" s="1"/>
      <c r="V655" s="70"/>
      <c r="W655" s="52"/>
      <c r="X655" s="1"/>
      <c r="Y655" s="52"/>
      <c r="Z655" s="1"/>
      <c r="AA655" s="1"/>
      <c r="AB655" s="1"/>
      <c r="AC655" s="1"/>
      <c r="AD655" s="1"/>
      <c r="AE655" s="52"/>
      <c r="AF655" s="1"/>
      <c r="AG655" s="52"/>
      <c r="AH655" s="1"/>
      <c r="AI655" s="1"/>
      <c r="AJ655" s="52"/>
      <c r="AK655" s="1"/>
      <c r="AL655" s="52"/>
      <c r="AM655" s="1"/>
      <c r="AN655" s="52"/>
      <c r="AO655" s="71"/>
      <c r="AP655" s="52"/>
      <c r="AQ655" s="1"/>
      <c r="AR655" s="71"/>
      <c r="AS655" s="71"/>
      <c r="AT655" s="52"/>
    </row>
    <row r="656" spans="1:46" ht="14.25" customHeight="1">
      <c r="A656" s="52"/>
      <c r="B656" s="52"/>
      <c r="C656" s="52"/>
      <c r="D656" s="1"/>
      <c r="E656" s="52"/>
      <c r="F656" s="1"/>
      <c r="G656" s="52"/>
      <c r="H656" s="1"/>
      <c r="I656" s="52"/>
      <c r="J656" s="1"/>
      <c r="K656" s="52"/>
      <c r="L656" s="69"/>
      <c r="M656" s="52"/>
      <c r="N656" s="1"/>
      <c r="O656" s="52"/>
      <c r="P656" s="1"/>
      <c r="Q656" s="1"/>
      <c r="R656" s="52"/>
      <c r="S656" s="1"/>
      <c r="T656" s="52"/>
      <c r="U656" s="1"/>
      <c r="V656" s="70"/>
      <c r="W656" s="52"/>
      <c r="X656" s="1"/>
      <c r="Y656" s="52"/>
      <c r="Z656" s="1"/>
      <c r="AA656" s="1"/>
      <c r="AB656" s="1"/>
      <c r="AC656" s="1"/>
      <c r="AD656" s="1"/>
      <c r="AE656" s="52"/>
      <c r="AF656" s="1"/>
      <c r="AG656" s="52"/>
      <c r="AH656" s="1"/>
      <c r="AI656" s="1"/>
      <c r="AJ656" s="52"/>
      <c r="AK656" s="1"/>
      <c r="AL656" s="52"/>
      <c r="AM656" s="1"/>
      <c r="AN656" s="52"/>
      <c r="AO656" s="71"/>
      <c r="AP656" s="52"/>
      <c r="AQ656" s="1"/>
      <c r="AR656" s="71"/>
      <c r="AS656" s="71"/>
      <c r="AT656" s="52"/>
    </row>
    <row r="657" spans="1:46" ht="14.25" customHeight="1">
      <c r="A657" s="52"/>
      <c r="B657" s="52"/>
      <c r="C657" s="52"/>
      <c r="D657" s="1"/>
      <c r="E657" s="52"/>
      <c r="F657" s="1"/>
      <c r="G657" s="52"/>
      <c r="H657" s="1"/>
      <c r="I657" s="52"/>
      <c r="J657" s="1"/>
      <c r="K657" s="52"/>
      <c r="L657" s="69"/>
      <c r="M657" s="52"/>
      <c r="N657" s="1"/>
      <c r="O657" s="52"/>
      <c r="P657" s="1"/>
      <c r="Q657" s="1"/>
      <c r="R657" s="52"/>
      <c r="S657" s="1"/>
      <c r="T657" s="52"/>
      <c r="U657" s="1"/>
      <c r="V657" s="70"/>
      <c r="W657" s="52"/>
      <c r="X657" s="1"/>
      <c r="Y657" s="52"/>
      <c r="Z657" s="1"/>
      <c r="AA657" s="1"/>
      <c r="AB657" s="1"/>
      <c r="AC657" s="1"/>
      <c r="AD657" s="1"/>
      <c r="AE657" s="52"/>
      <c r="AF657" s="1"/>
      <c r="AG657" s="52"/>
      <c r="AH657" s="1"/>
      <c r="AI657" s="1"/>
      <c r="AJ657" s="52"/>
      <c r="AK657" s="1"/>
      <c r="AL657" s="52"/>
      <c r="AM657" s="1"/>
      <c r="AN657" s="52"/>
      <c r="AO657" s="71"/>
      <c r="AP657" s="52"/>
      <c r="AQ657" s="1"/>
      <c r="AR657" s="71"/>
      <c r="AS657" s="71"/>
      <c r="AT657" s="52"/>
    </row>
    <row r="658" spans="1:46" ht="14.25" customHeight="1">
      <c r="A658" s="52"/>
      <c r="B658" s="52"/>
      <c r="C658" s="52"/>
      <c r="D658" s="1"/>
      <c r="E658" s="52"/>
      <c r="F658" s="1"/>
      <c r="G658" s="52"/>
      <c r="H658" s="1"/>
      <c r="I658" s="52"/>
      <c r="J658" s="1"/>
      <c r="K658" s="52"/>
      <c r="L658" s="69"/>
      <c r="M658" s="52"/>
      <c r="N658" s="1"/>
      <c r="O658" s="52"/>
      <c r="P658" s="1"/>
      <c r="Q658" s="1"/>
      <c r="R658" s="52"/>
      <c r="S658" s="1"/>
      <c r="T658" s="52"/>
      <c r="U658" s="1"/>
      <c r="V658" s="70"/>
      <c r="W658" s="52"/>
      <c r="X658" s="1"/>
      <c r="Y658" s="52"/>
      <c r="Z658" s="1"/>
      <c r="AA658" s="1"/>
      <c r="AB658" s="1"/>
      <c r="AC658" s="1"/>
      <c r="AD658" s="1"/>
      <c r="AE658" s="52"/>
      <c r="AF658" s="1"/>
      <c r="AG658" s="52"/>
      <c r="AH658" s="1"/>
      <c r="AI658" s="1"/>
      <c r="AJ658" s="52"/>
      <c r="AK658" s="1"/>
      <c r="AL658" s="52"/>
      <c r="AM658" s="1"/>
      <c r="AN658" s="52"/>
      <c r="AO658" s="71"/>
      <c r="AP658" s="52"/>
      <c r="AQ658" s="1"/>
      <c r="AR658" s="71"/>
      <c r="AS658" s="71"/>
      <c r="AT658" s="52"/>
    </row>
    <row r="659" spans="1:46" ht="14.25" customHeight="1">
      <c r="A659" s="52"/>
      <c r="B659" s="52"/>
      <c r="C659" s="52"/>
      <c r="D659" s="1"/>
      <c r="E659" s="52"/>
      <c r="F659" s="1"/>
      <c r="G659" s="52"/>
      <c r="H659" s="1"/>
      <c r="I659" s="52"/>
      <c r="J659" s="1"/>
      <c r="K659" s="52"/>
      <c r="L659" s="69"/>
      <c r="M659" s="52"/>
      <c r="N659" s="1"/>
      <c r="O659" s="52"/>
      <c r="P659" s="1"/>
      <c r="Q659" s="1"/>
      <c r="R659" s="52"/>
      <c r="S659" s="1"/>
      <c r="T659" s="52"/>
      <c r="U659" s="1"/>
      <c r="V659" s="70"/>
      <c r="W659" s="52"/>
      <c r="X659" s="1"/>
      <c r="Y659" s="52"/>
      <c r="Z659" s="1"/>
      <c r="AA659" s="1"/>
      <c r="AB659" s="1"/>
      <c r="AC659" s="1"/>
      <c r="AD659" s="1"/>
      <c r="AE659" s="52"/>
      <c r="AF659" s="1"/>
      <c r="AG659" s="52"/>
      <c r="AH659" s="1"/>
      <c r="AI659" s="1"/>
      <c r="AJ659" s="52"/>
      <c r="AK659" s="1"/>
      <c r="AL659" s="52"/>
      <c r="AM659" s="1"/>
      <c r="AN659" s="52"/>
      <c r="AO659" s="71"/>
      <c r="AP659" s="52"/>
      <c r="AQ659" s="1"/>
      <c r="AR659" s="71"/>
      <c r="AS659" s="71"/>
      <c r="AT659" s="52"/>
    </row>
    <row r="660" spans="1:46" ht="14.25" customHeight="1">
      <c r="A660" s="52"/>
      <c r="B660" s="52"/>
      <c r="C660" s="52"/>
      <c r="D660" s="1"/>
      <c r="E660" s="52"/>
      <c r="F660" s="1"/>
      <c r="G660" s="52"/>
      <c r="H660" s="1"/>
      <c r="I660" s="52"/>
      <c r="J660" s="1"/>
      <c r="K660" s="52"/>
      <c r="L660" s="69"/>
      <c r="M660" s="52"/>
      <c r="N660" s="1"/>
      <c r="O660" s="52"/>
      <c r="P660" s="1"/>
      <c r="Q660" s="1"/>
      <c r="R660" s="52"/>
      <c r="S660" s="1"/>
      <c r="T660" s="52"/>
      <c r="U660" s="1"/>
      <c r="V660" s="70"/>
      <c r="W660" s="52"/>
      <c r="X660" s="1"/>
      <c r="Y660" s="52"/>
      <c r="Z660" s="1"/>
      <c r="AA660" s="1"/>
      <c r="AB660" s="1"/>
      <c r="AC660" s="1"/>
      <c r="AD660" s="1"/>
      <c r="AE660" s="52"/>
      <c r="AF660" s="1"/>
      <c r="AG660" s="52"/>
      <c r="AH660" s="1"/>
      <c r="AI660" s="1"/>
      <c r="AJ660" s="52"/>
      <c r="AK660" s="1"/>
      <c r="AL660" s="52"/>
      <c r="AM660" s="1"/>
      <c r="AN660" s="52"/>
      <c r="AO660" s="71"/>
      <c r="AP660" s="52"/>
      <c r="AQ660" s="1"/>
      <c r="AR660" s="71"/>
      <c r="AS660" s="71"/>
      <c r="AT660" s="52"/>
    </row>
    <row r="661" spans="1:46" ht="14.25" customHeight="1">
      <c r="A661" s="52"/>
      <c r="B661" s="52"/>
      <c r="C661" s="52"/>
      <c r="D661" s="1"/>
      <c r="E661" s="52"/>
      <c r="F661" s="1"/>
      <c r="G661" s="52"/>
      <c r="H661" s="1"/>
      <c r="I661" s="52"/>
      <c r="J661" s="1"/>
      <c r="K661" s="52"/>
      <c r="L661" s="69"/>
      <c r="M661" s="52"/>
      <c r="N661" s="1"/>
      <c r="O661" s="52"/>
      <c r="P661" s="1"/>
      <c r="Q661" s="1"/>
      <c r="R661" s="52"/>
      <c r="S661" s="1"/>
      <c r="T661" s="52"/>
      <c r="U661" s="1"/>
      <c r="V661" s="70"/>
      <c r="W661" s="52"/>
      <c r="X661" s="1"/>
      <c r="Y661" s="52"/>
      <c r="Z661" s="1"/>
      <c r="AA661" s="1"/>
      <c r="AB661" s="1"/>
      <c r="AC661" s="1"/>
      <c r="AD661" s="1"/>
      <c r="AE661" s="52"/>
      <c r="AF661" s="1"/>
      <c r="AG661" s="52"/>
      <c r="AH661" s="1"/>
      <c r="AI661" s="1"/>
      <c r="AJ661" s="52"/>
      <c r="AK661" s="1"/>
      <c r="AL661" s="52"/>
      <c r="AM661" s="1"/>
      <c r="AN661" s="52"/>
      <c r="AO661" s="71"/>
      <c r="AP661" s="52"/>
      <c r="AQ661" s="1"/>
      <c r="AR661" s="71"/>
      <c r="AS661" s="71"/>
      <c r="AT661" s="52"/>
    </row>
    <row r="662" spans="1:46" ht="14.25" customHeight="1">
      <c r="A662" s="52"/>
      <c r="B662" s="52"/>
      <c r="C662" s="52"/>
      <c r="D662" s="1"/>
      <c r="E662" s="52"/>
      <c r="F662" s="1"/>
      <c r="G662" s="52"/>
      <c r="H662" s="1"/>
      <c r="I662" s="52"/>
      <c r="J662" s="1"/>
      <c r="K662" s="52"/>
      <c r="L662" s="69"/>
      <c r="M662" s="52"/>
      <c r="N662" s="1"/>
      <c r="O662" s="52"/>
      <c r="P662" s="1"/>
      <c r="Q662" s="1"/>
      <c r="R662" s="52"/>
      <c r="S662" s="1"/>
      <c r="T662" s="52"/>
      <c r="U662" s="1"/>
      <c r="V662" s="70"/>
      <c r="W662" s="52"/>
      <c r="X662" s="1"/>
      <c r="Y662" s="52"/>
      <c r="Z662" s="1"/>
      <c r="AA662" s="1"/>
      <c r="AB662" s="1"/>
      <c r="AC662" s="1"/>
      <c r="AD662" s="1"/>
      <c r="AE662" s="52"/>
      <c r="AF662" s="1"/>
      <c r="AG662" s="52"/>
      <c r="AH662" s="1"/>
      <c r="AI662" s="1"/>
      <c r="AJ662" s="52"/>
      <c r="AK662" s="1"/>
      <c r="AL662" s="52"/>
      <c r="AM662" s="1"/>
      <c r="AN662" s="52"/>
      <c r="AO662" s="71"/>
      <c r="AP662" s="52"/>
      <c r="AQ662" s="1"/>
      <c r="AR662" s="71"/>
      <c r="AS662" s="71"/>
      <c r="AT662" s="52"/>
    </row>
    <row r="663" spans="1:46" ht="14.25" customHeight="1">
      <c r="A663" s="52"/>
      <c r="B663" s="52"/>
      <c r="C663" s="52"/>
      <c r="D663" s="1"/>
      <c r="E663" s="52"/>
      <c r="F663" s="1"/>
      <c r="G663" s="52"/>
      <c r="H663" s="1"/>
      <c r="I663" s="52"/>
      <c r="J663" s="1"/>
      <c r="K663" s="52"/>
      <c r="L663" s="69"/>
      <c r="M663" s="52"/>
      <c r="N663" s="1"/>
      <c r="O663" s="52"/>
      <c r="P663" s="1"/>
      <c r="Q663" s="1"/>
      <c r="R663" s="52"/>
      <c r="S663" s="1"/>
      <c r="T663" s="52"/>
      <c r="U663" s="1"/>
      <c r="V663" s="70"/>
      <c r="W663" s="52"/>
      <c r="X663" s="1"/>
      <c r="Y663" s="52"/>
      <c r="Z663" s="1"/>
      <c r="AA663" s="1"/>
      <c r="AB663" s="1"/>
      <c r="AC663" s="1"/>
      <c r="AD663" s="1"/>
      <c r="AE663" s="52"/>
      <c r="AF663" s="1"/>
      <c r="AG663" s="52"/>
      <c r="AH663" s="1"/>
      <c r="AI663" s="1"/>
      <c r="AJ663" s="52"/>
      <c r="AK663" s="1"/>
      <c r="AL663" s="52"/>
      <c r="AM663" s="1"/>
      <c r="AN663" s="52"/>
      <c r="AO663" s="71"/>
      <c r="AP663" s="52"/>
      <c r="AQ663" s="1"/>
      <c r="AR663" s="71"/>
      <c r="AS663" s="71"/>
      <c r="AT663" s="52"/>
    </row>
    <row r="664" spans="1:46" ht="14.25" customHeight="1">
      <c r="A664" s="52"/>
      <c r="B664" s="52"/>
      <c r="C664" s="52"/>
      <c r="D664" s="1"/>
      <c r="E664" s="52"/>
      <c r="F664" s="1"/>
      <c r="G664" s="52"/>
      <c r="H664" s="1"/>
      <c r="I664" s="52"/>
      <c r="J664" s="1"/>
      <c r="K664" s="52"/>
      <c r="L664" s="69"/>
      <c r="M664" s="52"/>
      <c r="N664" s="1"/>
      <c r="O664" s="52"/>
      <c r="P664" s="1"/>
      <c r="Q664" s="1"/>
      <c r="R664" s="52"/>
      <c r="S664" s="1"/>
      <c r="T664" s="52"/>
      <c r="U664" s="1"/>
      <c r="V664" s="70"/>
      <c r="W664" s="52"/>
      <c r="X664" s="1"/>
      <c r="Y664" s="52"/>
      <c r="Z664" s="1"/>
      <c r="AA664" s="1"/>
      <c r="AB664" s="1"/>
      <c r="AC664" s="1"/>
      <c r="AD664" s="1"/>
      <c r="AE664" s="52"/>
      <c r="AF664" s="1"/>
      <c r="AG664" s="52"/>
      <c r="AH664" s="1"/>
      <c r="AI664" s="1"/>
      <c r="AJ664" s="52"/>
      <c r="AK664" s="1"/>
      <c r="AL664" s="52"/>
      <c r="AM664" s="1"/>
      <c r="AN664" s="52"/>
      <c r="AO664" s="71"/>
      <c r="AP664" s="52"/>
      <c r="AQ664" s="1"/>
      <c r="AR664" s="71"/>
      <c r="AS664" s="71"/>
      <c r="AT664" s="52"/>
    </row>
    <row r="665" spans="1:46" ht="14.25" customHeight="1">
      <c r="A665" s="52"/>
      <c r="B665" s="52"/>
      <c r="C665" s="52"/>
      <c r="D665" s="1"/>
      <c r="E665" s="52"/>
      <c r="F665" s="1"/>
      <c r="G665" s="52"/>
      <c r="H665" s="1"/>
      <c r="I665" s="52"/>
      <c r="J665" s="1"/>
      <c r="K665" s="52"/>
      <c r="L665" s="69"/>
      <c r="M665" s="52"/>
      <c r="N665" s="1"/>
      <c r="O665" s="52"/>
      <c r="P665" s="1"/>
      <c r="Q665" s="1"/>
      <c r="R665" s="52"/>
      <c r="S665" s="1"/>
      <c r="T665" s="52"/>
      <c r="U665" s="1"/>
      <c r="V665" s="70"/>
      <c r="W665" s="52"/>
      <c r="X665" s="1"/>
      <c r="Y665" s="52"/>
      <c r="Z665" s="1"/>
      <c r="AA665" s="1"/>
      <c r="AB665" s="1"/>
      <c r="AC665" s="1"/>
      <c r="AD665" s="1"/>
      <c r="AE665" s="52"/>
      <c r="AF665" s="1"/>
      <c r="AG665" s="52"/>
      <c r="AH665" s="1"/>
      <c r="AI665" s="1"/>
      <c r="AJ665" s="52"/>
      <c r="AK665" s="1"/>
      <c r="AL665" s="52"/>
      <c r="AM665" s="1"/>
      <c r="AN665" s="52"/>
      <c r="AO665" s="71"/>
      <c r="AP665" s="52"/>
      <c r="AQ665" s="1"/>
      <c r="AR665" s="71"/>
      <c r="AS665" s="71"/>
      <c r="AT665" s="52"/>
    </row>
    <row r="666" spans="1:46" ht="14.25" customHeight="1">
      <c r="A666" s="52"/>
      <c r="B666" s="52"/>
      <c r="C666" s="52"/>
      <c r="D666" s="1"/>
      <c r="E666" s="52"/>
      <c r="F666" s="1"/>
      <c r="G666" s="52"/>
      <c r="H666" s="1"/>
      <c r="I666" s="52"/>
      <c r="J666" s="1"/>
      <c r="K666" s="52"/>
      <c r="L666" s="69"/>
      <c r="M666" s="52"/>
      <c r="N666" s="1"/>
      <c r="O666" s="52"/>
      <c r="P666" s="1"/>
      <c r="Q666" s="1"/>
      <c r="R666" s="52"/>
      <c r="S666" s="1"/>
      <c r="T666" s="52"/>
      <c r="U666" s="1"/>
      <c r="V666" s="70"/>
      <c r="W666" s="52"/>
      <c r="X666" s="1"/>
      <c r="Y666" s="52"/>
      <c r="Z666" s="1"/>
      <c r="AA666" s="1"/>
      <c r="AB666" s="1"/>
      <c r="AC666" s="1"/>
      <c r="AD666" s="1"/>
      <c r="AE666" s="52"/>
      <c r="AF666" s="1"/>
      <c r="AG666" s="52"/>
      <c r="AH666" s="1"/>
      <c r="AI666" s="1"/>
      <c r="AJ666" s="52"/>
      <c r="AK666" s="1"/>
      <c r="AL666" s="52"/>
      <c r="AM666" s="1"/>
      <c r="AN666" s="52"/>
      <c r="AO666" s="71"/>
      <c r="AP666" s="52"/>
      <c r="AQ666" s="1"/>
      <c r="AR666" s="71"/>
      <c r="AS666" s="71"/>
      <c r="AT666" s="52"/>
    </row>
    <row r="667" spans="1:46" ht="14.25" customHeight="1">
      <c r="A667" s="52"/>
      <c r="B667" s="52"/>
      <c r="C667" s="52"/>
      <c r="D667" s="1"/>
      <c r="E667" s="52"/>
      <c r="F667" s="1"/>
      <c r="G667" s="52"/>
      <c r="H667" s="1"/>
      <c r="I667" s="52"/>
      <c r="J667" s="1"/>
      <c r="K667" s="52"/>
      <c r="L667" s="69"/>
      <c r="M667" s="52"/>
      <c r="N667" s="1"/>
      <c r="O667" s="52"/>
      <c r="P667" s="1"/>
      <c r="Q667" s="1"/>
      <c r="R667" s="52"/>
      <c r="S667" s="1"/>
      <c r="T667" s="52"/>
      <c r="U667" s="1"/>
      <c r="V667" s="70"/>
      <c r="W667" s="52"/>
      <c r="X667" s="1"/>
      <c r="Y667" s="52"/>
      <c r="Z667" s="1"/>
      <c r="AA667" s="1"/>
      <c r="AB667" s="1"/>
      <c r="AC667" s="1"/>
      <c r="AD667" s="1"/>
      <c r="AE667" s="52"/>
      <c r="AF667" s="1"/>
      <c r="AG667" s="52"/>
      <c r="AH667" s="1"/>
      <c r="AI667" s="1"/>
      <c r="AJ667" s="52"/>
      <c r="AK667" s="1"/>
      <c r="AL667" s="52"/>
      <c r="AM667" s="1"/>
      <c r="AN667" s="52"/>
      <c r="AO667" s="71"/>
      <c r="AP667" s="52"/>
      <c r="AQ667" s="1"/>
      <c r="AR667" s="71"/>
      <c r="AS667" s="71"/>
      <c r="AT667" s="52"/>
    </row>
    <row r="668" spans="1:46" ht="14.25" customHeight="1">
      <c r="A668" s="52"/>
      <c r="B668" s="52"/>
      <c r="C668" s="52"/>
      <c r="D668" s="1"/>
      <c r="E668" s="52"/>
      <c r="F668" s="1"/>
      <c r="G668" s="52"/>
      <c r="H668" s="1"/>
      <c r="I668" s="52"/>
      <c r="J668" s="1"/>
      <c r="K668" s="52"/>
      <c r="L668" s="69"/>
      <c r="M668" s="52"/>
      <c r="N668" s="1"/>
      <c r="O668" s="52"/>
      <c r="P668" s="1"/>
      <c r="Q668" s="1"/>
      <c r="R668" s="52"/>
      <c r="S668" s="1"/>
      <c r="T668" s="52"/>
      <c r="U668" s="1"/>
      <c r="V668" s="70"/>
      <c r="W668" s="52"/>
      <c r="X668" s="1"/>
      <c r="Y668" s="52"/>
      <c r="Z668" s="1"/>
      <c r="AA668" s="1"/>
      <c r="AB668" s="1"/>
      <c r="AC668" s="1"/>
      <c r="AD668" s="1"/>
      <c r="AE668" s="52"/>
      <c r="AF668" s="1"/>
      <c r="AG668" s="52"/>
      <c r="AH668" s="1"/>
      <c r="AI668" s="1"/>
      <c r="AJ668" s="52"/>
      <c r="AK668" s="1"/>
      <c r="AL668" s="52"/>
      <c r="AM668" s="1"/>
      <c r="AN668" s="52"/>
      <c r="AO668" s="71"/>
      <c r="AP668" s="52"/>
      <c r="AQ668" s="1"/>
      <c r="AR668" s="71"/>
      <c r="AS668" s="71"/>
      <c r="AT668" s="52"/>
    </row>
    <row r="669" spans="1:46" ht="14.25" customHeight="1">
      <c r="A669" s="52"/>
      <c r="B669" s="52"/>
      <c r="C669" s="52"/>
      <c r="D669" s="1"/>
      <c r="E669" s="52"/>
      <c r="F669" s="1"/>
      <c r="G669" s="52"/>
      <c r="H669" s="1"/>
      <c r="I669" s="52"/>
      <c r="J669" s="1"/>
      <c r="K669" s="52"/>
      <c r="L669" s="69"/>
      <c r="M669" s="52"/>
      <c r="N669" s="1"/>
      <c r="O669" s="52"/>
      <c r="P669" s="1"/>
      <c r="Q669" s="1"/>
      <c r="R669" s="52"/>
      <c r="S669" s="1"/>
      <c r="T669" s="52"/>
      <c r="U669" s="1"/>
      <c r="V669" s="70"/>
      <c r="W669" s="52"/>
      <c r="X669" s="1"/>
      <c r="Y669" s="52"/>
      <c r="Z669" s="1"/>
      <c r="AA669" s="1"/>
      <c r="AB669" s="1"/>
      <c r="AC669" s="1"/>
      <c r="AD669" s="1"/>
      <c r="AE669" s="52"/>
      <c r="AF669" s="1"/>
      <c r="AG669" s="52"/>
      <c r="AH669" s="1"/>
      <c r="AI669" s="1"/>
      <c r="AJ669" s="52"/>
      <c r="AK669" s="1"/>
      <c r="AL669" s="52"/>
      <c r="AM669" s="1"/>
      <c r="AN669" s="52"/>
      <c r="AO669" s="71"/>
      <c r="AP669" s="52"/>
      <c r="AQ669" s="1"/>
      <c r="AR669" s="71"/>
      <c r="AS669" s="71"/>
      <c r="AT669" s="52"/>
    </row>
    <row r="670" spans="1:46" ht="14.25" customHeight="1">
      <c r="A670" s="52"/>
      <c r="B670" s="52"/>
      <c r="C670" s="52"/>
      <c r="D670" s="1"/>
      <c r="E670" s="52"/>
      <c r="F670" s="1"/>
      <c r="G670" s="52"/>
      <c r="H670" s="1"/>
      <c r="I670" s="52"/>
      <c r="J670" s="1"/>
      <c r="K670" s="52"/>
      <c r="L670" s="69"/>
      <c r="M670" s="52"/>
      <c r="N670" s="1"/>
      <c r="O670" s="52"/>
      <c r="P670" s="1"/>
      <c r="Q670" s="1"/>
      <c r="R670" s="52"/>
      <c r="S670" s="1"/>
      <c r="T670" s="52"/>
      <c r="U670" s="1"/>
      <c r="V670" s="70"/>
      <c r="W670" s="52"/>
      <c r="X670" s="1"/>
      <c r="Y670" s="52"/>
      <c r="Z670" s="1"/>
      <c r="AA670" s="1"/>
      <c r="AB670" s="1"/>
      <c r="AC670" s="1"/>
      <c r="AD670" s="1"/>
      <c r="AE670" s="52"/>
      <c r="AF670" s="1"/>
      <c r="AG670" s="52"/>
      <c r="AH670" s="1"/>
      <c r="AI670" s="1"/>
      <c r="AJ670" s="52"/>
      <c r="AK670" s="1"/>
      <c r="AL670" s="52"/>
      <c r="AM670" s="1"/>
      <c r="AN670" s="52"/>
      <c r="AO670" s="71"/>
      <c r="AP670" s="52"/>
      <c r="AQ670" s="1"/>
      <c r="AR670" s="71"/>
      <c r="AS670" s="71"/>
      <c r="AT670" s="52"/>
    </row>
    <row r="671" spans="1:46" ht="14.25" customHeight="1">
      <c r="A671" s="52"/>
      <c r="B671" s="52"/>
      <c r="C671" s="52"/>
      <c r="D671" s="1"/>
      <c r="E671" s="52"/>
      <c r="F671" s="1"/>
      <c r="G671" s="52"/>
      <c r="H671" s="1"/>
      <c r="I671" s="52"/>
      <c r="J671" s="1"/>
      <c r="K671" s="52"/>
      <c r="L671" s="69"/>
      <c r="M671" s="52"/>
      <c r="N671" s="1"/>
      <c r="O671" s="52"/>
      <c r="P671" s="1"/>
      <c r="Q671" s="1"/>
      <c r="R671" s="52"/>
      <c r="S671" s="1"/>
      <c r="T671" s="52"/>
      <c r="U671" s="1"/>
      <c r="V671" s="70"/>
      <c r="W671" s="52"/>
      <c r="X671" s="1"/>
      <c r="Y671" s="52"/>
      <c r="Z671" s="1"/>
      <c r="AA671" s="1"/>
      <c r="AB671" s="1"/>
      <c r="AC671" s="1"/>
      <c r="AD671" s="1"/>
      <c r="AE671" s="52"/>
      <c r="AF671" s="1"/>
      <c r="AG671" s="52"/>
      <c r="AH671" s="1"/>
      <c r="AI671" s="1"/>
      <c r="AJ671" s="52"/>
      <c r="AK671" s="1"/>
      <c r="AL671" s="52"/>
      <c r="AM671" s="1"/>
      <c r="AN671" s="52"/>
      <c r="AO671" s="71"/>
      <c r="AP671" s="52"/>
      <c r="AQ671" s="1"/>
      <c r="AR671" s="71"/>
      <c r="AS671" s="71"/>
      <c r="AT671" s="52"/>
    </row>
    <row r="672" spans="1:46" ht="14.25" customHeight="1">
      <c r="A672" s="52"/>
      <c r="B672" s="52"/>
      <c r="C672" s="52"/>
      <c r="D672" s="1"/>
      <c r="E672" s="52"/>
      <c r="F672" s="1"/>
      <c r="G672" s="52"/>
      <c r="H672" s="1"/>
      <c r="I672" s="52"/>
      <c r="J672" s="1"/>
      <c r="K672" s="52"/>
      <c r="L672" s="69"/>
      <c r="M672" s="52"/>
      <c r="N672" s="1"/>
      <c r="O672" s="52"/>
      <c r="P672" s="1"/>
      <c r="Q672" s="1"/>
      <c r="R672" s="52"/>
      <c r="S672" s="1"/>
      <c r="T672" s="52"/>
      <c r="U672" s="1"/>
      <c r="V672" s="70"/>
      <c r="W672" s="52"/>
      <c r="X672" s="1"/>
      <c r="Y672" s="52"/>
      <c r="Z672" s="1"/>
      <c r="AA672" s="1"/>
      <c r="AB672" s="1"/>
      <c r="AC672" s="1"/>
      <c r="AD672" s="1"/>
      <c r="AE672" s="52"/>
      <c r="AF672" s="1"/>
      <c r="AG672" s="52"/>
      <c r="AH672" s="1"/>
      <c r="AI672" s="1"/>
      <c r="AJ672" s="52"/>
      <c r="AK672" s="1"/>
      <c r="AL672" s="52"/>
      <c r="AM672" s="1"/>
      <c r="AN672" s="52"/>
      <c r="AO672" s="71"/>
      <c r="AP672" s="52"/>
      <c r="AQ672" s="1"/>
      <c r="AR672" s="71"/>
      <c r="AS672" s="71"/>
      <c r="AT672" s="52"/>
    </row>
    <row r="673" spans="1:46" ht="14.25" customHeight="1">
      <c r="A673" s="52"/>
      <c r="B673" s="52"/>
      <c r="C673" s="52"/>
      <c r="D673" s="1"/>
      <c r="E673" s="52"/>
      <c r="F673" s="1"/>
      <c r="G673" s="52"/>
      <c r="H673" s="1"/>
      <c r="I673" s="52"/>
      <c r="J673" s="1"/>
      <c r="K673" s="52"/>
      <c r="L673" s="69"/>
      <c r="M673" s="52"/>
      <c r="N673" s="1"/>
      <c r="O673" s="52"/>
      <c r="P673" s="1"/>
      <c r="Q673" s="1"/>
      <c r="R673" s="52"/>
      <c r="S673" s="1"/>
      <c r="T673" s="52"/>
      <c r="U673" s="1"/>
      <c r="V673" s="70"/>
      <c r="W673" s="52"/>
      <c r="X673" s="1"/>
      <c r="Y673" s="52"/>
      <c r="Z673" s="1"/>
      <c r="AA673" s="1"/>
      <c r="AB673" s="1"/>
      <c r="AC673" s="1"/>
      <c r="AD673" s="1"/>
      <c r="AE673" s="52"/>
      <c r="AF673" s="1"/>
      <c r="AG673" s="52"/>
      <c r="AH673" s="1"/>
      <c r="AI673" s="1"/>
      <c r="AJ673" s="52"/>
      <c r="AK673" s="1"/>
      <c r="AL673" s="52"/>
      <c r="AM673" s="1"/>
      <c r="AN673" s="52"/>
      <c r="AO673" s="71"/>
      <c r="AP673" s="52"/>
      <c r="AQ673" s="1"/>
      <c r="AR673" s="71"/>
      <c r="AS673" s="71"/>
      <c r="AT673" s="52"/>
    </row>
    <row r="674" spans="1:46" ht="14.25" customHeight="1">
      <c r="A674" s="52"/>
      <c r="B674" s="52"/>
      <c r="C674" s="52"/>
      <c r="D674" s="1"/>
      <c r="E674" s="52"/>
      <c r="F674" s="1"/>
      <c r="G674" s="52"/>
      <c r="H674" s="1"/>
      <c r="I674" s="52"/>
      <c r="J674" s="1"/>
      <c r="K674" s="52"/>
      <c r="L674" s="69"/>
      <c r="M674" s="52"/>
      <c r="N674" s="1"/>
      <c r="O674" s="52"/>
      <c r="P674" s="1"/>
      <c r="Q674" s="1"/>
      <c r="R674" s="52"/>
      <c r="S674" s="1"/>
      <c r="T674" s="52"/>
      <c r="U674" s="1"/>
      <c r="V674" s="70"/>
      <c r="W674" s="52"/>
      <c r="X674" s="1"/>
      <c r="Y674" s="52"/>
      <c r="Z674" s="1"/>
      <c r="AA674" s="1"/>
      <c r="AB674" s="1"/>
      <c r="AC674" s="1"/>
      <c r="AD674" s="1"/>
      <c r="AE674" s="52"/>
      <c r="AF674" s="1"/>
      <c r="AG674" s="52"/>
      <c r="AH674" s="1"/>
      <c r="AI674" s="1"/>
      <c r="AJ674" s="52"/>
      <c r="AK674" s="1"/>
      <c r="AL674" s="52"/>
      <c r="AM674" s="1"/>
      <c r="AN674" s="52"/>
      <c r="AO674" s="71"/>
      <c r="AP674" s="52"/>
      <c r="AQ674" s="1"/>
      <c r="AR674" s="71"/>
      <c r="AS674" s="71"/>
      <c r="AT674" s="52"/>
    </row>
    <row r="675" spans="1:46" ht="14.25" customHeight="1">
      <c r="A675" s="52"/>
      <c r="B675" s="52"/>
      <c r="C675" s="52"/>
      <c r="D675" s="1"/>
      <c r="E675" s="52"/>
      <c r="F675" s="1"/>
      <c r="G675" s="52"/>
      <c r="H675" s="1"/>
      <c r="I675" s="52"/>
      <c r="J675" s="1"/>
      <c r="K675" s="52"/>
      <c r="L675" s="69"/>
      <c r="M675" s="52"/>
      <c r="N675" s="1"/>
      <c r="O675" s="52"/>
      <c r="P675" s="1"/>
      <c r="Q675" s="1"/>
      <c r="R675" s="52"/>
      <c r="S675" s="1"/>
      <c r="T675" s="52"/>
      <c r="U675" s="1"/>
      <c r="V675" s="70"/>
      <c r="W675" s="52"/>
      <c r="X675" s="1"/>
      <c r="Y675" s="52"/>
      <c r="Z675" s="1"/>
      <c r="AA675" s="1"/>
      <c r="AB675" s="1"/>
      <c r="AC675" s="1"/>
      <c r="AD675" s="1"/>
      <c r="AE675" s="52"/>
      <c r="AF675" s="1"/>
      <c r="AG675" s="52"/>
      <c r="AH675" s="1"/>
      <c r="AI675" s="1"/>
      <c r="AJ675" s="52"/>
      <c r="AK675" s="1"/>
      <c r="AL675" s="52"/>
      <c r="AM675" s="1"/>
      <c r="AN675" s="52"/>
      <c r="AO675" s="71"/>
      <c r="AP675" s="52"/>
      <c r="AQ675" s="1"/>
      <c r="AR675" s="71"/>
      <c r="AS675" s="71"/>
      <c r="AT675" s="52"/>
    </row>
    <row r="676" spans="1:46" ht="14.25" customHeight="1">
      <c r="A676" s="52"/>
      <c r="B676" s="52"/>
      <c r="C676" s="52"/>
      <c r="D676" s="1"/>
      <c r="E676" s="52"/>
      <c r="F676" s="1"/>
      <c r="G676" s="52"/>
      <c r="H676" s="1"/>
      <c r="I676" s="52"/>
      <c r="J676" s="1"/>
      <c r="K676" s="52"/>
      <c r="L676" s="69"/>
      <c r="M676" s="52"/>
      <c r="N676" s="1"/>
      <c r="O676" s="52"/>
      <c r="P676" s="1"/>
      <c r="Q676" s="1"/>
      <c r="R676" s="52"/>
      <c r="S676" s="1"/>
      <c r="T676" s="52"/>
      <c r="U676" s="1"/>
      <c r="V676" s="70"/>
      <c r="W676" s="52"/>
      <c r="X676" s="1"/>
      <c r="Y676" s="52"/>
      <c r="Z676" s="1"/>
      <c r="AA676" s="1"/>
      <c r="AB676" s="1"/>
      <c r="AC676" s="1"/>
      <c r="AD676" s="1"/>
      <c r="AE676" s="52"/>
      <c r="AF676" s="1"/>
      <c r="AG676" s="52"/>
      <c r="AH676" s="1"/>
      <c r="AI676" s="1"/>
      <c r="AJ676" s="52"/>
      <c r="AK676" s="1"/>
      <c r="AL676" s="52"/>
      <c r="AM676" s="1"/>
      <c r="AN676" s="52"/>
      <c r="AO676" s="71"/>
      <c r="AP676" s="52"/>
      <c r="AQ676" s="1"/>
      <c r="AR676" s="71"/>
      <c r="AS676" s="71"/>
      <c r="AT676" s="52"/>
    </row>
    <row r="677" spans="1:46" ht="14.25" customHeight="1">
      <c r="A677" s="52"/>
      <c r="B677" s="52"/>
      <c r="C677" s="52"/>
      <c r="D677" s="1"/>
      <c r="E677" s="52"/>
      <c r="F677" s="1"/>
      <c r="G677" s="52"/>
      <c r="H677" s="1"/>
      <c r="I677" s="52"/>
      <c r="J677" s="1"/>
      <c r="K677" s="52"/>
      <c r="L677" s="69"/>
      <c r="M677" s="52"/>
      <c r="N677" s="1"/>
      <c r="O677" s="52"/>
      <c r="P677" s="1"/>
      <c r="Q677" s="1"/>
      <c r="R677" s="52"/>
      <c r="S677" s="1"/>
      <c r="T677" s="52"/>
      <c r="U677" s="1"/>
      <c r="V677" s="70"/>
      <c r="W677" s="52"/>
      <c r="X677" s="1"/>
      <c r="Y677" s="52"/>
      <c r="Z677" s="1"/>
      <c r="AA677" s="1"/>
      <c r="AB677" s="1"/>
      <c r="AC677" s="1"/>
      <c r="AD677" s="1"/>
      <c r="AE677" s="52"/>
      <c r="AF677" s="1"/>
      <c r="AG677" s="52"/>
      <c r="AH677" s="1"/>
      <c r="AI677" s="1"/>
      <c r="AJ677" s="52"/>
      <c r="AK677" s="1"/>
      <c r="AL677" s="52"/>
      <c r="AM677" s="1"/>
      <c r="AN677" s="52"/>
      <c r="AO677" s="71"/>
      <c r="AP677" s="52"/>
      <c r="AQ677" s="1"/>
      <c r="AR677" s="71"/>
      <c r="AS677" s="71"/>
      <c r="AT677" s="52"/>
    </row>
    <row r="678" spans="1:46" ht="14.25" customHeight="1">
      <c r="A678" s="52"/>
      <c r="B678" s="52"/>
      <c r="C678" s="52"/>
      <c r="D678" s="1"/>
      <c r="E678" s="52"/>
      <c r="F678" s="1"/>
      <c r="G678" s="52"/>
      <c r="H678" s="1"/>
      <c r="I678" s="52"/>
      <c r="J678" s="1"/>
      <c r="K678" s="52"/>
      <c r="L678" s="69"/>
      <c r="M678" s="52"/>
      <c r="N678" s="1"/>
      <c r="O678" s="52"/>
      <c r="P678" s="1"/>
      <c r="Q678" s="1"/>
      <c r="R678" s="52"/>
      <c r="S678" s="1"/>
      <c r="T678" s="52"/>
      <c r="U678" s="1"/>
      <c r="V678" s="70"/>
      <c r="W678" s="52"/>
      <c r="X678" s="1"/>
      <c r="Y678" s="52"/>
      <c r="Z678" s="1"/>
      <c r="AA678" s="1"/>
      <c r="AB678" s="1"/>
      <c r="AC678" s="1"/>
      <c r="AD678" s="1"/>
      <c r="AE678" s="52"/>
      <c r="AF678" s="1"/>
      <c r="AG678" s="52"/>
      <c r="AH678" s="1"/>
      <c r="AI678" s="1"/>
      <c r="AJ678" s="52"/>
      <c r="AK678" s="1"/>
      <c r="AL678" s="52"/>
      <c r="AM678" s="1"/>
      <c r="AN678" s="52"/>
      <c r="AO678" s="71"/>
      <c r="AP678" s="52"/>
      <c r="AQ678" s="1"/>
      <c r="AR678" s="71"/>
      <c r="AS678" s="71"/>
      <c r="AT678" s="52"/>
    </row>
    <row r="679" spans="1:46" ht="14.25" customHeight="1">
      <c r="A679" s="52"/>
      <c r="B679" s="52"/>
      <c r="C679" s="52"/>
      <c r="D679" s="1"/>
      <c r="E679" s="52"/>
      <c r="F679" s="1"/>
      <c r="G679" s="52"/>
      <c r="H679" s="1"/>
      <c r="I679" s="52"/>
      <c r="J679" s="1"/>
      <c r="K679" s="52"/>
      <c r="L679" s="69"/>
      <c r="M679" s="52"/>
      <c r="N679" s="1"/>
      <c r="O679" s="52"/>
      <c r="P679" s="1"/>
      <c r="Q679" s="1"/>
      <c r="R679" s="52"/>
      <c r="S679" s="1"/>
      <c r="T679" s="52"/>
      <c r="U679" s="1"/>
      <c r="V679" s="70"/>
      <c r="W679" s="52"/>
      <c r="X679" s="1"/>
      <c r="Y679" s="52"/>
      <c r="Z679" s="1"/>
      <c r="AA679" s="1"/>
      <c r="AB679" s="1"/>
      <c r="AC679" s="1"/>
      <c r="AD679" s="1"/>
      <c r="AE679" s="52"/>
      <c r="AF679" s="1"/>
      <c r="AG679" s="52"/>
      <c r="AH679" s="1"/>
      <c r="AI679" s="1"/>
      <c r="AJ679" s="52"/>
      <c r="AK679" s="1"/>
      <c r="AL679" s="52"/>
      <c r="AM679" s="1"/>
      <c r="AN679" s="52"/>
      <c r="AO679" s="71"/>
      <c r="AP679" s="52"/>
      <c r="AQ679" s="1"/>
      <c r="AR679" s="71"/>
      <c r="AS679" s="71"/>
      <c r="AT679" s="52"/>
    </row>
    <row r="680" spans="1:46" ht="14.25" customHeight="1">
      <c r="A680" s="52"/>
      <c r="B680" s="52"/>
      <c r="C680" s="52"/>
      <c r="D680" s="1"/>
      <c r="E680" s="52"/>
      <c r="F680" s="1"/>
      <c r="G680" s="52"/>
      <c r="H680" s="1"/>
      <c r="I680" s="52"/>
      <c r="J680" s="1"/>
      <c r="K680" s="52"/>
      <c r="L680" s="69"/>
      <c r="M680" s="52"/>
      <c r="N680" s="1"/>
      <c r="O680" s="52"/>
      <c r="P680" s="1"/>
      <c r="Q680" s="1"/>
      <c r="R680" s="52"/>
      <c r="S680" s="1"/>
      <c r="T680" s="52"/>
      <c r="U680" s="1"/>
      <c r="V680" s="70"/>
      <c r="W680" s="52"/>
      <c r="X680" s="1"/>
      <c r="Y680" s="52"/>
      <c r="Z680" s="1"/>
      <c r="AA680" s="1"/>
      <c r="AB680" s="1"/>
      <c r="AC680" s="1"/>
      <c r="AD680" s="1"/>
      <c r="AE680" s="52"/>
      <c r="AF680" s="1"/>
      <c r="AG680" s="52"/>
      <c r="AH680" s="1"/>
      <c r="AI680" s="1"/>
      <c r="AJ680" s="52"/>
      <c r="AK680" s="1"/>
      <c r="AL680" s="52"/>
      <c r="AM680" s="1"/>
      <c r="AN680" s="52"/>
      <c r="AO680" s="71"/>
      <c r="AP680" s="52"/>
      <c r="AQ680" s="1"/>
      <c r="AR680" s="71"/>
      <c r="AS680" s="71"/>
      <c r="AT680" s="52"/>
    </row>
    <row r="681" spans="1:46" ht="14.25" customHeight="1">
      <c r="A681" s="52"/>
      <c r="B681" s="52"/>
      <c r="C681" s="52"/>
      <c r="D681" s="1"/>
      <c r="E681" s="52"/>
      <c r="F681" s="1"/>
      <c r="G681" s="52"/>
      <c r="H681" s="1"/>
      <c r="I681" s="52"/>
      <c r="J681" s="1"/>
      <c r="K681" s="52"/>
      <c r="L681" s="69"/>
      <c r="M681" s="52"/>
      <c r="N681" s="1"/>
      <c r="O681" s="52"/>
      <c r="P681" s="1"/>
      <c r="Q681" s="1"/>
      <c r="R681" s="52"/>
      <c r="S681" s="1"/>
      <c r="T681" s="52"/>
      <c r="U681" s="1"/>
      <c r="V681" s="70"/>
      <c r="W681" s="52"/>
      <c r="X681" s="1"/>
      <c r="Y681" s="52"/>
      <c r="Z681" s="1"/>
      <c r="AA681" s="1"/>
      <c r="AB681" s="1"/>
      <c r="AC681" s="1"/>
      <c r="AD681" s="1"/>
      <c r="AE681" s="52"/>
      <c r="AF681" s="1"/>
      <c r="AG681" s="52"/>
      <c r="AH681" s="1"/>
      <c r="AI681" s="1"/>
      <c r="AJ681" s="52"/>
      <c r="AK681" s="1"/>
      <c r="AL681" s="52"/>
      <c r="AM681" s="1"/>
      <c r="AN681" s="52"/>
      <c r="AO681" s="71"/>
      <c r="AP681" s="52"/>
      <c r="AQ681" s="1"/>
      <c r="AR681" s="71"/>
      <c r="AS681" s="71"/>
      <c r="AT681" s="52"/>
    </row>
    <row r="682" spans="1:46" ht="14.25" customHeight="1">
      <c r="A682" s="52"/>
      <c r="B682" s="52"/>
      <c r="C682" s="52"/>
      <c r="D682" s="1"/>
      <c r="E682" s="52"/>
      <c r="F682" s="1"/>
      <c r="G682" s="52"/>
      <c r="H682" s="1"/>
      <c r="I682" s="52"/>
      <c r="J682" s="1"/>
      <c r="K682" s="52"/>
      <c r="L682" s="69"/>
      <c r="M682" s="52"/>
      <c r="N682" s="1"/>
      <c r="O682" s="52"/>
      <c r="P682" s="1"/>
      <c r="Q682" s="1"/>
      <c r="R682" s="52"/>
      <c r="S682" s="1"/>
      <c r="T682" s="52"/>
      <c r="U682" s="1"/>
      <c r="V682" s="70"/>
      <c r="W682" s="52"/>
      <c r="X682" s="1"/>
      <c r="Y682" s="52"/>
      <c r="Z682" s="1"/>
      <c r="AA682" s="1"/>
      <c r="AB682" s="1"/>
      <c r="AC682" s="1"/>
      <c r="AD682" s="1"/>
      <c r="AE682" s="52"/>
      <c r="AF682" s="1"/>
      <c r="AG682" s="52"/>
      <c r="AH682" s="1"/>
      <c r="AI682" s="1"/>
      <c r="AJ682" s="52"/>
      <c r="AK682" s="1"/>
      <c r="AL682" s="52"/>
      <c r="AM682" s="1"/>
      <c r="AN682" s="52"/>
      <c r="AO682" s="71"/>
      <c r="AP682" s="52"/>
      <c r="AQ682" s="1"/>
      <c r="AR682" s="71"/>
      <c r="AS682" s="71"/>
      <c r="AT682" s="52"/>
    </row>
    <row r="683" spans="1:46" ht="14.25" customHeight="1">
      <c r="A683" s="52"/>
      <c r="B683" s="52"/>
      <c r="C683" s="52"/>
      <c r="D683" s="1"/>
      <c r="E683" s="52"/>
      <c r="F683" s="1"/>
      <c r="G683" s="52"/>
      <c r="H683" s="1"/>
      <c r="I683" s="52"/>
      <c r="J683" s="1"/>
      <c r="K683" s="52"/>
      <c r="L683" s="69"/>
      <c r="M683" s="52"/>
      <c r="N683" s="1"/>
      <c r="O683" s="52"/>
      <c r="P683" s="1"/>
      <c r="Q683" s="1"/>
      <c r="R683" s="52"/>
      <c r="S683" s="1"/>
      <c r="T683" s="52"/>
      <c r="U683" s="1"/>
      <c r="V683" s="70"/>
      <c r="W683" s="52"/>
      <c r="X683" s="1"/>
      <c r="Y683" s="52"/>
      <c r="Z683" s="1"/>
      <c r="AA683" s="1"/>
      <c r="AB683" s="1"/>
      <c r="AC683" s="1"/>
      <c r="AD683" s="1"/>
      <c r="AE683" s="52"/>
      <c r="AF683" s="1"/>
      <c r="AG683" s="52"/>
      <c r="AH683" s="1"/>
      <c r="AI683" s="1"/>
      <c r="AJ683" s="52"/>
      <c r="AK683" s="1"/>
      <c r="AL683" s="52"/>
      <c r="AM683" s="1"/>
      <c r="AN683" s="52"/>
      <c r="AO683" s="71"/>
      <c r="AP683" s="52"/>
      <c r="AQ683" s="1"/>
      <c r="AR683" s="71"/>
      <c r="AS683" s="71"/>
      <c r="AT683" s="52"/>
    </row>
    <row r="684" spans="1:46" ht="14.25" customHeight="1">
      <c r="A684" s="52"/>
      <c r="B684" s="52"/>
      <c r="C684" s="52"/>
      <c r="D684" s="1"/>
      <c r="E684" s="52"/>
      <c r="F684" s="1"/>
      <c r="G684" s="52"/>
      <c r="H684" s="1"/>
      <c r="I684" s="52"/>
      <c r="J684" s="1"/>
      <c r="K684" s="52"/>
      <c r="L684" s="69"/>
      <c r="M684" s="52"/>
      <c r="N684" s="1"/>
      <c r="O684" s="52"/>
      <c r="P684" s="1"/>
      <c r="Q684" s="1"/>
      <c r="R684" s="52"/>
      <c r="S684" s="1"/>
      <c r="T684" s="52"/>
      <c r="U684" s="1"/>
      <c r="V684" s="70"/>
      <c r="W684" s="52"/>
      <c r="X684" s="1"/>
      <c r="Y684" s="52"/>
      <c r="Z684" s="1"/>
      <c r="AA684" s="1"/>
      <c r="AB684" s="1"/>
      <c r="AC684" s="1"/>
      <c r="AD684" s="1"/>
      <c r="AE684" s="52"/>
      <c r="AF684" s="1"/>
      <c r="AG684" s="52"/>
      <c r="AH684" s="1"/>
      <c r="AI684" s="1"/>
      <c r="AJ684" s="52"/>
      <c r="AK684" s="1"/>
      <c r="AL684" s="52"/>
      <c r="AM684" s="1"/>
      <c r="AN684" s="52"/>
      <c r="AO684" s="71"/>
      <c r="AP684" s="52"/>
      <c r="AQ684" s="1"/>
      <c r="AR684" s="71"/>
      <c r="AS684" s="71"/>
      <c r="AT684" s="52"/>
    </row>
    <row r="685" spans="1:46" ht="14.25" customHeight="1">
      <c r="A685" s="52"/>
      <c r="B685" s="52"/>
      <c r="C685" s="52"/>
      <c r="D685" s="1"/>
      <c r="E685" s="52"/>
      <c r="F685" s="1"/>
      <c r="G685" s="52"/>
      <c r="H685" s="1"/>
      <c r="I685" s="52"/>
      <c r="J685" s="1"/>
      <c r="K685" s="52"/>
      <c r="L685" s="69"/>
      <c r="M685" s="52"/>
      <c r="N685" s="1"/>
      <c r="O685" s="52"/>
      <c r="P685" s="1"/>
      <c r="Q685" s="1"/>
      <c r="R685" s="52"/>
      <c r="S685" s="1"/>
      <c r="T685" s="52"/>
      <c r="U685" s="1"/>
      <c r="V685" s="70"/>
      <c r="W685" s="52"/>
      <c r="X685" s="1"/>
      <c r="Y685" s="52"/>
      <c r="Z685" s="1"/>
      <c r="AA685" s="1"/>
      <c r="AB685" s="1"/>
      <c r="AC685" s="1"/>
      <c r="AD685" s="1"/>
      <c r="AE685" s="52"/>
      <c r="AF685" s="1"/>
      <c r="AG685" s="52"/>
      <c r="AH685" s="1"/>
      <c r="AI685" s="1"/>
      <c r="AJ685" s="52"/>
      <c r="AK685" s="1"/>
      <c r="AL685" s="52"/>
      <c r="AM685" s="1"/>
      <c r="AN685" s="52"/>
      <c r="AO685" s="71"/>
      <c r="AP685" s="52"/>
      <c r="AQ685" s="1"/>
      <c r="AR685" s="71"/>
      <c r="AS685" s="71"/>
      <c r="AT685" s="52"/>
    </row>
    <row r="686" spans="1:46" ht="14.25" customHeight="1">
      <c r="A686" s="52"/>
      <c r="B686" s="52"/>
      <c r="C686" s="52"/>
      <c r="D686" s="1"/>
      <c r="E686" s="52"/>
      <c r="F686" s="1"/>
      <c r="G686" s="52"/>
      <c r="H686" s="1"/>
      <c r="I686" s="52"/>
      <c r="J686" s="1"/>
      <c r="K686" s="52"/>
      <c r="L686" s="69"/>
      <c r="M686" s="52"/>
      <c r="N686" s="1"/>
      <c r="O686" s="52"/>
      <c r="P686" s="1"/>
      <c r="Q686" s="1"/>
      <c r="R686" s="52"/>
      <c r="S686" s="1"/>
      <c r="T686" s="52"/>
      <c r="U686" s="1"/>
      <c r="V686" s="70"/>
      <c r="W686" s="52"/>
      <c r="X686" s="1"/>
      <c r="Y686" s="52"/>
      <c r="Z686" s="1"/>
      <c r="AA686" s="1"/>
      <c r="AB686" s="1"/>
      <c r="AC686" s="1"/>
      <c r="AD686" s="1"/>
      <c r="AE686" s="52"/>
      <c r="AF686" s="1"/>
      <c r="AG686" s="52"/>
      <c r="AH686" s="1"/>
      <c r="AI686" s="1"/>
      <c r="AJ686" s="52"/>
      <c r="AK686" s="1"/>
      <c r="AL686" s="52"/>
      <c r="AM686" s="1"/>
      <c r="AN686" s="52"/>
      <c r="AO686" s="71"/>
      <c r="AP686" s="52"/>
      <c r="AQ686" s="1"/>
      <c r="AR686" s="71"/>
      <c r="AS686" s="71"/>
      <c r="AT686" s="52"/>
    </row>
    <row r="687" spans="1:46" ht="14.25" customHeight="1">
      <c r="A687" s="52"/>
      <c r="B687" s="52"/>
      <c r="C687" s="52"/>
      <c r="D687" s="1"/>
      <c r="E687" s="52"/>
      <c r="F687" s="1"/>
      <c r="G687" s="52"/>
      <c r="H687" s="1"/>
      <c r="I687" s="52"/>
      <c r="J687" s="1"/>
      <c r="K687" s="52"/>
      <c r="L687" s="69"/>
      <c r="M687" s="52"/>
      <c r="N687" s="1"/>
      <c r="O687" s="52"/>
      <c r="P687" s="1"/>
      <c r="Q687" s="1"/>
      <c r="R687" s="52"/>
      <c r="S687" s="1"/>
      <c r="T687" s="52"/>
      <c r="U687" s="1"/>
      <c r="V687" s="70"/>
      <c r="W687" s="52"/>
      <c r="X687" s="1"/>
      <c r="Y687" s="52"/>
      <c r="Z687" s="1"/>
      <c r="AA687" s="1"/>
      <c r="AB687" s="1"/>
      <c r="AC687" s="1"/>
      <c r="AD687" s="1"/>
      <c r="AE687" s="52"/>
      <c r="AF687" s="1"/>
      <c r="AG687" s="52"/>
      <c r="AH687" s="1"/>
      <c r="AI687" s="1"/>
      <c r="AJ687" s="52"/>
      <c r="AK687" s="1"/>
      <c r="AL687" s="52"/>
      <c r="AM687" s="1"/>
      <c r="AN687" s="52"/>
      <c r="AO687" s="71"/>
      <c r="AP687" s="52"/>
      <c r="AQ687" s="1"/>
      <c r="AR687" s="71"/>
      <c r="AS687" s="71"/>
      <c r="AT687" s="52"/>
    </row>
    <row r="688" spans="1:46" ht="14.25" customHeight="1">
      <c r="A688" s="52"/>
      <c r="B688" s="52"/>
      <c r="C688" s="52"/>
      <c r="D688" s="1"/>
      <c r="E688" s="52"/>
      <c r="F688" s="1"/>
      <c r="G688" s="52"/>
      <c r="H688" s="1"/>
      <c r="I688" s="52"/>
      <c r="J688" s="1"/>
      <c r="K688" s="52"/>
      <c r="L688" s="69"/>
      <c r="M688" s="52"/>
      <c r="N688" s="1"/>
      <c r="O688" s="52"/>
      <c r="P688" s="1"/>
      <c r="Q688" s="1"/>
      <c r="R688" s="52"/>
      <c r="S688" s="1"/>
      <c r="T688" s="52"/>
      <c r="U688" s="1"/>
      <c r="V688" s="70"/>
      <c r="W688" s="52"/>
      <c r="X688" s="1"/>
      <c r="Y688" s="52"/>
      <c r="Z688" s="1"/>
      <c r="AA688" s="1"/>
      <c r="AB688" s="1"/>
      <c r="AC688" s="1"/>
      <c r="AD688" s="1"/>
      <c r="AE688" s="52"/>
      <c r="AF688" s="1"/>
      <c r="AG688" s="52"/>
      <c r="AH688" s="1"/>
      <c r="AI688" s="1"/>
      <c r="AJ688" s="52"/>
      <c r="AK688" s="1"/>
      <c r="AL688" s="52"/>
      <c r="AM688" s="1"/>
      <c r="AN688" s="52"/>
      <c r="AO688" s="71"/>
      <c r="AP688" s="52"/>
      <c r="AQ688" s="1"/>
      <c r="AR688" s="71"/>
      <c r="AS688" s="71"/>
      <c r="AT688" s="52"/>
    </row>
    <row r="689" spans="1:46" ht="14.25" customHeight="1">
      <c r="A689" s="52"/>
      <c r="B689" s="52"/>
      <c r="C689" s="52"/>
      <c r="D689" s="1"/>
      <c r="E689" s="52"/>
      <c r="F689" s="1"/>
      <c r="G689" s="52"/>
      <c r="H689" s="1"/>
      <c r="I689" s="52"/>
      <c r="J689" s="1"/>
      <c r="K689" s="52"/>
      <c r="L689" s="69"/>
      <c r="M689" s="52"/>
      <c r="N689" s="1"/>
      <c r="O689" s="52"/>
      <c r="P689" s="1"/>
      <c r="Q689" s="1"/>
      <c r="R689" s="52"/>
      <c r="S689" s="1"/>
      <c r="T689" s="52"/>
      <c r="U689" s="1"/>
      <c r="V689" s="70"/>
      <c r="W689" s="52"/>
      <c r="X689" s="1"/>
      <c r="Y689" s="52"/>
      <c r="Z689" s="1"/>
      <c r="AA689" s="1"/>
      <c r="AB689" s="1"/>
      <c r="AC689" s="1"/>
      <c r="AD689" s="1"/>
      <c r="AE689" s="52"/>
      <c r="AF689" s="1"/>
      <c r="AG689" s="52"/>
      <c r="AH689" s="1"/>
      <c r="AI689" s="1"/>
      <c r="AJ689" s="52"/>
      <c r="AK689" s="1"/>
      <c r="AL689" s="52"/>
      <c r="AM689" s="1"/>
      <c r="AN689" s="52"/>
      <c r="AO689" s="71"/>
      <c r="AP689" s="52"/>
      <c r="AQ689" s="1"/>
      <c r="AR689" s="71"/>
      <c r="AS689" s="71"/>
      <c r="AT689" s="52"/>
    </row>
    <row r="690" spans="1:46" ht="14.25" customHeight="1">
      <c r="A690" s="52"/>
      <c r="B690" s="52"/>
      <c r="C690" s="52"/>
      <c r="D690" s="1"/>
      <c r="E690" s="52"/>
      <c r="F690" s="1"/>
      <c r="G690" s="52"/>
      <c r="H690" s="1"/>
      <c r="I690" s="52"/>
      <c r="J690" s="1"/>
      <c r="K690" s="52"/>
      <c r="L690" s="69"/>
      <c r="M690" s="52"/>
      <c r="N690" s="1"/>
      <c r="O690" s="52"/>
      <c r="P690" s="1"/>
      <c r="Q690" s="1"/>
      <c r="R690" s="52"/>
      <c r="S690" s="1"/>
      <c r="T690" s="52"/>
      <c r="U690" s="1"/>
      <c r="V690" s="70"/>
      <c r="W690" s="52"/>
      <c r="X690" s="1"/>
      <c r="Y690" s="52"/>
      <c r="Z690" s="1"/>
      <c r="AA690" s="1"/>
      <c r="AB690" s="1"/>
      <c r="AC690" s="1"/>
      <c r="AD690" s="1"/>
      <c r="AE690" s="52"/>
      <c r="AF690" s="1"/>
      <c r="AG690" s="52"/>
      <c r="AH690" s="1"/>
      <c r="AI690" s="1"/>
      <c r="AJ690" s="52"/>
      <c r="AK690" s="1"/>
      <c r="AL690" s="52"/>
      <c r="AM690" s="1"/>
      <c r="AN690" s="52"/>
      <c r="AO690" s="71"/>
      <c r="AP690" s="52"/>
      <c r="AQ690" s="1"/>
      <c r="AR690" s="71"/>
      <c r="AS690" s="71"/>
      <c r="AT690" s="52"/>
    </row>
    <row r="691" spans="1:46" ht="14.25" customHeight="1">
      <c r="A691" s="52"/>
      <c r="B691" s="52"/>
      <c r="C691" s="52"/>
      <c r="D691" s="1"/>
      <c r="E691" s="52"/>
      <c r="F691" s="1"/>
      <c r="G691" s="52"/>
      <c r="H691" s="1"/>
      <c r="I691" s="52"/>
      <c r="J691" s="1"/>
      <c r="K691" s="52"/>
      <c r="L691" s="69"/>
      <c r="M691" s="52"/>
      <c r="N691" s="1"/>
      <c r="O691" s="52"/>
      <c r="P691" s="1"/>
      <c r="Q691" s="1"/>
      <c r="R691" s="52"/>
      <c r="S691" s="1"/>
      <c r="T691" s="52"/>
      <c r="U691" s="1"/>
      <c r="V691" s="70"/>
      <c r="W691" s="52"/>
      <c r="X691" s="1"/>
      <c r="Y691" s="52"/>
      <c r="Z691" s="1"/>
      <c r="AA691" s="1"/>
      <c r="AB691" s="1"/>
      <c r="AC691" s="1"/>
      <c r="AD691" s="1"/>
      <c r="AE691" s="52"/>
      <c r="AF691" s="1"/>
      <c r="AG691" s="52"/>
      <c r="AH691" s="1"/>
      <c r="AI691" s="1"/>
      <c r="AJ691" s="52"/>
      <c r="AK691" s="1"/>
      <c r="AL691" s="52"/>
      <c r="AM691" s="1"/>
      <c r="AN691" s="52"/>
      <c r="AO691" s="71"/>
      <c r="AP691" s="52"/>
      <c r="AQ691" s="1"/>
      <c r="AR691" s="71"/>
      <c r="AS691" s="71"/>
      <c r="AT691" s="52"/>
    </row>
    <row r="692" spans="1:46" ht="14.25" customHeight="1">
      <c r="A692" s="52"/>
      <c r="B692" s="52"/>
      <c r="C692" s="52"/>
      <c r="D692" s="1"/>
      <c r="E692" s="52"/>
      <c r="F692" s="1"/>
      <c r="G692" s="52"/>
      <c r="H692" s="1"/>
      <c r="I692" s="52"/>
      <c r="J692" s="1"/>
      <c r="K692" s="52"/>
      <c r="L692" s="69"/>
      <c r="M692" s="52"/>
      <c r="N692" s="1"/>
      <c r="O692" s="52"/>
      <c r="P692" s="1"/>
      <c r="Q692" s="1"/>
      <c r="R692" s="52"/>
      <c r="S692" s="1"/>
      <c r="T692" s="52"/>
      <c r="U692" s="1"/>
      <c r="V692" s="70"/>
      <c r="W692" s="52"/>
      <c r="X692" s="1"/>
      <c r="Y692" s="52"/>
      <c r="Z692" s="1"/>
      <c r="AA692" s="1"/>
      <c r="AB692" s="1"/>
      <c r="AC692" s="1"/>
      <c r="AD692" s="1"/>
      <c r="AE692" s="52"/>
      <c r="AF692" s="1"/>
      <c r="AG692" s="52"/>
      <c r="AH692" s="1"/>
      <c r="AI692" s="1"/>
      <c r="AJ692" s="52"/>
      <c r="AK692" s="1"/>
      <c r="AL692" s="52"/>
      <c r="AM692" s="1"/>
      <c r="AN692" s="52"/>
      <c r="AO692" s="71"/>
      <c r="AP692" s="52"/>
      <c r="AQ692" s="1"/>
      <c r="AR692" s="71"/>
      <c r="AS692" s="71"/>
      <c r="AT692" s="52"/>
    </row>
    <row r="693" spans="1:46" ht="14.25" customHeight="1">
      <c r="A693" s="52"/>
      <c r="B693" s="52"/>
      <c r="C693" s="52"/>
      <c r="D693" s="1"/>
      <c r="E693" s="52"/>
      <c r="F693" s="1"/>
      <c r="G693" s="52"/>
      <c r="H693" s="1"/>
      <c r="I693" s="52"/>
      <c r="J693" s="1"/>
      <c r="K693" s="52"/>
      <c r="L693" s="69"/>
      <c r="M693" s="52"/>
      <c r="N693" s="1"/>
      <c r="O693" s="52"/>
      <c r="P693" s="1"/>
      <c r="Q693" s="1"/>
      <c r="R693" s="52"/>
      <c r="S693" s="1"/>
      <c r="T693" s="52"/>
      <c r="U693" s="1"/>
      <c r="V693" s="70"/>
      <c r="W693" s="52"/>
      <c r="X693" s="1"/>
      <c r="Y693" s="52"/>
      <c r="Z693" s="1"/>
      <c r="AA693" s="1"/>
      <c r="AB693" s="1"/>
      <c r="AC693" s="1"/>
      <c r="AD693" s="1"/>
      <c r="AE693" s="52"/>
      <c r="AF693" s="1"/>
      <c r="AG693" s="52"/>
      <c r="AH693" s="1"/>
      <c r="AI693" s="1"/>
      <c r="AJ693" s="52"/>
      <c r="AK693" s="1"/>
      <c r="AL693" s="52"/>
      <c r="AM693" s="1"/>
      <c r="AN693" s="52"/>
      <c r="AO693" s="71"/>
      <c r="AP693" s="52"/>
      <c r="AQ693" s="1"/>
      <c r="AR693" s="71"/>
      <c r="AS693" s="71"/>
      <c r="AT693" s="52"/>
    </row>
    <row r="694" spans="1:46" ht="14.25" customHeight="1">
      <c r="A694" s="52"/>
      <c r="B694" s="52"/>
      <c r="C694" s="52"/>
      <c r="D694" s="1"/>
      <c r="E694" s="52"/>
      <c r="F694" s="1"/>
      <c r="G694" s="52"/>
      <c r="H694" s="1"/>
      <c r="I694" s="52"/>
      <c r="J694" s="1"/>
      <c r="K694" s="52"/>
      <c r="L694" s="69"/>
      <c r="M694" s="52"/>
      <c r="N694" s="1"/>
      <c r="O694" s="52"/>
      <c r="P694" s="1"/>
      <c r="Q694" s="1"/>
      <c r="R694" s="52"/>
      <c r="S694" s="1"/>
      <c r="T694" s="52"/>
      <c r="U694" s="1"/>
      <c r="V694" s="70"/>
      <c r="W694" s="52"/>
      <c r="X694" s="1"/>
      <c r="Y694" s="52"/>
      <c r="Z694" s="1"/>
      <c r="AA694" s="1"/>
      <c r="AB694" s="1"/>
      <c r="AC694" s="1"/>
      <c r="AD694" s="1"/>
      <c r="AE694" s="52"/>
      <c r="AF694" s="1"/>
      <c r="AG694" s="52"/>
      <c r="AH694" s="1"/>
      <c r="AI694" s="1"/>
      <c r="AJ694" s="52"/>
      <c r="AK694" s="1"/>
      <c r="AL694" s="52"/>
      <c r="AM694" s="1"/>
      <c r="AN694" s="52"/>
      <c r="AO694" s="71"/>
      <c r="AP694" s="52"/>
      <c r="AQ694" s="1"/>
      <c r="AR694" s="71"/>
      <c r="AS694" s="71"/>
      <c r="AT694" s="52"/>
    </row>
    <row r="695" spans="1:46" ht="14.25" customHeight="1">
      <c r="A695" s="52"/>
      <c r="B695" s="52"/>
      <c r="C695" s="52"/>
      <c r="D695" s="1"/>
      <c r="E695" s="52"/>
      <c r="F695" s="1"/>
      <c r="G695" s="52"/>
      <c r="H695" s="1"/>
      <c r="I695" s="52"/>
      <c r="J695" s="1"/>
      <c r="K695" s="52"/>
      <c r="L695" s="69"/>
      <c r="M695" s="52"/>
      <c r="N695" s="1"/>
      <c r="O695" s="52"/>
      <c r="P695" s="1"/>
      <c r="Q695" s="1"/>
      <c r="R695" s="52"/>
      <c r="S695" s="1"/>
      <c r="T695" s="52"/>
      <c r="U695" s="1"/>
      <c r="V695" s="70"/>
      <c r="W695" s="52"/>
      <c r="X695" s="1"/>
      <c r="Y695" s="52"/>
      <c r="Z695" s="1"/>
      <c r="AA695" s="1"/>
      <c r="AB695" s="1"/>
      <c r="AC695" s="1"/>
      <c r="AD695" s="1"/>
      <c r="AE695" s="52"/>
      <c r="AF695" s="1"/>
      <c r="AG695" s="52"/>
      <c r="AH695" s="1"/>
      <c r="AI695" s="1"/>
      <c r="AJ695" s="52"/>
      <c r="AK695" s="1"/>
      <c r="AL695" s="52"/>
      <c r="AM695" s="1"/>
      <c r="AN695" s="52"/>
      <c r="AO695" s="71"/>
      <c r="AP695" s="52"/>
      <c r="AQ695" s="1"/>
      <c r="AR695" s="71"/>
      <c r="AS695" s="71"/>
      <c r="AT695" s="52"/>
    </row>
    <row r="696" spans="1:46" ht="14.25" customHeight="1">
      <c r="A696" s="52"/>
      <c r="B696" s="52"/>
      <c r="C696" s="52"/>
      <c r="D696" s="1"/>
      <c r="E696" s="52"/>
      <c r="F696" s="1"/>
      <c r="G696" s="52"/>
      <c r="H696" s="1"/>
      <c r="I696" s="52"/>
      <c r="J696" s="1"/>
      <c r="K696" s="52"/>
      <c r="L696" s="69"/>
      <c r="M696" s="52"/>
      <c r="N696" s="1"/>
      <c r="O696" s="52"/>
      <c r="P696" s="1"/>
      <c r="Q696" s="1"/>
      <c r="R696" s="52"/>
      <c r="S696" s="1"/>
      <c r="T696" s="52"/>
      <c r="U696" s="1"/>
      <c r="V696" s="70"/>
      <c r="W696" s="52"/>
      <c r="X696" s="1"/>
      <c r="Y696" s="52"/>
      <c r="Z696" s="1"/>
      <c r="AA696" s="1"/>
      <c r="AB696" s="1"/>
      <c r="AC696" s="1"/>
      <c r="AD696" s="1"/>
      <c r="AE696" s="52"/>
      <c r="AF696" s="1"/>
      <c r="AG696" s="52"/>
      <c r="AH696" s="1"/>
      <c r="AI696" s="1"/>
      <c r="AJ696" s="52"/>
      <c r="AK696" s="1"/>
      <c r="AL696" s="52"/>
      <c r="AM696" s="1"/>
      <c r="AN696" s="52"/>
      <c r="AO696" s="71"/>
      <c r="AP696" s="52"/>
      <c r="AQ696" s="1"/>
      <c r="AR696" s="71"/>
      <c r="AS696" s="71"/>
      <c r="AT696" s="52"/>
    </row>
    <row r="697" spans="1:46" ht="14.25" customHeight="1">
      <c r="A697" s="52"/>
      <c r="B697" s="52"/>
      <c r="C697" s="52"/>
      <c r="D697" s="1"/>
      <c r="E697" s="52"/>
      <c r="F697" s="1"/>
      <c r="G697" s="52"/>
      <c r="H697" s="1"/>
      <c r="I697" s="52"/>
      <c r="J697" s="1"/>
      <c r="K697" s="52"/>
      <c r="L697" s="69"/>
      <c r="M697" s="52"/>
      <c r="N697" s="1"/>
      <c r="O697" s="52"/>
      <c r="P697" s="1"/>
      <c r="Q697" s="1"/>
      <c r="R697" s="52"/>
      <c r="S697" s="1"/>
      <c r="T697" s="52"/>
      <c r="U697" s="1"/>
      <c r="V697" s="70"/>
      <c r="W697" s="52"/>
      <c r="X697" s="1"/>
      <c r="Y697" s="52"/>
      <c r="Z697" s="1"/>
      <c r="AA697" s="1"/>
      <c r="AB697" s="1"/>
      <c r="AC697" s="1"/>
      <c r="AD697" s="1"/>
      <c r="AE697" s="52"/>
      <c r="AF697" s="1"/>
      <c r="AG697" s="52"/>
      <c r="AH697" s="1"/>
      <c r="AI697" s="1"/>
      <c r="AJ697" s="52"/>
      <c r="AK697" s="1"/>
      <c r="AL697" s="52"/>
      <c r="AM697" s="1"/>
      <c r="AN697" s="52"/>
      <c r="AO697" s="71"/>
      <c r="AP697" s="52"/>
      <c r="AQ697" s="1"/>
      <c r="AR697" s="71"/>
      <c r="AS697" s="71"/>
      <c r="AT697" s="52"/>
    </row>
    <row r="698" spans="1:46" ht="14.25" customHeight="1">
      <c r="A698" s="52"/>
      <c r="B698" s="52"/>
      <c r="C698" s="52"/>
      <c r="D698" s="1"/>
      <c r="E698" s="52"/>
      <c r="F698" s="1"/>
      <c r="G698" s="52"/>
      <c r="H698" s="1"/>
      <c r="I698" s="52"/>
      <c r="J698" s="1"/>
      <c r="K698" s="52"/>
      <c r="L698" s="69"/>
      <c r="M698" s="52"/>
      <c r="N698" s="1"/>
      <c r="O698" s="52"/>
      <c r="P698" s="1"/>
      <c r="Q698" s="1"/>
      <c r="R698" s="52"/>
      <c r="S698" s="1"/>
      <c r="T698" s="52"/>
      <c r="U698" s="1"/>
      <c r="V698" s="70"/>
      <c r="W698" s="52"/>
      <c r="X698" s="1"/>
      <c r="Y698" s="52"/>
      <c r="Z698" s="1"/>
      <c r="AA698" s="1"/>
      <c r="AB698" s="1"/>
      <c r="AC698" s="1"/>
      <c r="AD698" s="1"/>
      <c r="AE698" s="52"/>
      <c r="AF698" s="1"/>
      <c r="AG698" s="52"/>
      <c r="AH698" s="1"/>
      <c r="AI698" s="1"/>
      <c r="AJ698" s="52"/>
      <c r="AK698" s="1"/>
      <c r="AL698" s="52"/>
      <c r="AM698" s="1"/>
      <c r="AN698" s="52"/>
      <c r="AO698" s="71"/>
      <c r="AP698" s="52"/>
      <c r="AQ698" s="1"/>
      <c r="AR698" s="71"/>
      <c r="AS698" s="71"/>
      <c r="AT698" s="52"/>
    </row>
    <row r="699" spans="1:46" ht="14.25" customHeight="1">
      <c r="A699" s="52"/>
      <c r="B699" s="52"/>
      <c r="C699" s="52"/>
      <c r="D699" s="1"/>
      <c r="E699" s="52"/>
      <c r="F699" s="1"/>
      <c r="G699" s="52"/>
      <c r="H699" s="1"/>
      <c r="I699" s="52"/>
      <c r="J699" s="1"/>
      <c r="K699" s="52"/>
      <c r="L699" s="69"/>
      <c r="M699" s="52"/>
      <c r="N699" s="1"/>
      <c r="O699" s="52"/>
      <c r="P699" s="1"/>
      <c r="Q699" s="1"/>
      <c r="R699" s="52"/>
      <c r="S699" s="1"/>
      <c r="T699" s="52"/>
      <c r="U699" s="1"/>
      <c r="V699" s="70"/>
      <c r="W699" s="52"/>
      <c r="X699" s="1"/>
      <c r="Y699" s="52"/>
      <c r="Z699" s="1"/>
      <c r="AA699" s="1"/>
      <c r="AB699" s="1"/>
      <c r="AC699" s="1"/>
      <c r="AD699" s="1"/>
      <c r="AE699" s="52"/>
      <c r="AF699" s="1"/>
      <c r="AG699" s="52"/>
      <c r="AH699" s="1"/>
      <c r="AI699" s="1"/>
      <c r="AJ699" s="52"/>
      <c r="AK699" s="1"/>
      <c r="AL699" s="52"/>
      <c r="AM699" s="1"/>
      <c r="AN699" s="52"/>
      <c r="AO699" s="71"/>
      <c r="AP699" s="52"/>
      <c r="AQ699" s="1"/>
      <c r="AR699" s="71"/>
      <c r="AS699" s="71"/>
      <c r="AT699" s="52"/>
    </row>
    <row r="700" spans="1:46" ht="14.25" customHeight="1">
      <c r="A700" s="52"/>
      <c r="B700" s="52"/>
      <c r="C700" s="52"/>
      <c r="D700" s="1"/>
      <c r="E700" s="52"/>
      <c r="F700" s="1"/>
      <c r="G700" s="52"/>
      <c r="H700" s="1"/>
      <c r="I700" s="52"/>
      <c r="J700" s="1"/>
      <c r="K700" s="52"/>
      <c r="L700" s="69"/>
      <c r="M700" s="52"/>
      <c r="N700" s="1"/>
      <c r="O700" s="52"/>
      <c r="P700" s="1"/>
      <c r="Q700" s="1"/>
      <c r="R700" s="52"/>
      <c r="S700" s="1"/>
      <c r="T700" s="52"/>
      <c r="U700" s="1"/>
      <c r="V700" s="70"/>
      <c r="W700" s="52"/>
      <c r="X700" s="1"/>
      <c r="Y700" s="52"/>
      <c r="Z700" s="1"/>
      <c r="AA700" s="1"/>
      <c r="AB700" s="1"/>
      <c r="AC700" s="1"/>
      <c r="AD700" s="1"/>
      <c r="AE700" s="52"/>
      <c r="AF700" s="1"/>
      <c r="AG700" s="52"/>
      <c r="AH700" s="1"/>
      <c r="AI700" s="1"/>
      <c r="AJ700" s="52"/>
      <c r="AK700" s="1"/>
      <c r="AL700" s="52"/>
      <c r="AM700" s="1"/>
      <c r="AN700" s="52"/>
      <c r="AO700" s="71"/>
      <c r="AP700" s="52"/>
      <c r="AQ700" s="1"/>
      <c r="AR700" s="71"/>
      <c r="AS700" s="71"/>
      <c r="AT700" s="52"/>
    </row>
    <row r="701" spans="1:46" ht="14.25" customHeight="1">
      <c r="A701" s="52"/>
      <c r="B701" s="52"/>
      <c r="C701" s="52"/>
      <c r="D701" s="1"/>
      <c r="E701" s="52"/>
      <c r="F701" s="1"/>
      <c r="G701" s="52"/>
      <c r="H701" s="1"/>
      <c r="I701" s="52"/>
      <c r="J701" s="1"/>
      <c r="K701" s="52"/>
      <c r="L701" s="69"/>
      <c r="M701" s="52"/>
      <c r="N701" s="1"/>
      <c r="O701" s="52"/>
      <c r="P701" s="1"/>
      <c r="Q701" s="1"/>
      <c r="R701" s="52"/>
      <c r="S701" s="1"/>
      <c r="T701" s="52"/>
      <c r="U701" s="1"/>
      <c r="V701" s="70"/>
      <c r="W701" s="52"/>
      <c r="X701" s="1"/>
      <c r="Y701" s="52"/>
      <c r="Z701" s="1"/>
      <c r="AA701" s="1"/>
      <c r="AB701" s="1"/>
      <c r="AC701" s="1"/>
      <c r="AD701" s="1"/>
      <c r="AE701" s="52"/>
      <c r="AF701" s="1"/>
      <c r="AG701" s="52"/>
      <c r="AH701" s="1"/>
      <c r="AI701" s="1"/>
      <c r="AJ701" s="52"/>
      <c r="AK701" s="1"/>
      <c r="AL701" s="52"/>
      <c r="AM701" s="1"/>
      <c r="AN701" s="52"/>
      <c r="AO701" s="71"/>
      <c r="AP701" s="52"/>
      <c r="AQ701" s="1"/>
      <c r="AR701" s="71"/>
      <c r="AS701" s="71"/>
      <c r="AT701" s="52"/>
    </row>
    <row r="702" spans="1:46" ht="14.25" customHeight="1">
      <c r="A702" s="52"/>
      <c r="B702" s="52"/>
      <c r="C702" s="52"/>
      <c r="D702" s="1"/>
      <c r="E702" s="52"/>
      <c r="F702" s="1"/>
      <c r="G702" s="52"/>
      <c r="H702" s="1"/>
      <c r="I702" s="52"/>
      <c r="J702" s="1"/>
      <c r="K702" s="52"/>
      <c r="L702" s="69"/>
      <c r="M702" s="52"/>
      <c r="N702" s="1"/>
      <c r="O702" s="52"/>
      <c r="P702" s="1"/>
      <c r="Q702" s="1"/>
      <c r="R702" s="52"/>
      <c r="S702" s="1"/>
      <c r="T702" s="52"/>
      <c r="U702" s="1"/>
      <c r="V702" s="70"/>
      <c r="W702" s="52"/>
      <c r="X702" s="1"/>
      <c r="Y702" s="52"/>
      <c r="Z702" s="1"/>
      <c r="AA702" s="1"/>
      <c r="AB702" s="1"/>
      <c r="AC702" s="1"/>
      <c r="AD702" s="1"/>
      <c r="AE702" s="52"/>
      <c r="AF702" s="1"/>
      <c r="AG702" s="52"/>
      <c r="AH702" s="1"/>
      <c r="AI702" s="1"/>
      <c r="AJ702" s="52"/>
      <c r="AK702" s="1"/>
      <c r="AL702" s="52"/>
      <c r="AM702" s="1"/>
      <c r="AN702" s="52"/>
      <c r="AO702" s="71"/>
      <c r="AP702" s="52"/>
      <c r="AQ702" s="1"/>
      <c r="AR702" s="71"/>
      <c r="AS702" s="71"/>
      <c r="AT702" s="52"/>
    </row>
    <row r="703" spans="1:46" ht="14.25" customHeight="1">
      <c r="A703" s="52"/>
      <c r="B703" s="52"/>
      <c r="C703" s="52"/>
      <c r="D703" s="1"/>
      <c r="E703" s="52"/>
      <c r="F703" s="1"/>
      <c r="G703" s="52"/>
      <c r="H703" s="1"/>
      <c r="I703" s="52"/>
      <c r="J703" s="1"/>
      <c r="K703" s="52"/>
      <c r="L703" s="69"/>
      <c r="M703" s="52"/>
      <c r="N703" s="1"/>
      <c r="O703" s="52"/>
      <c r="P703" s="1"/>
      <c r="Q703" s="1"/>
      <c r="R703" s="52"/>
      <c r="S703" s="1"/>
      <c r="T703" s="52"/>
      <c r="U703" s="1"/>
      <c r="V703" s="70"/>
      <c r="W703" s="52"/>
      <c r="X703" s="1"/>
      <c r="Y703" s="52"/>
      <c r="Z703" s="1"/>
      <c r="AA703" s="1"/>
      <c r="AB703" s="1"/>
      <c r="AC703" s="1"/>
      <c r="AD703" s="1"/>
      <c r="AE703" s="52"/>
      <c r="AF703" s="1"/>
      <c r="AG703" s="52"/>
      <c r="AH703" s="1"/>
      <c r="AI703" s="1"/>
      <c r="AJ703" s="52"/>
      <c r="AK703" s="1"/>
      <c r="AL703" s="52"/>
      <c r="AM703" s="1"/>
      <c r="AN703" s="52"/>
      <c r="AO703" s="71"/>
      <c r="AP703" s="52"/>
      <c r="AQ703" s="1"/>
      <c r="AR703" s="71"/>
      <c r="AS703" s="71"/>
      <c r="AT703" s="52"/>
    </row>
    <row r="704" spans="1:46" ht="14.25" customHeight="1">
      <c r="A704" s="52"/>
      <c r="B704" s="52"/>
      <c r="C704" s="52"/>
      <c r="D704" s="1"/>
      <c r="E704" s="52"/>
      <c r="F704" s="1"/>
      <c r="G704" s="52"/>
      <c r="H704" s="1"/>
      <c r="I704" s="52"/>
      <c r="J704" s="1"/>
      <c r="K704" s="52"/>
      <c r="L704" s="69"/>
      <c r="M704" s="52"/>
      <c r="N704" s="1"/>
      <c r="O704" s="52"/>
      <c r="P704" s="1"/>
      <c r="Q704" s="1"/>
      <c r="R704" s="52"/>
      <c r="S704" s="1"/>
      <c r="T704" s="52"/>
      <c r="U704" s="1"/>
      <c r="V704" s="70"/>
      <c r="W704" s="52"/>
      <c r="X704" s="1"/>
      <c r="Y704" s="52"/>
      <c r="Z704" s="1"/>
      <c r="AA704" s="1"/>
      <c r="AB704" s="1"/>
      <c r="AC704" s="1"/>
      <c r="AD704" s="1"/>
      <c r="AE704" s="52"/>
      <c r="AF704" s="1"/>
      <c r="AG704" s="52"/>
      <c r="AH704" s="1"/>
      <c r="AI704" s="1"/>
      <c r="AJ704" s="52"/>
      <c r="AK704" s="1"/>
      <c r="AL704" s="52"/>
      <c r="AM704" s="1"/>
      <c r="AN704" s="52"/>
      <c r="AO704" s="71"/>
      <c r="AP704" s="52"/>
      <c r="AQ704" s="1"/>
      <c r="AR704" s="71"/>
      <c r="AS704" s="71"/>
      <c r="AT704" s="52"/>
    </row>
    <row r="705" spans="1:46" ht="14.25" customHeight="1">
      <c r="A705" s="52"/>
      <c r="B705" s="52"/>
      <c r="C705" s="52"/>
      <c r="D705" s="1"/>
      <c r="E705" s="52"/>
      <c r="F705" s="1"/>
      <c r="G705" s="52"/>
      <c r="H705" s="1"/>
      <c r="I705" s="52"/>
      <c r="J705" s="1"/>
      <c r="K705" s="52"/>
      <c r="L705" s="69"/>
      <c r="M705" s="52"/>
      <c r="N705" s="1"/>
      <c r="O705" s="52"/>
      <c r="P705" s="1"/>
      <c r="Q705" s="1"/>
      <c r="R705" s="52"/>
      <c r="S705" s="1"/>
      <c r="T705" s="52"/>
      <c r="U705" s="1"/>
      <c r="V705" s="70"/>
      <c r="W705" s="52"/>
      <c r="X705" s="1"/>
      <c r="Y705" s="52"/>
      <c r="Z705" s="1"/>
      <c r="AA705" s="1"/>
      <c r="AB705" s="1"/>
      <c r="AC705" s="1"/>
      <c r="AD705" s="1"/>
      <c r="AE705" s="52"/>
      <c r="AF705" s="1"/>
      <c r="AG705" s="52"/>
      <c r="AH705" s="1"/>
      <c r="AI705" s="1"/>
      <c r="AJ705" s="52"/>
      <c r="AK705" s="1"/>
      <c r="AL705" s="52"/>
      <c r="AM705" s="1"/>
      <c r="AN705" s="52"/>
      <c r="AO705" s="71"/>
      <c r="AP705" s="52"/>
      <c r="AQ705" s="1"/>
      <c r="AR705" s="71"/>
      <c r="AS705" s="71"/>
      <c r="AT705" s="52"/>
    </row>
    <row r="706" spans="1:46" ht="14.25" customHeight="1">
      <c r="A706" s="52"/>
      <c r="B706" s="52"/>
      <c r="C706" s="52"/>
      <c r="D706" s="1"/>
      <c r="E706" s="52"/>
      <c r="F706" s="1"/>
      <c r="G706" s="52"/>
      <c r="H706" s="1"/>
      <c r="I706" s="52"/>
      <c r="J706" s="1"/>
      <c r="K706" s="52"/>
      <c r="L706" s="69"/>
      <c r="M706" s="52"/>
      <c r="N706" s="1"/>
      <c r="O706" s="52"/>
      <c r="P706" s="1"/>
      <c r="Q706" s="1"/>
      <c r="R706" s="52"/>
      <c r="S706" s="1"/>
      <c r="T706" s="52"/>
      <c r="U706" s="1"/>
      <c r="V706" s="70"/>
      <c r="W706" s="52"/>
      <c r="X706" s="1"/>
      <c r="Y706" s="52"/>
      <c r="Z706" s="1"/>
      <c r="AA706" s="1"/>
      <c r="AB706" s="1"/>
      <c r="AC706" s="1"/>
      <c r="AD706" s="1"/>
      <c r="AE706" s="52"/>
      <c r="AF706" s="1"/>
      <c r="AG706" s="52"/>
      <c r="AH706" s="1"/>
      <c r="AI706" s="1"/>
      <c r="AJ706" s="52"/>
      <c r="AK706" s="1"/>
      <c r="AL706" s="52"/>
      <c r="AM706" s="1"/>
      <c r="AN706" s="52"/>
      <c r="AO706" s="71"/>
      <c r="AP706" s="52"/>
      <c r="AQ706" s="1"/>
      <c r="AR706" s="71"/>
      <c r="AS706" s="71"/>
      <c r="AT706" s="52"/>
    </row>
    <row r="707" spans="1:46" ht="14.25" customHeight="1">
      <c r="A707" s="52"/>
      <c r="B707" s="52"/>
      <c r="C707" s="52"/>
      <c r="D707" s="1"/>
      <c r="E707" s="52"/>
      <c r="F707" s="1"/>
      <c r="G707" s="52"/>
      <c r="H707" s="1"/>
      <c r="I707" s="52"/>
      <c r="J707" s="1"/>
      <c r="K707" s="52"/>
      <c r="L707" s="69"/>
      <c r="M707" s="52"/>
      <c r="N707" s="1"/>
      <c r="O707" s="52"/>
      <c r="P707" s="1"/>
      <c r="Q707" s="1"/>
      <c r="R707" s="52"/>
      <c r="S707" s="1"/>
      <c r="T707" s="52"/>
      <c r="U707" s="1"/>
      <c r="V707" s="70"/>
      <c r="W707" s="52"/>
      <c r="X707" s="1"/>
      <c r="Y707" s="52"/>
      <c r="Z707" s="1"/>
      <c r="AA707" s="1"/>
      <c r="AB707" s="1"/>
      <c r="AC707" s="1"/>
      <c r="AD707" s="1"/>
      <c r="AE707" s="52"/>
      <c r="AF707" s="1"/>
      <c r="AG707" s="52"/>
      <c r="AH707" s="1"/>
      <c r="AI707" s="1"/>
      <c r="AJ707" s="52"/>
      <c r="AK707" s="1"/>
      <c r="AL707" s="52"/>
      <c r="AM707" s="1"/>
      <c r="AN707" s="52"/>
      <c r="AO707" s="71"/>
      <c r="AP707" s="52"/>
      <c r="AQ707" s="1"/>
      <c r="AR707" s="71"/>
      <c r="AS707" s="71"/>
      <c r="AT707" s="52"/>
    </row>
    <row r="708" spans="1:46" ht="14.25" customHeight="1">
      <c r="A708" s="52"/>
      <c r="B708" s="52"/>
      <c r="C708" s="52"/>
      <c r="D708" s="1"/>
      <c r="E708" s="52"/>
      <c r="F708" s="1"/>
      <c r="G708" s="52"/>
      <c r="H708" s="1"/>
      <c r="I708" s="52"/>
      <c r="J708" s="1"/>
      <c r="K708" s="52"/>
      <c r="L708" s="69"/>
      <c r="M708" s="52"/>
      <c r="N708" s="1"/>
      <c r="O708" s="52"/>
      <c r="P708" s="1"/>
      <c r="Q708" s="1"/>
      <c r="R708" s="52"/>
      <c r="S708" s="1"/>
      <c r="T708" s="52"/>
      <c r="U708" s="1"/>
      <c r="V708" s="70"/>
      <c r="W708" s="52"/>
      <c r="X708" s="1"/>
      <c r="Y708" s="52"/>
      <c r="Z708" s="1"/>
      <c r="AA708" s="1"/>
      <c r="AB708" s="1"/>
      <c r="AC708" s="1"/>
      <c r="AD708" s="1"/>
      <c r="AE708" s="52"/>
      <c r="AF708" s="1"/>
      <c r="AG708" s="52"/>
      <c r="AH708" s="1"/>
      <c r="AI708" s="1"/>
      <c r="AJ708" s="52"/>
      <c r="AK708" s="1"/>
      <c r="AL708" s="52"/>
      <c r="AM708" s="1"/>
      <c r="AN708" s="52"/>
      <c r="AO708" s="71"/>
      <c r="AP708" s="52"/>
      <c r="AQ708" s="1"/>
      <c r="AR708" s="71"/>
      <c r="AS708" s="71"/>
      <c r="AT708" s="52"/>
    </row>
    <row r="709" spans="1:46" ht="14.25" customHeight="1">
      <c r="A709" s="52"/>
      <c r="B709" s="52"/>
      <c r="C709" s="52"/>
      <c r="D709" s="1"/>
      <c r="E709" s="52"/>
      <c r="F709" s="1"/>
      <c r="G709" s="52"/>
      <c r="H709" s="1"/>
      <c r="I709" s="52"/>
      <c r="J709" s="1"/>
      <c r="K709" s="52"/>
      <c r="L709" s="69"/>
      <c r="M709" s="52"/>
      <c r="N709" s="1"/>
      <c r="O709" s="52"/>
      <c r="P709" s="1"/>
      <c r="Q709" s="1"/>
      <c r="R709" s="52"/>
      <c r="S709" s="1"/>
      <c r="T709" s="52"/>
      <c r="U709" s="1"/>
      <c r="V709" s="70"/>
      <c r="W709" s="52"/>
      <c r="X709" s="1"/>
      <c r="Y709" s="52"/>
      <c r="Z709" s="1"/>
      <c r="AA709" s="1"/>
      <c r="AB709" s="1"/>
      <c r="AC709" s="1"/>
      <c r="AD709" s="1"/>
      <c r="AE709" s="52"/>
      <c r="AF709" s="1"/>
      <c r="AG709" s="52"/>
      <c r="AH709" s="1"/>
      <c r="AI709" s="1"/>
      <c r="AJ709" s="52"/>
      <c r="AK709" s="1"/>
      <c r="AL709" s="52"/>
      <c r="AM709" s="1"/>
      <c r="AN709" s="52"/>
      <c r="AO709" s="71"/>
      <c r="AP709" s="52"/>
      <c r="AQ709" s="1"/>
      <c r="AR709" s="71"/>
      <c r="AS709" s="71"/>
      <c r="AT709" s="52"/>
    </row>
    <row r="710" spans="1:46" ht="14.25" customHeight="1">
      <c r="A710" s="52"/>
      <c r="B710" s="52"/>
      <c r="C710" s="52"/>
      <c r="D710" s="1"/>
      <c r="E710" s="52"/>
      <c r="F710" s="1"/>
      <c r="G710" s="52"/>
      <c r="H710" s="1"/>
      <c r="I710" s="52"/>
      <c r="J710" s="1"/>
      <c r="K710" s="52"/>
      <c r="L710" s="69"/>
      <c r="M710" s="52"/>
      <c r="N710" s="1"/>
      <c r="O710" s="52"/>
      <c r="P710" s="1"/>
      <c r="Q710" s="1"/>
      <c r="R710" s="52"/>
      <c r="S710" s="1"/>
      <c r="T710" s="52"/>
      <c r="U710" s="1"/>
      <c r="V710" s="70"/>
      <c r="W710" s="52"/>
      <c r="X710" s="1"/>
      <c r="Y710" s="52"/>
      <c r="Z710" s="1"/>
      <c r="AA710" s="1"/>
      <c r="AB710" s="1"/>
      <c r="AC710" s="1"/>
      <c r="AD710" s="1"/>
      <c r="AE710" s="52"/>
      <c r="AF710" s="1"/>
      <c r="AG710" s="52"/>
      <c r="AH710" s="1"/>
      <c r="AI710" s="1"/>
      <c r="AJ710" s="52"/>
      <c r="AK710" s="1"/>
      <c r="AL710" s="52"/>
      <c r="AM710" s="1"/>
      <c r="AN710" s="52"/>
      <c r="AO710" s="71"/>
      <c r="AP710" s="52"/>
      <c r="AQ710" s="1"/>
      <c r="AR710" s="71"/>
      <c r="AS710" s="71"/>
      <c r="AT710" s="52"/>
    </row>
    <row r="711" spans="1:46" ht="14.25" customHeight="1">
      <c r="A711" s="52"/>
      <c r="B711" s="52"/>
      <c r="C711" s="52"/>
      <c r="D711" s="1"/>
      <c r="E711" s="52"/>
      <c r="F711" s="1"/>
      <c r="G711" s="52"/>
      <c r="H711" s="1"/>
      <c r="I711" s="52"/>
      <c r="J711" s="1"/>
      <c r="K711" s="52"/>
      <c r="L711" s="69"/>
      <c r="M711" s="52"/>
      <c r="N711" s="1"/>
      <c r="O711" s="52"/>
      <c r="P711" s="1"/>
      <c r="Q711" s="1"/>
      <c r="R711" s="52"/>
      <c r="S711" s="1"/>
      <c r="T711" s="52"/>
      <c r="U711" s="1"/>
      <c r="V711" s="70"/>
      <c r="W711" s="52"/>
      <c r="X711" s="1"/>
      <c r="Y711" s="52"/>
      <c r="Z711" s="1"/>
      <c r="AA711" s="1"/>
      <c r="AB711" s="1"/>
      <c r="AC711" s="1"/>
      <c r="AD711" s="1"/>
      <c r="AE711" s="52"/>
      <c r="AF711" s="1"/>
      <c r="AG711" s="52"/>
      <c r="AH711" s="1"/>
      <c r="AI711" s="1"/>
      <c r="AJ711" s="52"/>
      <c r="AK711" s="1"/>
      <c r="AL711" s="52"/>
      <c r="AM711" s="1"/>
      <c r="AN711" s="52"/>
      <c r="AO711" s="71"/>
      <c r="AP711" s="52"/>
      <c r="AQ711" s="1"/>
      <c r="AR711" s="71"/>
      <c r="AS711" s="71"/>
      <c r="AT711" s="52"/>
    </row>
    <row r="712" spans="1:46" ht="14.25" customHeight="1">
      <c r="A712" s="52"/>
      <c r="B712" s="52"/>
      <c r="C712" s="52"/>
      <c r="D712" s="1"/>
      <c r="E712" s="52"/>
      <c r="F712" s="1"/>
      <c r="G712" s="52"/>
      <c r="H712" s="1"/>
      <c r="I712" s="52"/>
      <c r="J712" s="1"/>
      <c r="K712" s="52"/>
      <c r="L712" s="69"/>
      <c r="M712" s="52"/>
      <c r="N712" s="1"/>
      <c r="O712" s="52"/>
      <c r="P712" s="1"/>
      <c r="Q712" s="1"/>
      <c r="R712" s="52"/>
      <c r="S712" s="1"/>
      <c r="T712" s="52"/>
      <c r="U712" s="1"/>
      <c r="V712" s="70"/>
      <c r="W712" s="52"/>
      <c r="X712" s="1"/>
      <c r="Y712" s="52"/>
      <c r="Z712" s="1"/>
      <c r="AA712" s="1"/>
      <c r="AB712" s="1"/>
      <c r="AC712" s="1"/>
      <c r="AD712" s="1"/>
      <c r="AE712" s="52"/>
      <c r="AF712" s="1"/>
      <c r="AG712" s="52"/>
      <c r="AH712" s="1"/>
      <c r="AI712" s="1"/>
      <c r="AJ712" s="52"/>
      <c r="AK712" s="1"/>
      <c r="AL712" s="52"/>
      <c r="AM712" s="1"/>
      <c r="AN712" s="52"/>
      <c r="AO712" s="71"/>
      <c r="AP712" s="52"/>
      <c r="AQ712" s="1"/>
      <c r="AR712" s="71"/>
      <c r="AS712" s="71"/>
      <c r="AT712" s="52"/>
    </row>
    <row r="713" spans="1:46" ht="14.25" customHeight="1">
      <c r="A713" s="52"/>
      <c r="B713" s="52"/>
      <c r="C713" s="52"/>
      <c r="D713" s="1"/>
      <c r="E713" s="52"/>
      <c r="F713" s="1"/>
      <c r="G713" s="52"/>
      <c r="H713" s="1"/>
      <c r="I713" s="52"/>
      <c r="J713" s="1"/>
      <c r="K713" s="52"/>
      <c r="L713" s="69"/>
      <c r="M713" s="52"/>
      <c r="N713" s="1"/>
      <c r="O713" s="52"/>
      <c r="P713" s="1"/>
      <c r="Q713" s="1"/>
      <c r="R713" s="52"/>
      <c r="S713" s="1"/>
      <c r="T713" s="52"/>
      <c r="U713" s="1"/>
      <c r="V713" s="70"/>
      <c r="W713" s="52"/>
      <c r="X713" s="1"/>
      <c r="Y713" s="52"/>
      <c r="Z713" s="1"/>
      <c r="AA713" s="1"/>
      <c r="AB713" s="1"/>
      <c r="AC713" s="1"/>
      <c r="AD713" s="1"/>
      <c r="AE713" s="52"/>
      <c r="AF713" s="1"/>
      <c r="AG713" s="52"/>
      <c r="AH713" s="1"/>
      <c r="AI713" s="1"/>
      <c r="AJ713" s="52"/>
      <c r="AK713" s="1"/>
      <c r="AL713" s="52"/>
      <c r="AM713" s="1"/>
      <c r="AN713" s="52"/>
      <c r="AO713" s="71"/>
      <c r="AP713" s="52"/>
      <c r="AQ713" s="1"/>
      <c r="AR713" s="71"/>
      <c r="AS713" s="71"/>
      <c r="AT713" s="52"/>
    </row>
    <row r="714" spans="1:46" ht="14.25" customHeight="1">
      <c r="A714" s="52"/>
      <c r="B714" s="52"/>
      <c r="C714" s="52"/>
      <c r="D714" s="1"/>
      <c r="E714" s="52"/>
      <c r="F714" s="1"/>
      <c r="G714" s="52"/>
      <c r="H714" s="1"/>
      <c r="I714" s="52"/>
      <c r="J714" s="1"/>
      <c r="K714" s="52"/>
      <c r="L714" s="69"/>
      <c r="M714" s="52"/>
      <c r="N714" s="1"/>
      <c r="O714" s="52"/>
      <c r="P714" s="1"/>
      <c r="Q714" s="1"/>
      <c r="R714" s="52"/>
      <c r="S714" s="1"/>
      <c r="T714" s="52"/>
      <c r="U714" s="1"/>
      <c r="V714" s="70"/>
      <c r="W714" s="52"/>
      <c r="X714" s="1"/>
      <c r="Y714" s="52"/>
      <c r="Z714" s="1"/>
      <c r="AA714" s="1"/>
      <c r="AB714" s="1"/>
      <c r="AC714" s="1"/>
      <c r="AD714" s="1"/>
      <c r="AE714" s="52"/>
      <c r="AF714" s="1"/>
      <c r="AG714" s="52"/>
      <c r="AH714" s="1"/>
      <c r="AI714" s="1"/>
      <c r="AJ714" s="52"/>
      <c r="AK714" s="1"/>
      <c r="AL714" s="52"/>
      <c r="AM714" s="1"/>
      <c r="AN714" s="52"/>
      <c r="AO714" s="71"/>
      <c r="AP714" s="52"/>
      <c r="AQ714" s="1"/>
      <c r="AR714" s="71"/>
      <c r="AS714" s="71"/>
      <c r="AT714" s="52"/>
    </row>
    <row r="715" spans="1:46" ht="14.25" customHeight="1">
      <c r="A715" s="52"/>
      <c r="B715" s="52"/>
      <c r="C715" s="52"/>
      <c r="D715" s="1"/>
      <c r="E715" s="52"/>
      <c r="F715" s="1"/>
      <c r="G715" s="52"/>
      <c r="H715" s="1"/>
      <c r="I715" s="52"/>
      <c r="J715" s="1"/>
      <c r="K715" s="52"/>
      <c r="L715" s="69"/>
      <c r="M715" s="52"/>
      <c r="N715" s="1"/>
      <c r="O715" s="52"/>
      <c r="P715" s="1"/>
      <c r="Q715" s="1"/>
      <c r="R715" s="52"/>
      <c r="S715" s="1"/>
      <c r="T715" s="52"/>
      <c r="U715" s="1"/>
      <c r="V715" s="70"/>
      <c r="W715" s="52"/>
      <c r="X715" s="1"/>
      <c r="Y715" s="52"/>
      <c r="Z715" s="1"/>
      <c r="AA715" s="1"/>
      <c r="AB715" s="1"/>
      <c r="AC715" s="1"/>
      <c r="AD715" s="1"/>
      <c r="AE715" s="52"/>
      <c r="AF715" s="1"/>
      <c r="AG715" s="52"/>
      <c r="AH715" s="1"/>
      <c r="AI715" s="1"/>
      <c r="AJ715" s="52"/>
      <c r="AK715" s="1"/>
      <c r="AL715" s="52"/>
      <c r="AM715" s="1"/>
      <c r="AN715" s="52"/>
      <c r="AO715" s="71"/>
      <c r="AP715" s="52"/>
      <c r="AQ715" s="1"/>
      <c r="AR715" s="71"/>
      <c r="AS715" s="71"/>
      <c r="AT715" s="52"/>
    </row>
    <row r="716" spans="1:46" ht="14.25" customHeight="1">
      <c r="A716" s="52"/>
      <c r="B716" s="52"/>
      <c r="C716" s="52"/>
      <c r="D716" s="1"/>
      <c r="E716" s="52"/>
      <c r="F716" s="1"/>
      <c r="G716" s="52"/>
      <c r="H716" s="1"/>
      <c r="I716" s="52"/>
      <c r="J716" s="1"/>
      <c r="K716" s="52"/>
      <c r="L716" s="69"/>
      <c r="M716" s="52"/>
      <c r="N716" s="1"/>
      <c r="O716" s="52"/>
      <c r="P716" s="1"/>
      <c r="Q716" s="1"/>
      <c r="R716" s="52"/>
      <c r="S716" s="1"/>
      <c r="T716" s="52"/>
      <c r="U716" s="1"/>
      <c r="V716" s="70"/>
      <c r="W716" s="52"/>
      <c r="X716" s="1"/>
      <c r="Y716" s="52"/>
      <c r="Z716" s="1"/>
      <c r="AA716" s="1"/>
      <c r="AB716" s="1"/>
      <c r="AC716" s="1"/>
      <c r="AD716" s="1"/>
      <c r="AE716" s="52"/>
      <c r="AF716" s="1"/>
      <c r="AG716" s="52"/>
      <c r="AH716" s="1"/>
      <c r="AI716" s="1"/>
      <c r="AJ716" s="52"/>
      <c r="AK716" s="1"/>
      <c r="AL716" s="52"/>
      <c r="AM716" s="1"/>
      <c r="AN716" s="52"/>
      <c r="AO716" s="71"/>
      <c r="AP716" s="52"/>
      <c r="AQ716" s="1"/>
      <c r="AR716" s="71"/>
      <c r="AS716" s="71"/>
      <c r="AT716" s="52"/>
    </row>
    <row r="717" spans="1:46" ht="14.25" customHeight="1">
      <c r="A717" s="52"/>
      <c r="B717" s="52"/>
      <c r="C717" s="52"/>
      <c r="D717" s="1"/>
      <c r="E717" s="52"/>
      <c r="F717" s="1"/>
      <c r="G717" s="52"/>
      <c r="H717" s="1"/>
      <c r="I717" s="52"/>
      <c r="J717" s="1"/>
      <c r="K717" s="52"/>
      <c r="L717" s="69"/>
      <c r="M717" s="52"/>
      <c r="N717" s="1"/>
      <c r="O717" s="52"/>
      <c r="P717" s="1"/>
      <c r="Q717" s="1"/>
      <c r="R717" s="52"/>
      <c r="S717" s="1"/>
      <c r="T717" s="52"/>
      <c r="U717" s="1"/>
      <c r="V717" s="70"/>
      <c r="W717" s="52"/>
      <c r="X717" s="1"/>
      <c r="Y717" s="52"/>
      <c r="Z717" s="1"/>
      <c r="AA717" s="1"/>
      <c r="AB717" s="1"/>
      <c r="AC717" s="1"/>
      <c r="AD717" s="1"/>
      <c r="AE717" s="52"/>
      <c r="AF717" s="1"/>
      <c r="AG717" s="52"/>
      <c r="AH717" s="1"/>
      <c r="AI717" s="1"/>
      <c r="AJ717" s="52"/>
      <c r="AK717" s="1"/>
      <c r="AL717" s="52"/>
      <c r="AM717" s="1"/>
      <c r="AN717" s="52"/>
      <c r="AO717" s="71"/>
      <c r="AP717" s="52"/>
      <c r="AQ717" s="1"/>
      <c r="AR717" s="71"/>
      <c r="AS717" s="71"/>
      <c r="AT717" s="52"/>
    </row>
    <row r="718" spans="1:46" ht="14.25" customHeight="1">
      <c r="A718" s="52"/>
      <c r="B718" s="52"/>
      <c r="C718" s="52"/>
      <c r="D718" s="1"/>
      <c r="E718" s="52"/>
      <c r="F718" s="1"/>
      <c r="G718" s="52"/>
      <c r="H718" s="1"/>
      <c r="I718" s="52"/>
      <c r="J718" s="1"/>
      <c r="K718" s="52"/>
      <c r="L718" s="69"/>
      <c r="M718" s="52"/>
      <c r="N718" s="1"/>
      <c r="O718" s="52"/>
      <c r="P718" s="1"/>
      <c r="Q718" s="1"/>
      <c r="R718" s="52"/>
      <c r="S718" s="1"/>
      <c r="T718" s="52"/>
      <c r="U718" s="1"/>
      <c r="V718" s="70"/>
      <c r="W718" s="52"/>
      <c r="X718" s="1"/>
      <c r="Y718" s="52"/>
      <c r="Z718" s="1"/>
      <c r="AA718" s="1"/>
      <c r="AB718" s="1"/>
      <c r="AC718" s="1"/>
      <c r="AD718" s="1"/>
      <c r="AE718" s="52"/>
      <c r="AF718" s="1"/>
      <c r="AG718" s="52"/>
      <c r="AH718" s="1"/>
      <c r="AI718" s="1"/>
      <c r="AJ718" s="52"/>
      <c r="AK718" s="1"/>
      <c r="AL718" s="52"/>
      <c r="AM718" s="1"/>
      <c r="AN718" s="52"/>
      <c r="AO718" s="71"/>
      <c r="AP718" s="52"/>
      <c r="AQ718" s="1"/>
      <c r="AR718" s="71"/>
      <c r="AS718" s="71"/>
      <c r="AT718" s="52"/>
    </row>
    <row r="719" spans="1:46" ht="14.25" customHeight="1">
      <c r="A719" s="52"/>
      <c r="B719" s="52"/>
      <c r="C719" s="52"/>
      <c r="D719" s="1"/>
      <c r="E719" s="52"/>
      <c r="F719" s="1"/>
      <c r="G719" s="52"/>
      <c r="H719" s="1"/>
      <c r="I719" s="52"/>
      <c r="J719" s="1"/>
      <c r="K719" s="52"/>
      <c r="L719" s="69"/>
      <c r="M719" s="52"/>
      <c r="N719" s="1"/>
      <c r="O719" s="52"/>
      <c r="P719" s="1"/>
      <c r="Q719" s="1"/>
      <c r="R719" s="52"/>
      <c r="S719" s="1"/>
      <c r="T719" s="52"/>
      <c r="U719" s="1"/>
      <c r="V719" s="70"/>
      <c r="W719" s="52"/>
      <c r="X719" s="1"/>
      <c r="Y719" s="52"/>
      <c r="Z719" s="1"/>
      <c r="AA719" s="1"/>
      <c r="AB719" s="1"/>
      <c r="AC719" s="1"/>
      <c r="AD719" s="1"/>
      <c r="AE719" s="52"/>
      <c r="AF719" s="1"/>
      <c r="AG719" s="52"/>
      <c r="AH719" s="1"/>
      <c r="AI719" s="1"/>
      <c r="AJ719" s="52"/>
      <c r="AK719" s="1"/>
      <c r="AL719" s="52"/>
      <c r="AM719" s="1"/>
      <c r="AN719" s="52"/>
      <c r="AO719" s="71"/>
      <c r="AP719" s="52"/>
      <c r="AQ719" s="1"/>
      <c r="AR719" s="71"/>
      <c r="AS719" s="71"/>
      <c r="AT719" s="52"/>
    </row>
    <row r="720" spans="1:46" ht="14.25" customHeight="1">
      <c r="A720" s="52"/>
      <c r="B720" s="52"/>
      <c r="C720" s="52"/>
      <c r="D720" s="1"/>
      <c r="E720" s="52"/>
      <c r="F720" s="1"/>
      <c r="G720" s="52"/>
      <c r="H720" s="1"/>
      <c r="I720" s="52"/>
      <c r="J720" s="1"/>
      <c r="K720" s="52"/>
      <c r="L720" s="69"/>
      <c r="M720" s="52"/>
      <c r="N720" s="1"/>
      <c r="O720" s="52"/>
      <c r="P720" s="1"/>
      <c r="Q720" s="1"/>
      <c r="R720" s="52"/>
      <c r="S720" s="1"/>
      <c r="T720" s="52"/>
      <c r="U720" s="1"/>
      <c r="V720" s="70"/>
      <c r="W720" s="52"/>
      <c r="X720" s="1"/>
      <c r="Y720" s="52"/>
      <c r="Z720" s="1"/>
      <c r="AA720" s="1"/>
      <c r="AB720" s="1"/>
      <c r="AC720" s="1"/>
      <c r="AD720" s="1"/>
      <c r="AE720" s="52"/>
      <c r="AF720" s="1"/>
      <c r="AG720" s="52"/>
      <c r="AH720" s="1"/>
      <c r="AI720" s="1"/>
      <c r="AJ720" s="52"/>
      <c r="AK720" s="1"/>
      <c r="AL720" s="52"/>
      <c r="AM720" s="1"/>
      <c r="AN720" s="52"/>
      <c r="AO720" s="71"/>
      <c r="AP720" s="52"/>
      <c r="AQ720" s="1"/>
      <c r="AR720" s="71"/>
      <c r="AS720" s="71"/>
      <c r="AT720" s="52"/>
    </row>
    <row r="721" spans="1:46" ht="14.25" customHeight="1">
      <c r="A721" s="52"/>
      <c r="B721" s="52"/>
      <c r="C721" s="52"/>
      <c r="D721" s="1"/>
      <c r="E721" s="52"/>
      <c r="F721" s="1"/>
      <c r="G721" s="52"/>
      <c r="H721" s="1"/>
      <c r="I721" s="52"/>
      <c r="J721" s="1"/>
      <c r="K721" s="52"/>
      <c r="L721" s="69"/>
      <c r="M721" s="52"/>
      <c r="N721" s="1"/>
      <c r="O721" s="52"/>
      <c r="P721" s="1"/>
      <c r="Q721" s="1"/>
      <c r="R721" s="52"/>
      <c r="S721" s="1"/>
      <c r="T721" s="52"/>
      <c r="U721" s="1"/>
      <c r="V721" s="70"/>
      <c r="W721" s="52"/>
      <c r="X721" s="1"/>
      <c r="Y721" s="52"/>
      <c r="Z721" s="1"/>
      <c r="AA721" s="1"/>
      <c r="AB721" s="1"/>
      <c r="AC721" s="1"/>
      <c r="AD721" s="1"/>
      <c r="AE721" s="52"/>
      <c r="AF721" s="1"/>
      <c r="AG721" s="52"/>
      <c r="AH721" s="1"/>
      <c r="AI721" s="1"/>
      <c r="AJ721" s="52"/>
      <c r="AK721" s="1"/>
      <c r="AL721" s="52"/>
      <c r="AM721" s="1"/>
      <c r="AN721" s="52"/>
      <c r="AO721" s="71"/>
      <c r="AP721" s="52"/>
      <c r="AQ721" s="1"/>
      <c r="AR721" s="71"/>
      <c r="AS721" s="71"/>
      <c r="AT721" s="52"/>
    </row>
    <row r="722" spans="1:46" ht="14.25" customHeight="1">
      <c r="A722" s="52"/>
      <c r="B722" s="52"/>
      <c r="C722" s="52"/>
      <c r="D722" s="1"/>
      <c r="E722" s="52"/>
      <c r="F722" s="1"/>
      <c r="G722" s="52"/>
      <c r="H722" s="1"/>
      <c r="I722" s="52"/>
      <c r="J722" s="1"/>
      <c r="K722" s="52"/>
      <c r="L722" s="69"/>
      <c r="M722" s="52"/>
      <c r="N722" s="1"/>
      <c r="O722" s="52"/>
      <c r="P722" s="1"/>
      <c r="Q722" s="1"/>
      <c r="R722" s="52"/>
      <c r="S722" s="1"/>
      <c r="T722" s="52"/>
      <c r="U722" s="1"/>
      <c r="V722" s="70"/>
      <c r="W722" s="52"/>
      <c r="X722" s="1"/>
      <c r="Y722" s="52"/>
      <c r="Z722" s="1"/>
      <c r="AA722" s="1"/>
      <c r="AB722" s="1"/>
      <c r="AC722" s="1"/>
      <c r="AD722" s="1"/>
      <c r="AE722" s="52"/>
      <c r="AF722" s="1"/>
      <c r="AG722" s="52"/>
      <c r="AH722" s="1"/>
      <c r="AI722" s="1"/>
      <c r="AJ722" s="52"/>
      <c r="AK722" s="1"/>
      <c r="AL722" s="52"/>
      <c r="AM722" s="1"/>
      <c r="AN722" s="52"/>
      <c r="AO722" s="71"/>
      <c r="AP722" s="52"/>
      <c r="AQ722" s="1"/>
      <c r="AR722" s="71"/>
      <c r="AS722" s="71"/>
      <c r="AT722" s="52"/>
    </row>
    <row r="723" spans="1:46" ht="14.25" customHeight="1">
      <c r="A723" s="52"/>
      <c r="B723" s="52"/>
      <c r="C723" s="52"/>
      <c r="D723" s="1"/>
      <c r="E723" s="52"/>
      <c r="F723" s="1"/>
      <c r="G723" s="52"/>
      <c r="H723" s="1"/>
      <c r="I723" s="52"/>
      <c r="J723" s="1"/>
      <c r="K723" s="52"/>
      <c r="L723" s="69"/>
      <c r="M723" s="52"/>
      <c r="N723" s="1"/>
      <c r="O723" s="52"/>
      <c r="P723" s="1"/>
      <c r="Q723" s="1"/>
      <c r="R723" s="52"/>
      <c r="S723" s="1"/>
      <c r="T723" s="52"/>
      <c r="U723" s="1"/>
      <c r="V723" s="70"/>
      <c r="W723" s="52"/>
      <c r="X723" s="1"/>
      <c r="Y723" s="52"/>
      <c r="Z723" s="1"/>
      <c r="AA723" s="1"/>
      <c r="AB723" s="1"/>
      <c r="AC723" s="1"/>
      <c r="AD723" s="1"/>
      <c r="AE723" s="52"/>
      <c r="AF723" s="1"/>
      <c r="AG723" s="52"/>
      <c r="AH723" s="1"/>
      <c r="AI723" s="1"/>
      <c r="AJ723" s="52"/>
      <c r="AK723" s="1"/>
      <c r="AL723" s="52"/>
      <c r="AM723" s="1"/>
      <c r="AN723" s="52"/>
      <c r="AO723" s="71"/>
      <c r="AP723" s="52"/>
      <c r="AQ723" s="1"/>
      <c r="AR723" s="71"/>
      <c r="AS723" s="71"/>
      <c r="AT723" s="52"/>
    </row>
    <row r="724" spans="1:46" ht="14.25" customHeight="1">
      <c r="A724" s="52"/>
      <c r="B724" s="52"/>
      <c r="C724" s="52"/>
      <c r="D724" s="1"/>
      <c r="E724" s="52"/>
      <c r="F724" s="1"/>
      <c r="G724" s="52"/>
      <c r="H724" s="1"/>
      <c r="I724" s="52"/>
      <c r="J724" s="1"/>
      <c r="K724" s="52"/>
      <c r="L724" s="69"/>
      <c r="M724" s="52"/>
      <c r="N724" s="1"/>
      <c r="O724" s="52"/>
      <c r="P724" s="1"/>
      <c r="Q724" s="1"/>
      <c r="R724" s="52"/>
      <c r="S724" s="1"/>
      <c r="T724" s="52"/>
      <c r="U724" s="1"/>
      <c r="V724" s="70"/>
      <c r="W724" s="52"/>
      <c r="X724" s="1"/>
      <c r="Y724" s="52"/>
      <c r="Z724" s="1"/>
      <c r="AA724" s="1"/>
      <c r="AB724" s="1"/>
      <c r="AC724" s="1"/>
      <c r="AD724" s="1"/>
      <c r="AE724" s="52"/>
      <c r="AF724" s="1"/>
      <c r="AG724" s="52"/>
      <c r="AH724" s="1"/>
      <c r="AI724" s="1"/>
      <c r="AJ724" s="52"/>
      <c r="AK724" s="1"/>
      <c r="AL724" s="52"/>
      <c r="AM724" s="1"/>
      <c r="AN724" s="52"/>
      <c r="AO724" s="71"/>
      <c r="AP724" s="52"/>
      <c r="AQ724" s="1"/>
      <c r="AR724" s="71"/>
      <c r="AS724" s="71"/>
      <c r="AT724" s="52"/>
    </row>
    <row r="725" spans="1:46" ht="14.25" customHeight="1">
      <c r="A725" s="52"/>
      <c r="B725" s="52"/>
      <c r="C725" s="52"/>
      <c r="D725" s="1"/>
      <c r="E725" s="52"/>
      <c r="F725" s="1"/>
      <c r="G725" s="52"/>
      <c r="H725" s="1"/>
      <c r="I725" s="52"/>
      <c r="J725" s="1"/>
      <c r="K725" s="52"/>
      <c r="L725" s="69"/>
      <c r="M725" s="52"/>
      <c r="N725" s="1"/>
      <c r="O725" s="52"/>
      <c r="P725" s="1"/>
      <c r="Q725" s="1"/>
      <c r="R725" s="52"/>
      <c r="S725" s="1"/>
      <c r="T725" s="52"/>
      <c r="U725" s="1"/>
      <c r="V725" s="70"/>
      <c r="W725" s="52"/>
      <c r="X725" s="1"/>
      <c r="Y725" s="52"/>
      <c r="Z725" s="1"/>
      <c r="AA725" s="1"/>
      <c r="AB725" s="1"/>
      <c r="AC725" s="1"/>
      <c r="AD725" s="1"/>
      <c r="AE725" s="52"/>
      <c r="AF725" s="1"/>
      <c r="AG725" s="52"/>
      <c r="AH725" s="1"/>
      <c r="AI725" s="1"/>
      <c r="AJ725" s="52"/>
      <c r="AK725" s="1"/>
      <c r="AL725" s="52"/>
      <c r="AM725" s="1"/>
      <c r="AN725" s="52"/>
      <c r="AO725" s="71"/>
      <c r="AP725" s="52"/>
      <c r="AQ725" s="1"/>
      <c r="AR725" s="71"/>
      <c r="AS725" s="71"/>
      <c r="AT725" s="52"/>
    </row>
    <row r="726" spans="1:46" ht="14.25" customHeight="1">
      <c r="A726" s="52"/>
      <c r="B726" s="52"/>
      <c r="C726" s="52"/>
      <c r="D726" s="1"/>
      <c r="E726" s="52"/>
      <c r="F726" s="1"/>
      <c r="G726" s="52"/>
      <c r="H726" s="1"/>
      <c r="I726" s="52"/>
      <c r="J726" s="1"/>
      <c r="K726" s="52"/>
      <c r="L726" s="69"/>
      <c r="M726" s="52"/>
      <c r="N726" s="1"/>
      <c r="O726" s="52"/>
      <c r="P726" s="1"/>
      <c r="Q726" s="1"/>
      <c r="R726" s="52"/>
      <c r="S726" s="1"/>
      <c r="T726" s="52"/>
      <c r="U726" s="1"/>
      <c r="V726" s="70"/>
      <c r="W726" s="52"/>
      <c r="X726" s="1"/>
      <c r="Y726" s="52"/>
      <c r="Z726" s="1"/>
      <c r="AA726" s="1"/>
      <c r="AB726" s="1"/>
      <c r="AC726" s="1"/>
      <c r="AD726" s="1"/>
      <c r="AE726" s="52"/>
      <c r="AF726" s="1"/>
      <c r="AG726" s="52"/>
      <c r="AH726" s="1"/>
      <c r="AI726" s="1"/>
      <c r="AJ726" s="52"/>
      <c r="AK726" s="1"/>
      <c r="AL726" s="52"/>
      <c r="AM726" s="1"/>
      <c r="AN726" s="52"/>
      <c r="AO726" s="71"/>
      <c r="AP726" s="52"/>
      <c r="AQ726" s="1"/>
      <c r="AR726" s="71"/>
      <c r="AS726" s="71"/>
      <c r="AT726" s="52"/>
    </row>
    <row r="727" spans="1:46" ht="14.25" customHeight="1">
      <c r="A727" s="52"/>
      <c r="B727" s="52"/>
      <c r="C727" s="52"/>
      <c r="D727" s="1"/>
      <c r="E727" s="52"/>
      <c r="F727" s="1"/>
      <c r="G727" s="52"/>
      <c r="H727" s="1"/>
      <c r="I727" s="52"/>
      <c r="J727" s="1"/>
      <c r="K727" s="52"/>
      <c r="L727" s="69"/>
      <c r="M727" s="52"/>
      <c r="N727" s="1"/>
      <c r="O727" s="52"/>
      <c r="P727" s="1"/>
      <c r="Q727" s="1"/>
      <c r="R727" s="52"/>
      <c r="S727" s="1"/>
      <c r="T727" s="52"/>
      <c r="U727" s="1"/>
      <c r="V727" s="70"/>
      <c r="W727" s="52"/>
      <c r="X727" s="1"/>
      <c r="Y727" s="52"/>
      <c r="Z727" s="1"/>
      <c r="AA727" s="1"/>
      <c r="AB727" s="1"/>
      <c r="AC727" s="1"/>
      <c r="AD727" s="1"/>
      <c r="AE727" s="52"/>
      <c r="AF727" s="1"/>
      <c r="AG727" s="52"/>
      <c r="AH727" s="1"/>
      <c r="AI727" s="1"/>
      <c r="AJ727" s="52"/>
      <c r="AK727" s="1"/>
      <c r="AL727" s="52"/>
      <c r="AM727" s="1"/>
      <c r="AN727" s="52"/>
      <c r="AO727" s="71"/>
      <c r="AP727" s="52"/>
      <c r="AQ727" s="1"/>
      <c r="AR727" s="71"/>
      <c r="AS727" s="71"/>
      <c r="AT727" s="52"/>
    </row>
    <row r="728" spans="1:46" ht="14.25" customHeight="1">
      <c r="A728" s="52"/>
      <c r="B728" s="52"/>
      <c r="C728" s="52"/>
      <c r="D728" s="1"/>
      <c r="E728" s="52"/>
      <c r="F728" s="1"/>
      <c r="G728" s="52"/>
      <c r="H728" s="1"/>
      <c r="I728" s="52"/>
      <c r="J728" s="1"/>
      <c r="K728" s="52"/>
      <c r="L728" s="69"/>
      <c r="M728" s="52"/>
      <c r="N728" s="1"/>
      <c r="O728" s="52"/>
      <c r="P728" s="1"/>
      <c r="Q728" s="1"/>
      <c r="R728" s="52"/>
      <c r="S728" s="1"/>
      <c r="T728" s="52"/>
      <c r="U728" s="1"/>
      <c r="V728" s="70"/>
      <c r="W728" s="52"/>
      <c r="X728" s="1"/>
      <c r="Y728" s="52"/>
      <c r="Z728" s="1"/>
      <c r="AA728" s="1"/>
      <c r="AB728" s="1"/>
      <c r="AC728" s="1"/>
      <c r="AD728" s="1"/>
      <c r="AE728" s="52"/>
      <c r="AF728" s="1"/>
      <c r="AG728" s="52"/>
      <c r="AH728" s="1"/>
      <c r="AI728" s="1"/>
      <c r="AJ728" s="52"/>
      <c r="AK728" s="1"/>
      <c r="AL728" s="52"/>
      <c r="AM728" s="1"/>
      <c r="AN728" s="52"/>
      <c r="AO728" s="71"/>
      <c r="AP728" s="52"/>
      <c r="AQ728" s="1"/>
      <c r="AR728" s="71"/>
      <c r="AS728" s="71"/>
      <c r="AT728" s="52"/>
    </row>
    <row r="729" spans="1:46" ht="14.25" customHeight="1">
      <c r="A729" s="52"/>
      <c r="B729" s="52"/>
      <c r="C729" s="52"/>
      <c r="D729" s="1"/>
      <c r="E729" s="52"/>
      <c r="F729" s="1"/>
      <c r="G729" s="52"/>
      <c r="H729" s="1"/>
      <c r="I729" s="52"/>
      <c r="J729" s="1"/>
      <c r="K729" s="52"/>
      <c r="L729" s="69"/>
      <c r="M729" s="52"/>
      <c r="N729" s="1"/>
      <c r="O729" s="52"/>
      <c r="P729" s="1"/>
      <c r="Q729" s="1"/>
      <c r="R729" s="52"/>
      <c r="S729" s="1"/>
      <c r="T729" s="52"/>
      <c r="U729" s="1"/>
      <c r="V729" s="70"/>
      <c r="W729" s="52"/>
      <c r="X729" s="1"/>
      <c r="Y729" s="52"/>
      <c r="Z729" s="1"/>
      <c r="AA729" s="1"/>
      <c r="AB729" s="1"/>
      <c r="AC729" s="1"/>
      <c r="AD729" s="1"/>
      <c r="AE729" s="52"/>
      <c r="AF729" s="1"/>
      <c r="AG729" s="52"/>
      <c r="AH729" s="1"/>
      <c r="AI729" s="1"/>
      <c r="AJ729" s="52"/>
      <c r="AK729" s="1"/>
      <c r="AL729" s="52"/>
      <c r="AM729" s="1"/>
      <c r="AN729" s="52"/>
      <c r="AO729" s="71"/>
      <c r="AP729" s="52"/>
      <c r="AQ729" s="1"/>
      <c r="AR729" s="71"/>
      <c r="AS729" s="71"/>
      <c r="AT729" s="52"/>
    </row>
    <row r="730" spans="1:46" ht="14.25" customHeight="1">
      <c r="A730" s="52"/>
      <c r="B730" s="52"/>
      <c r="C730" s="52"/>
      <c r="D730" s="1"/>
      <c r="E730" s="52"/>
      <c r="F730" s="1"/>
      <c r="G730" s="52"/>
      <c r="H730" s="1"/>
      <c r="I730" s="52"/>
      <c r="J730" s="1"/>
      <c r="K730" s="52"/>
      <c r="L730" s="69"/>
      <c r="M730" s="52"/>
      <c r="N730" s="1"/>
      <c r="O730" s="52"/>
      <c r="P730" s="1"/>
      <c r="Q730" s="1"/>
      <c r="R730" s="52"/>
      <c r="S730" s="1"/>
      <c r="T730" s="52"/>
      <c r="U730" s="1"/>
      <c r="V730" s="70"/>
      <c r="W730" s="52"/>
      <c r="X730" s="1"/>
      <c r="Y730" s="52"/>
      <c r="Z730" s="1"/>
      <c r="AA730" s="1"/>
      <c r="AB730" s="1"/>
      <c r="AC730" s="1"/>
      <c r="AD730" s="1"/>
      <c r="AE730" s="52"/>
      <c r="AF730" s="1"/>
      <c r="AG730" s="52"/>
      <c r="AH730" s="1"/>
      <c r="AI730" s="1"/>
      <c r="AJ730" s="52"/>
      <c r="AK730" s="1"/>
      <c r="AL730" s="52"/>
      <c r="AM730" s="1"/>
      <c r="AN730" s="52"/>
      <c r="AO730" s="71"/>
      <c r="AP730" s="52"/>
      <c r="AQ730" s="1"/>
      <c r="AR730" s="71"/>
      <c r="AS730" s="71"/>
      <c r="AT730" s="52"/>
    </row>
    <row r="731" spans="1:46" ht="14.25" customHeight="1">
      <c r="A731" s="52"/>
      <c r="B731" s="52"/>
      <c r="C731" s="52"/>
      <c r="D731" s="1"/>
      <c r="E731" s="52"/>
      <c r="F731" s="1"/>
      <c r="G731" s="52"/>
      <c r="H731" s="1"/>
      <c r="I731" s="52"/>
      <c r="J731" s="1"/>
      <c r="K731" s="52"/>
      <c r="L731" s="69"/>
      <c r="M731" s="52"/>
      <c r="N731" s="1"/>
      <c r="O731" s="52"/>
      <c r="P731" s="1"/>
      <c r="Q731" s="1"/>
      <c r="R731" s="52"/>
      <c r="S731" s="1"/>
      <c r="T731" s="52"/>
      <c r="U731" s="1"/>
      <c r="V731" s="70"/>
      <c r="W731" s="52"/>
      <c r="X731" s="1"/>
      <c r="Y731" s="52"/>
      <c r="Z731" s="1"/>
      <c r="AA731" s="1"/>
      <c r="AB731" s="1"/>
      <c r="AC731" s="1"/>
      <c r="AD731" s="1"/>
      <c r="AE731" s="52"/>
      <c r="AF731" s="1"/>
      <c r="AG731" s="52"/>
      <c r="AH731" s="1"/>
      <c r="AI731" s="1"/>
      <c r="AJ731" s="52"/>
      <c r="AK731" s="1"/>
      <c r="AL731" s="52"/>
      <c r="AM731" s="1"/>
      <c r="AN731" s="52"/>
      <c r="AO731" s="71"/>
      <c r="AP731" s="52"/>
      <c r="AQ731" s="1"/>
      <c r="AR731" s="71"/>
      <c r="AS731" s="71"/>
      <c r="AT731" s="52"/>
    </row>
    <row r="732" spans="1:46" ht="14.25" customHeight="1">
      <c r="A732" s="52"/>
      <c r="B732" s="52"/>
      <c r="C732" s="52"/>
      <c r="D732" s="1"/>
      <c r="E732" s="52"/>
      <c r="F732" s="1"/>
      <c r="G732" s="52"/>
      <c r="H732" s="1"/>
      <c r="I732" s="52"/>
      <c r="J732" s="1"/>
      <c r="K732" s="52"/>
      <c r="L732" s="69"/>
      <c r="M732" s="52"/>
      <c r="N732" s="1"/>
      <c r="O732" s="52"/>
      <c r="P732" s="1"/>
      <c r="Q732" s="1"/>
      <c r="R732" s="52"/>
      <c r="S732" s="1"/>
      <c r="T732" s="52"/>
      <c r="U732" s="1"/>
      <c r="V732" s="70"/>
      <c r="W732" s="52"/>
      <c r="X732" s="1"/>
      <c r="Y732" s="52"/>
      <c r="Z732" s="1"/>
      <c r="AA732" s="1"/>
      <c r="AB732" s="1"/>
      <c r="AC732" s="1"/>
      <c r="AD732" s="1"/>
      <c r="AE732" s="52"/>
      <c r="AF732" s="1"/>
      <c r="AG732" s="52"/>
      <c r="AH732" s="1"/>
      <c r="AI732" s="1"/>
      <c r="AJ732" s="52"/>
      <c r="AK732" s="1"/>
      <c r="AL732" s="52"/>
      <c r="AM732" s="1"/>
      <c r="AN732" s="52"/>
      <c r="AO732" s="71"/>
      <c r="AP732" s="52"/>
      <c r="AQ732" s="1"/>
      <c r="AR732" s="71"/>
      <c r="AS732" s="71"/>
      <c r="AT732" s="52"/>
    </row>
    <row r="733" spans="1:46" ht="14.25" customHeight="1">
      <c r="A733" s="52"/>
      <c r="B733" s="52"/>
      <c r="C733" s="52"/>
      <c r="D733" s="1"/>
      <c r="E733" s="52"/>
      <c r="F733" s="1"/>
      <c r="G733" s="52"/>
      <c r="H733" s="1"/>
      <c r="I733" s="52"/>
      <c r="J733" s="1"/>
      <c r="K733" s="52"/>
      <c r="L733" s="69"/>
      <c r="M733" s="52"/>
      <c r="N733" s="1"/>
      <c r="O733" s="52"/>
      <c r="P733" s="1"/>
      <c r="Q733" s="1"/>
      <c r="R733" s="52"/>
      <c r="S733" s="1"/>
      <c r="T733" s="52"/>
      <c r="U733" s="1"/>
      <c r="V733" s="70"/>
      <c r="W733" s="52"/>
      <c r="X733" s="1"/>
      <c r="Y733" s="52"/>
      <c r="Z733" s="1"/>
      <c r="AA733" s="1"/>
      <c r="AB733" s="1"/>
      <c r="AC733" s="1"/>
      <c r="AD733" s="1"/>
      <c r="AE733" s="52"/>
      <c r="AF733" s="1"/>
      <c r="AG733" s="52"/>
      <c r="AH733" s="1"/>
      <c r="AI733" s="1"/>
      <c r="AJ733" s="52"/>
      <c r="AK733" s="1"/>
      <c r="AL733" s="52"/>
      <c r="AM733" s="1"/>
      <c r="AN733" s="52"/>
      <c r="AO733" s="71"/>
      <c r="AP733" s="52"/>
      <c r="AQ733" s="1"/>
      <c r="AR733" s="71"/>
      <c r="AS733" s="71"/>
      <c r="AT733" s="52"/>
    </row>
    <row r="734" spans="1:46" ht="14.25" customHeight="1">
      <c r="A734" s="52"/>
      <c r="B734" s="52"/>
      <c r="C734" s="52"/>
      <c r="D734" s="1"/>
      <c r="E734" s="52"/>
      <c r="F734" s="1"/>
      <c r="G734" s="52"/>
      <c r="H734" s="1"/>
      <c r="I734" s="52"/>
      <c r="J734" s="1"/>
      <c r="K734" s="52"/>
      <c r="L734" s="69"/>
      <c r="M734" s="52"/>
      <c r="N734" s="1"/>
      <c r="O734" s="52"/>
      <c r="P734" s="1"/>
      <c r="Q734" s="1"/>
      <c r="R734" s="52"/>
      <c r="S734" s="1"/>
      <c r="T734" s="52"/>
      <c r="U734" s="1"/>
      <c r="V734" s="70"/>
      <c r="W734" s="52"/>
      <c r="X734" s="1"/>
      <c r="Y734" s="52"/>
      <c r="Z734" s="1"/>
      <c r="AA734" s="1"/>
      <c r="AB734" s="1"/>
      <c r="AC734" s="1"/>
      <c r="AD734" s="1"/>
      <c r="AE734" s="52"/>
      <c r="AF734" s="1"/>
      <c r="AG734" s="52"/>
      <c r="AH734" s="1"/>
      <c r="AI734" s="1"/>
      <c r="AJ734" s="52"/>
      <c r="AK734" s="1"/>
      <c r="AL734" s="52"/>
      <c r="AM734" s="1"/>
      <c r="AN734" s="52"/>
      <c r="AO734" s="71"/>
      <c r="AP734" s="52"/>
      <c r="AQ734" s="1"/>
      <c r="AR734" s="71"/>
      <c r="AS734" s="71"/>
      <c r="AT734" s="52"/>
    </row>
    <row r="735" spans="1:46" ht="14.25" customHeight="1">
      <c r="A735" s="52"/>
      <c r="B735" s="52"/>
      <c r="C735" s="52"/>
      <c r="D735" s="1"/>
      <c r="E735" s="52"/>
      <c r="F735" s="1"/>
      <c r="G735" s="52"/>
      <c r="H735" s="1"/>
      <c r="I735" s="52"/>
      <c r="J735" s="1"/>
      <c r="K735" s="52"/>
      <c r="L735" s="69"/>
      <c r="M735" s="52"/>
      <c r="N735" s="1"/>
      <c r="O735" s="52"/>
      <c r="P735" s="1"/>
      <c r="Q735" s="1"/>
      <c r="R735" s="52"/>
      <c r="S735" s="1"/>
      <c r="T735" s="52"/>
      <c r="U735" s="1"/>
      <c r="V735" s="70"/>
      <c r="W735" s="52"/>
      <c r="X735" s="1"/>
      <c r="Y735" s="52"/>
      <c r="Z735" s="1"/>
      <c r="AA735" s="1"/>
      <c r="AB735" s="1"/>
      <c r="AC735" s="1"/>
      <c r="AD735" s="1"/>
      <c r="AE735" s="52"/>
      <c r="AF735" s="1"/>
      <c r="AG735" s="52"/>
      <c r="AH735" s="1"/>
      <c r="AI735" s="1"/>
      <c r="AJ735" s="52"/>
      <c r="AK735" s="1"/>
      <c r="AL735" s="52"/>
      <c r="AM735" s="1"/>
      <c r="AN735" s="52"/>
      <c r="AO735" s="71"/>
      <c r="AP735" s="52"/>
      <c r="AQ735" s="1"/>
      <c r="AR735" s="71"/>
      <c r="AS735" s="71"/>
      <c r="AT735" s="52"/>
    </row>
    <row r="736" spans="1:46" ht="14.25" customHeight="1">
      <c r="A736" s="52"/>
      <c r="B736" s="52"/>
      <c r="C736" s="52"/>
      <c r="D736" s="1"/>
      <c r="E736" s="52"/>
      <c r="F736" s="1"/>
      <c r="G736" s="52"/>
      <c r="H736" s="1"/>
      <c r="I736" s="52"/>
      <c r="J736" s="1"/>
      <c r="K736" s="52"/>
      <c r="L736" s="69"/>
      <c r="M736" s="52"/>
      <c r="N736" s="1"/>
      <c r="O736" s="52"/>
      <c r="P736" s="1"/>
      <c r="Q736" s="1"/>
      <c r="R736" s="52"/>
      <c r="S736" s="1"/>
      <c r="T736" s="52"/>
      <c r="U736" s="1"/>
      <c r="V736" s="70"/>
      <c r="W736" s="52"/>
      <c r="X736" s="1"/>
      <c r="Y736" s="52"/>
      <c r="Z736" s="1"/>
      <c r="AA736" s="1"/>
      <c r="AB736" s="1"/>
      <c r="AC736" s="1"/>
      <c r="AD736" s="1"/>
      <c r="AE736" s="52"/>
      <c r="AF736" s="1"/>
      <c r="AG736" s="52"/>
      <c r="AH736" s="1"/>
      <c r="AI736" s="1"/>
      <c r="AJ736" s="52"/>
      <c r="AK736" s="1"/>
      <c r="AL736" s="52"/>
      <c r="AM736" s="1"/>
      <c r="AN736" s="52"/>
      <c r="AO736" s="71"/>
      <c r="AP736" s="52"/>
      <c r="AQ736" s="1"/>
      <c r="AR736" s="71"/>
      <c r="AS736" s="71"/>
      <c r="AT736" s="52"/>
    </row>
    <row r="737" spans="1:46" ht="14.25" customHeight="1">
      <c r="A737" s="52"/>
      <c r="B737" s="52"/>
      <c r="C737" s="52"/>
      <c r="D737" s="1"/>
      <c r="E737" s="52"/>
      <c r="F737" s="1"/>
      <c r="G737" s="52"/>
      <c r="H737" s="1"/>
      <c r="I737" s="52"/>
      <c r="J737" s="1"/>
      <c r="K737" s="52"/>
      <c r="L737" s="69"/>
      <c r="M737" s="52"/>
      <c r="N737" s="1"/>
      <c r="O737" s="52"/>
      <c r="P737" s="1"/>
      <c r="Q737" s="1"/>
      <c r="R737" s="52"/>
      <c r="S737" s="1"/>
      <c r="T737" s="52"/>
      <c r="U737" s="1"/>
      <c r="V737" s="70"/>
      <c r="W737" s="52"/>
      <c r="X737" s="1"/>
      <c r="Y737" s="52"/>
      <c r="Z737" s="1"/>
      <c r="AA737" s="1"/>
      <c r="AB737" s="1"/>
      <c r="AC737" s="1"/>
      <c r="AD737" s="1"/>
      <c r="AE737" s="52"/>
      <c r="AF737" s="1"/>
      <c r="AG737" s="52"/>
      <c r="AH737" s="1"/>
      <c r="AI737" s="1"/>
      <c r="AJ737" s="52"/>
      <c r="AK737" s="1"/>
      <c r="AL737" s="52"/>
      <c r="AM737" s="1"/>
      <c r="AN737" s="52"/>
      <c r="AO737" s="71"/>
      <c r="AP737" s="52"/>
      <c r="AQ737" s="1"/>
      <c r="AR737" s="71"/>
      <c r="AS737" s="71"/>
      <c r="AT737" s="52"/>
    </row>
    <row r="738" spans="1:46" ht="14.25" customHeight="1">
      <c r="A738" s="52"/>
      <c r="B738" s="52"/>
      <c r="C738" s="52"/>
      <c r="D738" s="1"/>
      <c r="E738" s="52"/>
      <c r="F738" s="1"/>
      <c r="G738" s="52"/>
      <c r="H738" s="1"/>
      <c r="I738" s="52"/>
      <c r="J738" s="1"/>
      <c r="K738" s="52"/>
      <c r="L738" s="69"/>
      <c r="M738" s="52"/>
      <c r="N738" s="1"/>
      <c r="O738" s="52"/>
      <c r="P738" s="1"/>
      <c r="Q738" s="1"/>
      <c r="R738" s="52"/>
      <c r="S738" s="1"/>
      <c r="T738" s="52"/>
      <c r="U738" s="1"/>
      <c r="V738" s="70"/>
      <c r="W738" s="52"/>
      <c r="X738" s="1"/>
      <c r="Y738" s="52"/>
      <c r="Z738" s="1"/>
      <c r="AA738" s="1"/>
      <c r="AB738" s="1"/>
      <c r="AC738" s="1"/>
      <c r="AD738" s="1"/>
      <c r="AE738" s="52"/>
      <c r="AF738" s="1"/>
      <c r="AG738" s="52"/>
      <c r="AH738" s="1"/>
      <c r="AI738" s="1"/>
      <c r="AJ738" s="52"/>
      <c r="AK738" s="1"/>
      <c r="AL738" s="52"/>
      <c r="AM738" s="1"/>
      <c r="AN738" s="52"/>
      <c r="AO738" s="71"/>
      <c r="AP738" s="52"/>
      <c r="AQ738" s="1"/>
      <c r="AR738" s="71"/>
      <c r="AS738" s="71"/>
      <c r="AT738" s="52"/>
    </row>
    <row r="739" spans="1:46" ht="14.25" customHeight="1">
      <c r="A739" s="52"/>
      <c r="B739" s="52"/>
      <c r="C739" s="52"/>
      <c r="D739" s="1"/>
      <c r="E739" s="52"/>
      <c r="F739" s="1"/>
      <c r="G739" s="52"/>
      <c r="H739" s="1"/>
      <c r="I739" s="52"/>
      <c r="J739" s="1"/>
      <c r="K739" s="52"/>
      <c r="L739" s="69"/>
      <c r="M739" s="52"/>
      <c r="N739" s="1"/>
      <c r="O739" s="52"/>
      <c r="P739" s="1"/>
      <c r="Q739" s="1"/>
      <c r="R739" s="52"/>
      <c r="S739" s="1"/>
      <c r="T739" s="52"/>
      <c r="U739" s="1"/>
      <c r="V739" s="70"/>
      <c r="W739" s="52"/>
      <c r="X739" s="1"/>
      <c r="Y739" s="52"/>
      <c r="Z739" s="1"/>
      <c r="AA739" s="1"/>
      <c r="AB739" s="1"/>
      <c r="AC739" s="1"/>
      <c r="AD739" s="1"/>
      <c r="AE739" s="52"/>
      <c r="AF739" s="1"/>
      <c r="AG739" s="52"/>
      <c r="AH739" s="1"/>
      <c r="AI739" s="1"/>
      <c r="AJ739" s="52"/>
      <c r="AK739" s="1"/>
      <c r="AL739" s="52"/>
      <c r="AM739" s="1"/>
      <c r="AN739" s="52"/>
      <c r="AO739" s="71"/>
      <c r="AP739" s="52"/>
      <c r="AQ739" s="1"/>
      <c r="AR739" s="71"/>
      <c r="AS739" s="71"/>
      <c r="AT739" s="52"/>
    </row>
    <row r="740" spans="1:46" ht="14.25" customHeight="1">
      <c r="A740" s="52"/>
      <c r="B740" s="52"/>
      <c r="C740" s="52"/>
      <c r="D740" s="1"/>
      <c r="E740" s="52"/>
      <c r="F740" s="1"/>
      <c r="G740" s="52"/>
      <c r="H740" s="1"/>
      <c r="I740" s="52"/>
      <c r="J740" s="1"/>
      <c r="K740" s="52"/>
      <c r="L740" s="69"/>
      <c r="M740" s="52"/>
      <c r="N740" s="1"/>
      <c r="O740" s="52"/>
      <c r="P740" s="1"/>
      <c r="Q740" s="1"/>
      <c r="R740" s="52"/>
      <c r="S740" s="1"/>
      <c r="T740" s="52"/>
      <c r="U740" s="1"/>
      <c r="V740" s="70"/>
      <c r="W740" s="52"/>
      <c r="X740" s="1"/>
      <c r="Y740" s="52"/>
      <c r="Z740" s="1"/>
      <c r="AA740" s="1"/>
      <c r="AB740" s="1"/>
      <c r="AC740" s="1"/>
      <c r="AD740" s="1"/>
      <c r="AE740" s="52"/>
      <c r="AF740" s="1"/>
      <c r="AG740" s="52"/>
      <c r="AH740" s="1"/>
      <c r="AI740" s="1"/>
      <c r="AJ740" s="52"/>
      <c r="AK740" s="1"/>
      <c r="AL740" s="52"/>
      <c r="AM740" s="1"/>
      <c r="AN740" s="52"/>
      <c r="AO740" s="71"/>
      <c r="AP740" s="52"/>
      <c r="AQ740" s="1"/>
      <c r="AR740" s="71"/>
      <c r="AS740" s="71"/>
      <c r="AT740" s="52"/>
    </row>
    <row r="741" spans="1:46" ht="14.25" customHeight="1">
      <c r="A741" s="52"/>
      <c r="B741" s="52"/>
      <c r="C741" s="52"/>
      <c r="D741" s="1"/>
      <c r="E741" s="52"/>
      <c r="F741" s="1"/>
      <c r="G741" s="52"/>
      <c r="H741" s="1"/>
      <c r="I741" s="52"/>
      <c r="J741" s="1"/>
      <c r="K741" s="52"/>
      <c r="L741" s="69"/>
      <c r="M741" s="52"/>
      <c r="N741" s="1"/>
      <c r="O741" s="52"/>
      <c r="P741" s="1"/>
      <c r="Q741" s="1"/>
      <c r="R741" s="52"/>
      <c r="S741" s="1"/>
      <c r="T741" s="52"/>
      <c r="U741" s="1"/>
      <c r="V741" s="70"/>
      <c r="W741" s="52"/>
      <c r="X741" s="1"/>
      <c r="Y741" s="52"/>
      <c r="Z741" s="1"/>
      <c r="AA741" s="1"/>
      <c r="AB741" s="1"/>
      <c r="AC741" s="1"/>
      <c r="AD741" s="1"/>
      <c r="AE741" s="52"/>
      <c r="AF741" s="1"/>
      <c r="AG741" s="52"/>
      <c r="AH741" s="1"/>
      <c r="AI741" s="1"/>
      <c r="AJ741" s="52"/>
      <c r="AK741" s="1"/>
      <c r="AL741" s="52"/>
      <c r="AM741" s="1"/>
      <c r="AN741" s="52"/>
      <c r="AO741" s="71"/>
      <c r="AP741" s="52"/>
      <c r="AQ741" s="1"/>
      <c r="AR741" s="71"/>
      <c r="AS741" s="71"/>
      <c r="AT741" s="52"/>
    </row>
    <row r="742" spans="1:46" ht="14.25" customHeight="1">
      <c r="A742" s="52"/>
      <c r="B742" s="52"/>
      <c r="C742" s="52"/>
      <c r="D742" s="1"/>
      <c r="E742" s="52"/>
      <c r="F742" s="1"/>
      <c r="G742" s="52"/>
      <c r="H742" s="1"/>
      <c r="I742" s="52"/>
      <c r="J742" s="1"/>
      <c r="K742" s="52"/>
      <c r="L742" s="69"/>
      <c r="M742" s="52"/>
      <c r="N742" s="1"/>
      <c r="O742" s="52"/>
      <c r="P742" s="1"/>
      <c r="Q742" s="1"/>
      <c r="R742" s="52"/>
      <c r="S742" s="1"/>
      <c r="T742" s="52"/>
      <c r="U742" s="1"/>
      <c r="V742" s="70"/>
      <c r="W742" s="52"/>
      <c r="X742" s="1"/>
      <c r="Y742" s="52"/>
      <c r="Z742" s="1"/>
      <c r="AA742" s="1"/>
      <c r="AB742" s="1"/>
      <c r="AC742" s="1"/>
      <c r="AD742" s="1"/>
      <c r="AE742" s="52"/>
      <c r="AF742" s="1"/>
      <c r="AG742" s="52"/>
      <c r="AH742" s="1"/>
      <c r="AI742" s="1"/>
      <c r="AJ742" s="52"/>
      <c r="AK742" s="1"/>
      <c r="AL742" s="52"/>
      <c r="AM742" s="1"/>
      <c r="AN742" s="52"/>
      <c r="AO742" s="71"/>
      <c r="AP742" s="52"/>
      <c r="AQ742" s="1"/>
      <c r="AR742" s="71"/>
      <c r="AS742" s="71"/>
      <c r="AT742" s="52"/>
    </row>
    <row r="743" spans="1:46" ht="14.25" customHeight="1">
      <c r="A743" s="52"/>
      <c r="B743" s="52"/>
      <c r="C743" s="52"/>
      <c r="D743" s="1"/>
      <c r="E743" s="52"/>
      <c r="F743" s="1"/>
      <c r="G743" s="52"/>
      <c r="H743" s="1"/>
      <c r="I743" s="52"/>
      <c r="J743" s="1"/>
      <c r="K743" s="52"/>
      <c r="L743" s="69"/>
      <c r="M743" s="52"/>
      <c r="N743" s="1"/>
      <c r="O743" s="52"/>
      <c r="P743" s="1"/>
      <c r="Q743" s="1"/>
      <c r="R743" s="52"/>
      <c r="S743" s="1"/>
      <c r="T743" s="52"/>
      <c r="U743" s="1"/>
      <c r="V743" s="70"/>
      <c r="W743" s="52"/>
      <c r="X743" s="1"/>
      <c r="Y743" s="52"/>
      <c r="Z743" s="1"/>
      <c r="AA743" s="1"/>
      <c r="AB743" s="1"/>
      <c r="AC743" s="1"/>
      <c r="AD743" s="1"/>
      <c r="AE743" s="52"/>
      <c r="AF743" s="1"/>
      <c r="AG743" s="52"/>
      <c r="AH743" s="1"/>
      <c r="AI743" s="1"/>
      <c r="AJ743" s="52"/>
      <c r="AK743" s="1"/>
      <c r="AL743" s="52"/>
      <c r="AM743" s="1"/>
      <c r="AN743" s="52"/>
      <c r="AO743" s="71"/>
      <c r="AP743" s="52"/>
      <c r="AQ743" s="1"/>
      <c r="AR743" s="71"/>
      <c r="AS743" s="71"/>
      <c r="AT743" s="52"/>
    </row>
    <row r="744" spans="1:46" ht="14.25" customHeight="1">
      <c r="A744" s="52"/>
      <c r="B744" s="52"/>
      <c r="C744" s="52"/>
      <c r="D744" s="1"/>
      <c r="E744" s="52"/>
      <c r="F744" s="1"/>
      <c r="G744" s="52"/>
      <c r="H744" s="1"/>
      <c r="I744" s="52"/>
      <c r="J744" s="1"/>
      <c r="K744" s="52"/>
      <c r="L744" s="69"/>
      <c r="M744" s="52"/>
      <c r="N744" s="1"/>
      <c r="O744" s="52"/>
      <c r="P744" s="1"/>
      <c r="Q744" s="1"/>
      <c r="R744" s="52"/>
      <c r="S744" s="1"/>
      <c r="T744" s="52"/>
      <c r="U744" s="1"/>
      <c r="V744" s="70"/>
      <c r="W744" s="52"/>
      <c r="X744" s="1"/>
      <c r="Y744" s="52"/>
      <c r="Z744" s="1"/>
      <c r="AA744" s="1"/>
      <c r="AB744" s="1"/>
      <c r="AC744" s="1"/>
      <c r="AD744" s="1"/>
      <c r="AE744" s="52"/>
      <c r="AF744" s="1"/>
      <c r="AG744" s="52"/>
      <c r="AH744" s="1"/>
      <c r="AI744" s="1"/>
      <c r="AJ744" s="52"/>
      <c r="AK744" s="1"/>
      <c r="AL744" s="52"/>
      <c r="AM744" s="1"/>
      <c r="AN744" s="52"/>
      <c r="AO744" s="71"/>
      <c r="AP744" s="52"/>
      <c r="AQ744" s="1"/>
      <c r="AR744" s="71"/>
      <c r="AS744" s="71"/>
      <c r="AT744" s="52"/>
    </row>
    <row r="745" spans="1:46" ht="14.25" customHeight="1">
      <c r="A745" s="52"/>
      <c r="B745" s="52"/>
      <c r="C745" s="52"/>
      <c r="D745" s="1"/>
      <c r="E745" s="52"/>
      <c r="F745" s="1"/>
      <c r="G745" s="52"/>
      <c r="H745" s="1"/>
      <c r="I745" s="52"/>
      <c r="J745" s="1"/>
      <c r="K745" s="52"/>
      <c r="L745" s="69"/>
      <c r="M745" s="52"/>
      <c r="N745" s="1"/>
      <c r="O745" s="52"/>
      <c r="P745" s="1"/>
      <c r="Q745" s="1"/>
      <c r="R745" s="52"/>
      <c r="S745" s="1"/>
      <c r="T745" s="52"/>
      <c r="U745" s="1"/>
      <c r="V745" s="70"/>
      <c r="W745" s="52"/>
      <c r="X745" s="1"/>
      <c r="Y745" s="52"/>
      <c r="Z745" s="1"/>
      <c r="AA745" s="1"/>
      <c r="AB745" s="1"/>
      <c r="AC745" s="1"/>
      <c r="AD745" s="1"/>
      <c r="AE745" s="52"/>
      <c r="AF745" s="1"/>
      <c r="AG745" s="52"/>
      <c r="AH745" s="1"/>
      <c r="AI745" s="1"/>
      <c r="AJ745" s="52"/>
      <c r="AK745" s="1"/>
      <c r="AL745" s="52"/>
      <c r="AM745" s="1"/>
      <c r="AN745" s="52"/>
      <c r="AO745" s="71"/>
      <c r="AP745" s="52"/>
      <c r="AQ745" s="1"/>
      <c r="AR745" s="71"/>
      <c r="AS745" s="71"/>
      <c r="AT745" s="52"/>
    </row>
    <row r="746" spans="1:46" ht="14.25" customHeight="1">
      <c r="A746" s="52"/>
      <c r="B746" s="52"/>
      <c r="C746" s="52"/>
      <c r="D746" s="1"/>
      <c r="E746" s="52"/>
      <c r="F746" s="1"/>
      <c r="G746" s="52"/>
      <c r="H746" s="1"/>
      <c r="I746" s="52"/>
      <c r="J746" s="1"/>
      <c r="K746" s="52"/>
      <c r="L746" s="69"/>
      <c r="M746" s="52"/>
      <c r="N746" s="1"/>
      <c r="O746" s="52"/>
      <c r="P746" s="1"/>
      <c r="Q746" s="1"/>
      <c r="R746" s="52"/>
      <c r="S746" s="1"/>
      <c r="T746" s="52"/>
      <c r="U746" s="1"/>
      <c r="V746" s="70"/>
      <c r="W746" s="52"/>
      <c r="X746" s="1"/>
      <c r="Y746" s="52"/>
      <c r="Z746" s="1"/>
      <c r="AA746" s="1"/>
      <c r="AB746" s="1"/>
      <c r="AC746" s="1"/>
      <c r="AD746" s="1"/>
      <c r="AE746" s="52"/>
      <c r="AF746" s="1"/>
      <c r="AG746" s="52"/>
      <c r="AH746" s="1"/>
      <c r="AI746" s="1"/>
      <c r="AJ746" s="52"/>
      <c r="AK746" s="1"/>
      <c r="AL746" s="52"/>
      <c r="AM746" s="1"/>
      <c r="AN746" s="52"/>
      <c r="AO746" s="71"/>
      <c r="AP746" s="52"/>
      <c r="AQ746" s="1"/>
      <c r="AR746" s="71"/>
      <c r="AS746" s="71"/>
      <c r="AT746" s="52"/>
    </row>
    <row r="747" spans="1:46" ht="14.25" customHeight="1">
      <c r="A747" s="52"/>
      <c r="B747" s="52"/>
      <c r="C747" s="52"/>
      <c r="D747" s="1"/>
      <c r="E747" s="52"/>
      <c r="F747" s="1"/>
      <c r="G747" s="52"/>
      <c r="H747" s="1"/>
      <c r="I747" s="52"/>
      <c r="J747" s="1"/>
      <c r="K747" s="52"/>
      <c r="L747" s="69"/>
      <c r="M747" s="52"/>
      <c r="N747" s="1"/>
      <c r="O747" s="52"/>
      <c r="P747" s="1"/>
      <c r="Q747" s="1"/>
      <c r="R747" s="52"/>
      <c r="S747" s="1"/>
      <c r="T747" s="52"/>
      <c r="U747" s="1"/>
      <c r="V747" s="70"/>
      <c r="W747" s="52"/>
      <c r="X747" s="1"/>
      <c r="Y747" s="52"/>
      <c r="Z747" s="1"/>
      <c r="AA747" s="1"/>
      <c r="AB747" s="1"/>
      <c r="AC747" s="1"/>
      <c r="AD747" s="1"/>
      <c r="AE747" s="52"/>
      <c r="AF747" s="1"/>
      <c r="AG747" s="52"/>
      <c r="AH747" s="1"/>
      <c r="AI747" s="1"/>
      <c r="AJ747" s="52"/>
      <c r="AK747" s="1"/>
      <c r="AL747" s="52"/>
      <c r="AM747" s="1"/>
      <c r="AN747" s="52"/>
      <c r="AO747" s="71"/>
      <c r="AP747" s="52"/>
      <c r="AQ747" s="1"/>
      <c r="AR747" s="71"/>
      <c r="AS747" s="71"/>
      <c r="AT747" s="52"/>
    </row>
    <row r="748" spans="1:46" ht="14.25" customHeight="1">
      <c r="A748" s="52"/>
      <c r="B748" s="52"/>
      <c r="C748" s="52"/>
      <c r="D748" s="1"/>
      <c r="E748" s="52"/>
      <c r="F748" s="1"/>
      <c r="G748" s="52"/>
      <c r="H748" s="1"/>
      <c r="I748" s="52"/>
      <c r="J748" s="1"/>
      <c r="K748" s="52"/>
      <c r="L748" s="69"/>
      <c r="M748" s="52"/>
      <c r="N748" s="1"/>
      <c r="O748" s="52"/>
      <c r="P748" s="1"/>
      <c r="Q748" s="1"/>
      <c r="R748" s="52"/>
      <c r="S748" s="1"/>
      <c r="T748" s="52"/>
      <c r="U748" s="1"/>
      <c r="V748" s="70"/>
      <c r="W748" s="52"/>
      <c r="X748" s="1"/>
      <c r="Y748" s="52"/>
      <c r="Z748" s="1"/>
      <c r="AA748" s="1"/>
      <c r="AB748" s="1"/>
      <c r="AC748" s="1"/>
      <c r="AD748" s="1"/>
      <c r="AE748" s="52"/>
      <c r="AF748" s="1"/>
      <c r="AG748" s="52"/>
      <c r="AH748" s="1"/>
      <c r="AI748" s="1"/>
      <c r="AJ748" s="52"/>
      <c r="AK748" s="1"/>
      <c r="AL748" s="52"/>
      <c r="AM748" s="1"/>
      <c r="AN748" s="52"/>
      <c r="AO748" s="71"/>
      <c r="AP748" s="52"/>
      <c r="AQ748" s="1"/>
      <c r="AR748" s="71"/>
      <c r="AS748" s="71"/>
      <c r="AT748" s="52"/>
    </row>
    <row r="749" spans="1:46" ht="14.25" customHeight="1">
      <c r="A749" s="52"/>
      <c r="B749" s="52"/>
      <c r="C749" s="52"/>
      <c r="D749" s="1"/>
      <c r="E749" s="52"/>
      <c r="F749" s="1"/>
      <c r="G749" s="52"/>
      <c r="H749" s="1"/>
      <c r="I749" s="52"/>
      <c r="J749" s="1"/>
      <c r="K749" s="52"/>
      <c r="L749" s="69"/>
      <c r="M749" s="52"/>
      <c r="N749" s="1"/>
      <c r="O749" s="52"/>
      <c r="P749" s="1"/>
      <c r="Q749" s="1"/>
      <c r="R749" s="52"/>
      <c r="S749" s="1"/>
      <c r="T749" s="52"/>
      <c r="U749" s="1"/>
      <c r="V749" s="70"/>
      <c r="W749" s="52"/>
      <c r="X749" s="1"/>
      <c r="Y749" s="52"/>
      <c r="Z749" s="1"/>
      <c r="AA749" s="1"/>
      <c r="AB749" s="1"/>
      <c r="AC749" s="1"/>
      <c r="AD749" s="1"/>
      <c r="AE749" s="52"/>
      <c r="AF749" s="1"/>
      <c r="AG749" s="52"/>
      <c r="AH749" s="1"/>
      <c r="AI749" s="1"/>
      <c r="AJ749" s="52"/>
      <c r="AK749" s="1"/>
      <c r="AL749" s="52"/>
      <c r="AM749" s="1"/>
      <c r="AN749" s="52"/>
      <c r="AO749" s="71"/>
      <c r="AP749" s="52"/>
      <c r="AQ749" s="1"/>
      <c r="AR749" s="71"/>
      <c r="AS749" s="71"/>
      <c r="AT749" s="52"/>
    </row>
    <row r="750" spans="1:46" ht="14.25" customHeight="1">
      <c r="A750" s="52"/>
      <c r="B750" s="52"/>
      <c r="C750" s="52"/>
      <c r="D750" s="1"/>
      <c r="E750" s="52"/>
      <c r="F750" s="1"/>
      <c r="G750" s="52"/>
      <c r="H750" s="1"/>
      <c r="I750" s="52"/>
      <c r="J750" s="1"/>
      <c r="K750" s="52"/>
      <c r="L750" s="69"/>
      <c r="M750" s="52"/>
      <c r="N750" s="1"/>
      <c r="O750" s="52"/>
      <c r="P750" s="1"/>
      <c r="Q750" s="1"/>
      <c r="R750" s="52"/>
      <c r="S750" s="1"/>
      <c r="T750" s="52"/>
      <c r="U750" s="1"/>
      <c r="V750" s="70"/>
      <c r="W750" s="52"/>
      <c r="X750" s="1"/>
      <c r="Y750" s="52"/>
      <c r="Z750" s="1"/>
      <c r="AA750" s="1"/>
      <c r="AB750" s="1"/>
      <c r="AC750" s="1"/>
      <c r="AD750" s="1"/>
      <c r="AE750" s="52"/>
      <c r="AF750" s="1"/>
      <c r="AG750" s="52"/>
      <c r="AH750" s="1"/>
      <c r="AI750" s="1"/>
      <c r="AJ750" s="52"/>
      <c r="AK750" s="1"/>
      <c r="AL750" s="52"/>
      <c r="AM750" s="1"/>
      <c r="AN750" s="52"/>
      <c r="AO750" s="71"/>
      <c r="AP750" s="52"/>
      <c r="AQ750" s="1"/>
      <c r="AR750" s="71"/>
      <c r="AS750" s="71"/>
      <c r="AT750" s="52"/>
    </row>
    <row r="751" spans="1:46" ht="14.25" customHeight="1">
      <c r="A751" s="52"/>
      <c r="B751" s="52"/>
      <c r="C751" s="52"/>
      <c r="D751" s="1"/>
      <c r="E751" s="52"/>
      <c r="F751" s="1"/>
      <c r="G751" s="52"/>
      <c r="H751" s="1"/>
      <c r="I751" s="52"/>
      <c r="J751" s="1"/>
      <c r="K751" s="52"/>
      <c r="L751" s="69"/>
      <c r="M751" s="52"/>
      <c r="N751" s="1"/>
      <c r="O751" s="52"/>
      <c r="P751" s="1"/>
      <c r="Q751" s="1"/>
      <c r="R751" s="52"/>
      <c r="S751" s="1"/>
      <c r="T751" s="52"/>
      <c r="U751" s="1"/>
      <c r="V751" s="70"/>
      <c r="W751" s="52"/>
      <c r="X751" s="1"/>
      <c r="Y751" s="52"/>
      <c r="Z751" s="1"/>
      <c r="AA751" s="1"/>
      <c r="AB751" s="1"/>
      <c r="AC751" s="1"/>
      <c r="AD751" s="1"/>
      <c r="AE751" s="52"/>
      <c r="AF751" s="1"/>
      <c r="AG751" s="52"/>
      <c r="AH751" s="1"/>
      <c r="AI751" s="1"/>
      <c r="AJ751" s="52"/>
      <c r="AK751" s="1"/>
      <c r="AL751" s="52"/>
      <c r="AM751" s="1"/>
      <c r="AN751" s="52"/>
      <c r="AO751" s="71"/>
      <c r="AP751" s="52"/>
      <c r="AQ751" s="1"/>
      <c r="AR751" s="71"/>
      <c r="AS751" s="71"/>
      <c r="AT751" s="52"/>
    </row>
    <row r="752" spans="1:46" ht="14.25" customHeight="1">
      <c r="A752" s="52"/>
      <c r="B752" s="52"/>
      <c r="C752" s="52"/>
      <c r="D752" s="1"/>
      <c r="E752" s="52"/>
      <c r="F752" s="1"/>
      <c r="G752" s="52"/>
      <c r="H752" s="1"/>
      <c r="I752" s="52"/>
      <c r="J752" s="1"/>
      <c r="K752" s="52"/>
      <c r="L752" s="69"/>
      <c r="M752" s="52"/>
      <c r="N752" s="1"/>
      <c r="O752" s="52"/>
      <c r="P752" s="1"/>
      <c r="Q752" s="1"/>
      <c r="R752" s="52"/>
      <c r="S752" s="1"/>
      <c r="T752" s="52"/>
      <c r="U752" s="1"/>
      <c r="V752" s="70"/>
      <c r="W752" s="52"/>
      <c r="X752" s="1"/>
      <c r="Y752" s="52"/>
      <c r="Z752" s="1"/>
      <c r="AA752" s="1"/>
      <c r="AB752" s="1"/>
      <c r="AC752" s="1"/>
      <c r="AD752" s="1"/>
      <c r="AE752" s="52"/>
      <c r="AF752" s="1"/>
      <c r="AG752" s="52"/>
      <c r="AH752" s="1"/>
      <c r="AI752" s="1"/>
      <c r="AJ752" s="52"/>
      <c r="AK752" s="1"/>
      <c r="AL752" s="52"/>
      <c r="AM752" s="1"/>
      <c r="AN752" s="52"/>
      <c r="AO752" s="71"/>
      <c r="AP752" s="52"/>
      <c r="AQ752" s="1"/>
      <c r="AR752" s="71"/>
      <c r="AS752" s="71"/>
      <c r="AT752" s="52"/>
    </row>
    <row r="753" spans="1:46" ht="14.25" customHeight="1">
      <c r="A753" s="52"/>
      <c r="B753" s="52"/>
      <c r="C753" s="52"/>
      <c r="D753" s="1"/>
      <c r="E753" s="52"/>
      <c r="F753" s="1"/>
      <c r="G753" s="52"/>
      <c r="H753" s="1"/>
      <c r="I753" s="52"/>
      <c r="J753" s="1"/>
      <c r="K753" s="52"/>
      <c r="L753" s="69"/>
      <c r="M753" s="52"/>
      <c r="N753" s="1"/>
      <c r="O753" s="52"/>
      <c r="P753" s="1"/>
      <c r="Q753" s="1"/>
      <c r="R753" s="52"/>
      <c r="S753" s="1"/>
      <c r="T753" s="52"/>
      <c r="U753" s="1"/>
      <c r="V753" s="70"/>
      <c r="W753" s="52"/>
      <c r="X753" s="1"/>
      <c r="Y753" s="52"/>
      <c r="Z753" s="1"/>
      <c r="AA753" s="1"/>
      <c r="AB753" s="1"/>
      <c r="AC753" s="1"/>
      <c r="AD753" s="1"/>
      <c r="AE753" s="52"/>
      <c r="AF753" s="1"/>
      <c r="AG753" s="52"/>
      <c r="AH753" s="1"/>
      <c r="AI753" s="1"/>
      <c r="AJ753" s="52"/>
      <c r="AK753" s="1"/>
      <c r="AL753" s="52"/>
      <c r="AM753" s="1"/>
      <c r="AN753" s="52"/>
      <c r="AO753" s="71"/>
      <c r="AP753" s="52"/>
      <c r="AQ753" s="1"/>
      <c r="AR753" s="71"/>
      <c r="AS753" s="71"/>
      <c r="AT753" s="52"/>
    </row>
    <row r="754" spans="1:46" ht="14.25" customHeight="1">
      <c r="A754" s="52"/>
      <c r="B754" s="52"/>
      <c r="C754" s="52"/>
      <c r="D754" s="1"/>
      <c r="E754" s="52"/>
      <c r="F754" s="1"/>
      <c r="G754" s="52"/>
      <c r="H754" s="1"/>
      <c r="I754" s="52"/>
      <c r="J754" s="1"/>
      <c r="K754" s="52"/>
      <c r="L754" s="69"/>
      <c r="M754" s="52"/>
      <c r="N754" s="1"/>
      <c r="O754" s="52"/>
      <c r="P754" s="1"/>
      <c r="Q754" s="1"/>
      <c r="R754" s="52"/>
      <c r="S754" s="1"/>
      <c r="T754" s="52"/>
      <c r="U754" s="1"/>
      <c r="V754" s="70"/>
      <c r="W754" s="52"/>
      <c r="X754" s="1"/>
      <c r="Y754" s="52"/>
      <c r="Z754" s="1"/>
      <c r="AA754" s="1"/>
      <c r="AB754" s="1"/>
      <c r="AC754" s="1"/>
      <c r="AD754" s="1"/>
      <c r="AE754" s="52"/>
      <c r="AF754" s="1"/>
      <c r="AG754" s="52"/>
      <c r="AH754" s="1"/>
      <c r="AI754" s="1"/>
      <c r="AJ754" s="52"/>
      <c r="AK754" s="1"/>
      <c r="AL754" s="52"/>
      <c r="AM754" s="1"/>
      <c r="AN754" s="52"/>
      <c r="AO754" s="71"/>
      <c r="AP754" s="52"/>
      <c r="AQ754" s="1"/>
      <c r="AR754" s="71"/>
      <c r="AS754" s="71"/>
      <c r="AT754" s="52"/>
    </row>
    <row r="755" spans="1:46" ht="14.25" customHeight="1">
      <c r="A755" s="52"/>
      <c r="B755" s="52"/>
      <c r="C755" s="52"/>
      <c r="D755" s="1"/>
      <c r="E755" s="52"/>
      <c r="F755" s="1"/>
      <c r="G755" s="52"/>
      <c r="H755" s="1"/>
      <c r="I755" s="52"/>
      <c r="J755" s="1"/>
      <c r="K755" s="52"/>
      <c r="L755" s="69"/>
      <c r="M755" s="52"/>
      <c r="N755" s="1"/>
      <c r="O755" s="52"/>
      <c r="P755" s="1"/>
      <c r="Q755" s="1"/>
      <c r="R755" s="52"/>
      <c r="S755" s="1"/>
      <c r="T755" s="52"/>
      <c r="U755" s="1"/>
      <c r="V755" s="70"/>
      <c r="W755" s="52"/>
      <c r="X755" s="1"/>
      <c r="Y755" s="52"/>
      <c r="Z755" s="1"/>
      <c r="AA755" s="1"/>
      <c r="AB755" s="1"/>
      <c r="AC755" s="1"/>
      <c r="AD755" s="1"/>
      <c r="AE755" s="52"/>
      <c r="AF755" s="1"/>
      <c r="AG755" s="52"/>
      <c r="AH755" s="1"/>
      <c r="AI755" s="1"/>
      <c r="AJ755" s="52"/>
      <c r="AK755" s="1"/>
      <c r="AL755" s="52"/>
      <c r="AM755" s="1"/>
      <c r="AN755" s="52"/>
      <c r="AO755" s="71"/>
      <c r="AP755" s="52"/>
      <c r="AQ755" s="1"/>
      <c r="AR755" s="71"/>
      <c r="AS755" s="71"/>
      <c r="AT755" s="52"/>
    </row>
    <row r="756" spans="1:46" ht="14.25" customHeight="1">
      <c r="A756" s="52"/>
      <c r="B756" s="52"/>
      <c r="C756" s="52"/>
      <c r="D756" s="1"/>
      <c r="E756" s="52"/>
      <c r="F756" s="1"/>
      <c r="G756" s="52"/>
      <c r="H756" s="1"/>
      <c r="I756" s="52"/>
      <c r="J756" s="1"/>
      <c r="K756" s="52"/>
      <c r="L756" s="69"/>
      <c r="M756" s="52"/>
      <c r="N756" s="1"/>
      <c r="O756" s="52"/>
      <c r="P756" s="1"/>
      <c r="Q756" s="1"/>
      <c r="R756" s="52"/>
      <c r="S756" s="1"/>
      <c r="T756" s="52"/>
      <c r="U756" s="1"/>
      <c r="V756" s="70"/>
      <c r="W756" s="52"/>
      <c r="X756" s="1"/>
      <c r="Y756" s="52"/>
      <c r="Z756" s="1"/>
      <c r="AA756" s="1"/>
      <c r="AB756" s="1"/>
      <c r="AC756" s="1"/>
      <c r="AD756" s="1"/>
      <c r="AE756" s="52"/>
      <c r="AF756" s="1"/>
      <c r="AG756" s="52"/>
      <c r="AH756" s="1"/>
      <c r="AI756" s="1"/>
      <c r="AJ756" s="52"/>
      <c r="AK756" s="1"/>
      <c r="AL756" s="52"/>
      <c r="AM756" s="1"/>
      <c r="AN756" s="52"/>
      <c r="AO756" s="71"/>
      <c r="AP756" s="52"/>
      <c r="AQ756" s="1"/>
      <c r="AR756" s="71"/>
      <c r="AS756" s="71"/>
      <c r="AT756" s="52"/>
    </row>
    <row r="757" spans="1:46" ht="14.25" customHeight="1">
      <c r="A757" s="52"/>
      <c r="B757" s="52"/>
      <c r="C757" s="52"/>
      <c r="D757" s="1"/>
      <c r="E757" s="52"/>
      <c r="F757" s="1"/>
      <c r="G757" s="52"/>
      <c r="H757" s="1"/>
      <c r="I757" s="52"/>
      <c r="J757" s="1"/>
      <c r="K757" s="52"/>
      <c r="L757" s="69"/>
      <c r="M757" s="52"/>
      <c r="N757" s="1"/>
      <c r="O757" s="52"/>
      <c r="P757" s="1"/>
      <c r="Q757" s="1"/>
      <c r="R757" s="52"/>
      <c r="S757" s="1"/>
      <c r="T757" s="52"/>
      <c r="U757" s="1"/>
      <c r="V757" s="70"/>
      <c r="W757" s="52"/>
      <c r="X757" s="1"/>
      <c r="Y757" s="52"/>
      <c r="Z757" s="1"/>
      <c r="AA757" s="1"/>
      <c r="AB757" s="1"/>
      <c r="AC757" s="1"/>
      <c r="AD757" s="1"/>
      <c r="AE757" s="52"/>
      <c r="AF757" s="1"/>
      <c r="AG757" s="52"/>
      <c r="AH757" s="1"/>
      <c r="AI757" s="1"/>
      <c r="AJ757" s="52"/>
      <c r="AK757" s="1"/>
      <c r="AL757" s="52"/>
      <c r="AM757" s="1"/>
      <c r="AN757" s="52"/>
      <c r="AO757" s="71"/>
      <c r="AP757" s="52"/>
      <c r="AQ757" s="1"/>
      <c r="AR757" s="71"/>
      <c r="AS757" s="71"/>
      <c r="AT757" s="52"/>
    </row>
    <row r="758" spans="1:46" ht="14.25" customHeight="1">
      <c r="A758" s="52"/>
      <c r="B758" s="52"/>
      <c r="C758" s="52"/>
      <c r="D758" s="1"/>
      <c r="E758" s="52"/>
      <c r="F758" s="1"/>
      <c r="G758" s="52"/>
      <c r="H758" s="1"/>
      <c r="I758" s="52"/>
      <c r="J758" s="1"/>
      <c r="K758" s="52"/>
      <c r="L758" s="69"/>
      <c r="M758" s="52"/>
      <c r="N758" s="1"/>
      <c r="O758" s="52"/>
      <c r="P758" s="1"/>
      <c r="Q758" s="1"/>
      <c r="R758" s="52"/>
      <c r="S758" s="1"/>
      <c r="T758" s="52"/>
      <c r="U758" s="1"/>
      <c r="V758" s="70"/>
      <c r="W758" s="52"/>
      <c r="X758" s="1"/>
      <c r="Y758" s="52"/>
      <c r="Z758" s="1"/>
      <c r="AA758" s="1"/>
      <c r="AB758" s="1"/>
      <c r="AC758" s="1"/>
      <c r="AD758" s="1"/>
      <c r="AE758" s="52"/>
      <c r="AF758" s="1"/>
      <c r="AG758" s="52"/>
      <c r="AH758" s="1"/>
      <c r="AI758" s="1"/>
      <c r="AJ758" s="52"/>
      <c r="AK758" s="1"/>
      <c r="AL758" s="52"/>
      <c r="AM758" s="1"/>
      <c r="AN758" s="52"/>
      <c r="AO758" s="71"/>
      <c r="AP758" s="52"/>
      <c r="AQ758" s="1"/>
      <c r="AR758" s="71"/>
      <c r="AS758" s="71"/>
      <c r="AT758" s="52"/>
    </row>
    <row r="759" spans="1:46" ht="14.25" customHeight="1">
      <c r="A759" s="52"/>
      <c r="B759" s="52"/>
      <c r="C759" s="52"/>
      <c r="D759" s="1"/>
      <c r="E759" s="52"/>
      <c r="F759" s="1"/>
      <c r="G759" s="52"/>
      <c r="H759" s="1"/>
      <c r="I759" s="52"/>
      <c r="J759" s="1"/>
      <c r="K759" s="52"/>
      <c r="L759" s="69"/>
      <c r="M759" s="52"/>
      <c r="N759" s="1"/>
      <c r="O759" s="52"/>
      <c r="P759" s="1"/>
      <c r="Q759" s="1"/>
      <c r="R759" s="52"/>
      <c r="S759" s="1"/>
      <c r="T759" s="52"/>
      <c r="U759" s="1"/>
      <c r="V759" s="70"/>
      <c r="W759" s="52"/>
      <c r="X759" s="1"/>
      <c r="Y759" s="52"/>
      <c r="Z759" s="1"/>
      <c r="AA759" s="1"/>
      <c r="AB759" s="1"/>
      <c r="AC759" s="1"/>
      <c r="AD759" s="1"/>
      <c r="AE759" s="52"/>
      <c r="AF759" s="1"/>
      <c r="AG759" s="52"/>
      <c r="AH759" s="1"/>
      <c r="AI759" s="1"/>
      <c r="AJ759" s="52"/>
      <c r="AK759" s="1"/>
      <c r="AL759" s="52"/>
      <c r="AM759" s="1"/>
      <c r="AN759" s="52"/>
      <c r="AO759" s="71"/>
      <c r="AP759" s="52"/>
      <c r="AQ759" s="1"/>
      <c r="AR759" s="71"/>
      <c r="AS759" s="71"/>
      <c r="AT759" s="52"/>
    </row>
    <row r="760" spans="1:46" ht="14.25" customHeight="1">
      <c r="A760" s="52"/>
      <c r="B760" s="52"/>
      <c r="C760" s="52"/>
      <c r="D760" s="1"/>
      <c r="E760" s="52"/>
      <c r="F760" s="1"/>
      <c r="G760" s="52"/>
      <c r="H760" s="1"/>
      <c r="I760" s="52"/>
      <c r="J760" s="1"/>
      <c r="K760" s="52"/>
      <c r="L760" s="69"/>
      <c r="M760" s="52"/>
      <c r="N760" s="1"/>
      <c r="O760" s="52"/>
      <c r="P760" s="1"/>
      <c r="Q760" s="1"/>
      <c r="R760" s="52"/>
      <c r="S760" s="1"/>
      <c r="T760" s="52"/>
      <c r="U760" s="1"/>
      <c r="V760" s="70"/>
      <c r="W760" s="52"/>
      <c r="X760" s="1"/>
      <c r="Y760" s="52"/>
      <c r="Z760" s="1"/>
      <c r="AA760" s="1"/>
      <c r="AB760" s="1"/>
      <c r="AC760" s="1"/>
      <c r="AD760" s="1"/>
      <c r="AE760" s="52"/>
      <c r="AF760" s="1"/>
      <c r="AG760" s="52"/>
      <c r="AH760" s="1"/>
      <c r="AI760" s="1"/>
      <c r="AJ760" s="52"/>
      <c r="AK760" s="1"/>
      <c r="AL760" s="52"/>
      <c r="AM760" s="1"/>
      <c r="AN760" s="52"/>
      <c r="AO760" s="71"/>
      <c r="AP760" s="52"/>
      <c r="AQ760" s="1"/>
      <c r="AR760" s="71"/>
      <c r="AS760" s="71"/>
      <c r="AT760" s="52"/>
    </row>
    <row r="761" spans="1:46" ht="14.25" customHeight="1">
      <c r="A761" s="52"/>
      <c r="B761" s="52"/>
      <c r="C761" s="52"/>
      <c r="D761" s="1"/>
      <c r="E761" s="52"/>
      <c r="F761" s="1"/>
      <c r="G761" s="52"/>
      <c r="H761" s="1"/>
      <c r="I761" s="52"/>
      <c r="J761" s="1"/>
      <c r="K761" s="52"/>
      <c r="L761" s="69"/>
      <c r="M761" s="52"/>
      <c r="N761" s="1"/>
      <c r="O761" s="52"/>
      <c r="P761" s="1"/>
      <c r="Q761" s="1"/>
      <c r="R761" s="52"/>
      <c r="S761" s="1"/>
      <c r="T761" s="52"/>
      <c r="U761" s="1"/>
      <c r="V761" s="70"/>
      <c r="W761" s="52"/>
      <c r="X761" s="1"/>
      <c r="Y761" s="52"/>
      <c r="Z761" s="1"/>
      <c r="AA761" s="1"/>
      <c r="AB761" s="1"/>
      <c r="AC761" s="1"/>
      <c r="AD761" s="1"/>
      <c r="AE761" s="52"/>
      <c r="AF761" s="1"/>
      <c r="AG761" s="52"/>
      <c r="AH761" s="1"/>
      <c r="AI761" s="1"/>
      <c r="AJ761" s="52"/>
      <c r="AK761" s="1"/>
      <c r="AL761" s="52"/>
      <c r="AM761" s="1"/>
      <c r="AN761" s="52"/>
      <c r="AO761" s="71"/>
      <c r="AP761" s="52"/>
      <c r="AQ761" s="1"/>
      <c r="AR761" s="71"/>
      <c r="AS761" s="71"/>
      <c r="AT761" s="52"/>
    </row>
    <row r="762" spans="1:46" ht="14.25" customHeight="1">
      <c r="A762" s="52"/>
      <c r="B762" s="52"/>
      <c r="C762" s="52"/>
      <c r="D762" s="1"/>
      <c r="E762" s="52"/>
      <c r="F762" s="1"/>
      <c r="G762" s="52"/>
      <c r="H762" s="1"/>
      <c r="I762" s="52"/>
      <c r="J762" s="1"/>
      <c r="K762" s="52"/>
      <c r="L762" s="69"/>
      <c r="M762" s="52"/>
      <c r="N762" s="1"/>
      <c r="O762" s="52"/>
      <c r="P762" s="1"/>
      <c r="Q762" s="1"/>
      <c r="R762" s="52"/>
      <c r="S762" s="1"/>
      <c r="T762" s="52"/>
      <c r="U762" s="1"/>
      <c r="V762" s="70"/>
      <c r="W762" s="52"/>
      <c r="X762" s="1"/>
      <c r="Y762" s="52"/>
      <c r="Z762" s="1"/>
      <c r="AA762" s="1"/>
      <c r="AB762" s="1"/>
      <c r="AC762" s="1"/>
      <c r="AD762" s="1"/>
      <c r="AE762" s="52"/>
      <c r="AF762" s="1"/>
      <c r="AG762" s="52"/>
      <c r="AH762" s="1"/>
      <c r="AI762" s="1"/>
      <c r="AJ762" s="52"/>
      <c r="AK762" s="1"/>
      <c r="AL762" s="52"/>
      <c r="AM762" s="1"/>
      <c r="AN762" s="52"/>
      <c r="AO762" s="71"/>
      <c r="AP762" s="52"/>
      <c r="AQ762" s="1"/>
      <c r="AR762" s="71"/>
      <c r="AS762" s="71"/>
      <c r="AT762" s="52"/>
    </row>
    <row r="763" spans="1:46" ht="14.25" customHeight="1">
      <c r="A763" s="52"/>
      <c r="B763" s="52"/>
      <c r="C763" s="52"/>
      <c r="D763" s="1"/>
      <c r="E763" s="52"/>
      <c r="F763" s="1"/>
      <c r="G763" s="52"/>
      <c r="H763" s="1"/>
      <c r="I763" s="52"/>
      <c r="J763" s="1"/>
      <c r="K763" s="52"/>
      <c r="L763" s="69"/>
      <c r="M763" s="52"/>
      <c r="N763" s="1"/>
      <c r="O763" s="52"/>
      <c r="P763" s="1"/>
      <c r="Q763" s="1"/>
      <c r="R763" s="52"/>
      <c r="S763" s="1"/>
      <c r="T763" s="52"/>
      <c r="U763" s="1"/>
      <c r="V763" s="70"/>
      <c r="W763" s="52"/>
      <c r="X763" s="1"/>
      <c r="Y763" s="52"/>
      <c r="Z763" s="1"/>
      <c r="AA763" s="1"/>
      <c r="AB763" s="1"/>
      <c r="AC763" s="1"/>
      <c r="AD763" s="1"/>
      <c r="AE763" s="52"/>
      <c r="AF763" s="1"/>
      <c r="AG763" s="52"/>
      <c r="AH763" s="1"/>
      <c r="AI763" s="1"/>
      <c r="AJ763" s="52"/>
      <c r="AK763" s="1"/>
      <c r="AL763" s="52"/>
      <c r="AM763" s="1"/>
      <c r="AN763" s="52"/>
      <c r="AO763" s="71"/>
      <c r="AP763" s="52"/>
      <c r="AQ763" s="1"/>
      <c r="AR763" s="71"/>
      <c r="AS763" s="71"/>
      <c r="AT763" s="52"/>
    </row>
    <row r="764" spans="1:46" ht="14.25" customHeight="1">
      <c r="A764" s="52"/>
      <c r="B764" s="52"/>
      <c r="C764" s="52"/>
      <c r="D764" s="1"/>
      <c r="E764" s="52"/>
      <c r="F764" s="1"/>
      <c r="G764" s="52"/>
      <c r="H764" s="1"/>
      <c r="I764" s="52"/>
      <c r="J764" s="1"/>
      <c r="K764" s="52"/>
      <c r="L764" s="69"/>
      <c r="M764" s="52"/>
      <c r="N764" s="1"/>
      <c r="O764" s="52"/>
      <c r="P764" s="1"/>
      <c r="Q764" s="1"/>
      <c r="R764" s="52"/>
      <c r="S764" s="1"/>
      <c r="T764" s="52"/>
      <c r="U764" s="1"/>
      <c r="V764" s="70"/>
      <c r="W764" s="52"/>
      <c r="X764" s="1"/>
      <c r="Y764" s="52"/>
      <c r="Z764" s="1"/>
      <c r="AA764" s="1"/>
      <c r="AB764" s="1"/>
      <c r="AC764" s="1"/>
      <c r="AD764" s="1"/>
      <c r="AE764" s="52"/>
      <c r="AF764" s="1"/>
      <c r="AG764" s="52"/>
      <c r="AH764" s="1"/>
      <c r="AI764" s="1"/>
      <c r="AJ764" s="52"/>
      <c r="AK764" s="1"/>
      <c r="AL764" s="52"/>
      <c r="AM764" s="1"/>
      <c r="AN764" s="52"/>
      <c r="AO764" s="71"/>
      <c r="AP764" s="52"/>
      <c r="AQ764" s="1"/>
      <c r="AR764" s="71"/>
      <c r="AS764" s="71"/>
      <c r="AT764" s="52"/>
    </row>
    <row r="765" spans="1:46" ht="14.25" customHeight="1">
      <c r="A765" s="52"/>
      <c r="B765" s="52"/>
      <c r="C765" s="52"/>
      <c r="D765" s="1"/>
      <c r="E765" s="52"/>
      <c r="F765" s="1"/>
      <c r="G765" s="52"/>
      <c r="H765" s="1"/>
      <c r="I765" s="52"/>
      <c r="J765" s="1"/>
      <c r="K765" s="52"/>
      <c r="L765" s="69"/>
      <c r="M765" s="52"/>
      <c r="N765" s="1"/>
      <c r="O765" s="52"/>
      <c r="P765" s="1"/>
      <c r="Q765" s="1"/>
      <c r="R765" s="52"/>
      <c r="S765" s="1"/>
      <c r="T765" s="52"/>
      <c r="U765" s="1"/>
      <c r="V765" s="70"/>
      <c r="W765" s="52"/>
      <c r="X765" s="1"/>
      <c r="Y765" s="52"/>
      <c r="Z765" s="1"/>
      <c r="AA765" s="1"/>
      <c r="AB765" s="1"/>
      <c r="AC765" s="1"/>
      <c r="AD765" s="1"/>
      <c r="AE765" s="52"/>
      <c r="AF765" s="1"/>
      <c r="AG765" s="52"/>
      <c r="AH765" s="1"/>
      <c r="AI765" s="1"/>
      <c r="AJ765" s="52"/>
      <c r="AK765" s="1"/>
      <c r="AL765" s="52"/>
      <c r="AM765" s="1"/>
      <c r="AN765" s="52"/>
      <c r="AO765" s="71"/>
      <c r="AP765" s="52"/>
      <c r="AQ765" s="1"/>
      <c r="AR765" s="71"/>
      <c r="AS765" s="71"/>
      <c r="AT765" s="52"/>
    </row>
    <row r="766" spans="1:46" ht="14.25" customHeight="1">
      <c r="A766" s="52"/>
      <c r="B766" s="52"/>
      <c r="C766" s="52"/>
      <c r="D766" s="1"/>
      <c r="E766" s="52"/>
      <c r="F766" s="1"/>
      <c r="G766" s="52"/>
      <c r="H766" s="1"/>
      <c r="I766" s="52"/>
      <c r="J766" s="1"/>
      <c r="K766" s="52"/>
      <c r="L766" s="69"/>
      <c r="M766" s="52"/>
      <c r="N766" s="1"/>
      <c r="O766" s="52"/>
      <c r="P766" s="1"/>
      <c r="Q766" s="1"/>
      <c r="R766" s="52"/>
      <c r="S766" s="1"/>
      <c r="T766" s="52"/>
      <c r="U766" s="1"/>
      <c r="V766" s="70"/>
      <c r="W766" s="52"/>
      <c r="X766" s="1"/>
      <c r="Y766" s="52"/>
      <c r="Z766" s="1"/>
      <c r="AA766" s="1"/>
      <c r="AB766" s="1"/>
      <c r="AC766" s="1"/>
      <c r="AD766" s="1"/>
      <c r="AE766" s="52"/>
      <c r="AF766" s="1"/>
      <c r="AG766" s="52"/>
      <c r="AH766" s="1"/>
      <c r="AI766" s="1"/>
      <c r="AJ766" s="52"/>
      <c r="AK766" s="1"/>
      <c r="AL766" s="52"/>
      <c r="AM766" s="1"/>
      <c r="AN766" s="52"/>
      <c r="AO766" s="71"/>
      <c r="AP766" s="52"/>
      <c r="AQ766" s="1"/>
      <c r="AR766" s="71"/>
      <c r="AS766" s="71"/>
      <c r="AT766" s="52"/>
    </row>
    <row r="767" spans="1:46" ht="14.25" customHeight="1">
      <c r="A767" s="52"/>
      <c r="B767" s="52"/>
      <c r="C767" s="52"/>
      <c r="D767" s="1"/>
      <c r="E767" s="52"/>
      <c r="F767" s="1"/>
      <c r="G767" s="52"/>
      <c r="H767" s="1"/>
      <c r="I767" s="52"/>
      <c r="J767" s="1"/>
      <c r="K767" s="52"/>
      <c r="L767" s="69"/>
      <c r="M767" s="52"/>
      <c r="N767" s="1"/>
      <c r="O767" s="52"/>
      <c r="P767" s="1"/>
      <c r="Q767" s="1"/>
      <c r="R767" s="52"/>
      <c r="S767" s="1"/>
      <c r="T767" s="52"/>
      <c r="U767" s="1"/>
      <c r="V767" s="70"/>
      <c r="W767" s="52"/>
      <c r="X767" s="1"/>
      <c r="Y767" s="52"/>
      <c r="Z767" s="1"/>
      <c r="AA767" s="1"/>
      <c r="AB767" s="1"/>
      <c r="AC767" s="1"/>
      <c r="AD767" s="1"/>
      <c r="AE767" s="52"/>
      <c r="AF767" s="1"/>
      <c r="AG767" s="52"/>
      <c r="AH767" s="1"/>
      <c r="AI767" s="1"/>
      <c r="AJ767" s="52"/>
      <c r="AK767" s="1"/>
      <c r="AL767" s="52"/>
      <c r="AM767" s="1"/>
      <c r="AN767" s="52"/>
      <c r="AO767" s="71"/>
      <c r="AP767" s="52"/>
      <c r="AQ767" s="1"/>
      <c r="AR767" s="71"/>
      <c r="AS767" s="71"/>
      <c r="AT767" s="52"/>
    </row>
    <row r="768" spans="1:46" ht="14.25" customHeight="1">
      <c r="A768" s="52"/>
      <c r="B768" s="52"/>
      <c r="C768" s="52"/>
      <c r="D768" s="1"/>
      <c r="E768" s="52"/>
      <c r="F768" s="1"/>
      <c r="G768" s="52"/>
      <c r="H768" s="1"/>
      <c r="I768" s="52"/>
      <c r="J768" s="1"/>
      <c r="K768" s="52"/>
      <c r="L768" s="69"/>
      <c r="M768" s="52"/>
      <c r="N768" s="1"/>
      <c r="O768" s="52"/>
      <c r="P768" s="1"/>
      <c r="Q768" s="1"/>
      <c r="R768" s="52"/>
      <c r="S768" s="1"/>
      <c r="T768" s="52"/>
      <c r="U768" s="1"/>
      <c r="V768" s="70"/>
      <c r="W768" s="52"/>
      <c r="X768" s="1"/>
      <c r="Y768" s="52"/>
      <c r="Z768" s="1"/>
      <c r="AA768" s="1"/>
      <c r="AB768" s="1"/>
      <c r="AC768" s="1"/>
      <c r="AD768" s="1"/>
      <c r="AE768" s="52"/>
      <c r="AF768" s="1"/>
      <c r="AG768" s="52"/>
      <c r="AH768" s="1"/>
      <c r="AI768" s="1"/>
      <c r="AJ768" s="52"/>
      <c r="AK768" s="1"/>
      <c r="AL768" s="52"/>
      <c r="AM768" s="1"/>
      <c r="AN768" s="52"/>
      <c r="AO768" s="71"/>
      <c r="AP768" s="52"/>
      <c r="AQ768" s="1"/>
      <c r="AR768" s="71"/>
      <c r="AS768" s="71"/>
      <c r="AT768" s="52"/>
    </row>
    <row r="769" spans="1:46" ht="14.25" customHeight="1">
      <c r="A769" s="52"/>
      <c r="B769" s="52"/>
      <c r="C769" s="52"/>
      <c r="D769" s="1"/>
      <c r="E769" s="52"/>
      <c r="F769" s="1"/>
      <c r="G769" s="52"/>
      <c r="H769" s="1"/>
      <c r="I769" s="52"/>
      <c r="J769" s="1"/>
      <c r="K769" s="52"/>
      <c r="L769" s="69"/>
      <c r="M769" s="52"/>
      <c r="N769" s="1"/>
      <c r="O769" s="52"/>
      <c r="P769" s="1"/>
      <c r="Q769" s="1"/>
      <c r="R769" s="52"/>
      <c r="S769" s="1"/>
      <c r="T769" s="52"/>
      <c r="U769" s="1"/>
      <c r="V769" s="70"/>
      <c r="W769" s="52"/>
      <c r="X769" s="1"/>
      <c r="Y769" s="52"/>
      <c r="Z769" s="1"/>
      <c r="AA769" s="1"/>
      <c r="AB769" s="1"/>
      <c r="AC769" s="1"/>
      <c r="AD769" s="1"/>
      <c r="AE769" s="52"/>
      <c r="AF769" s="1"/>
      <c r="AG769" s="52"/>
      <c r="AH769" s="1"/>
      <c r="AI769" s="1"/>
      <c r="AJ769" s="52"/>
      <c r="AK769" s="1"/>
      <c r="AL769" s="52"/>
      <c r="AM769" s="1"/>
      <c r="AN769" s="52"/>
      <c r="AO769" s="71"/>
      <c r="AP769" s="52"/>
      <c r="AQ769" s="1"/>
      <c r="AR769" s="71"/>
      <c r="AS769" s="71"/>
      <c r="AT769" s="52"/>
    </row>
    <row r="770" spans="1:46" ht="14.25" customHeight="1">
      <c r="A770" s="52"/>
      <c r="B770" s="52"/>
      <c r="C770" s="52"/>
      <c r="D770" s="1"/>
      <c r="E770" s="52"/>
      <c r="F770" s="1"/>
      <c r="G770" s="52"/>
      <c r="H770" s="1"/>
      <c r="I770" s="52"/>
      <c r="J770" s="1"/>
      <c r="K770" s="52"/>
      <c r="L770" s="69"/>
      <c r="M770" s="52"/>
      <c r="N770" s="1"/>
      <c r="O770" s="52"/>
      <c r="P770" s="1"/>
      <c r="Q770" s="1"/>
      <c r="R770" s="52"/>
      <c r="S770" s="1"/>
      <c r="T770" s="52"/>
      <c r="U770" s="1"/>
      <c r="V770" s="70"/>
      <c r="W770" s="52"/>
      <c r="X770" s="1"/>
      <c r="Y770" s="52"/>
      <c r="Z770" s="1"/>
      <c r="AA770" s="1"/>
      <c r="AB770" s="1"/>
      <c r="AC770" s="1"/>
      <c r="AD770" s="1"/>
      <c r="AE770" s="52"/>
      <c r="AF770" s="1"/>
      <c r="AG770" s="52"/>
      <c r="AH770" s="1"/>
      <c r="AI770" s="1"/>
      <c r="AJ770" s="52"/>
      <c r="AK770" s="1"/>
      <c r="AL770" s="52"/>
      <c r="AM770" s="1"/>
      <c r="AN770" s="52"/>
      <c r="AO770" s="71"/>
      <c r="AP770" s="52"/>
      <c r="AQ770" s="1"/>
      <c r="AR770" s="71"/>
      <c r="AS770" s="71"/>
      <c r="AT770" s="52"/>
    </row>
    <row r="771" spans="1:46" ht="14.25" customHeight="1">
      <c r="A771" s="52"/>
      <c r="B771" s="52"/>
      <c r="C771" s="52"/>
      <c r="D771" s="1"/>
      <c r="E771" s="52"/>
      <c r="F771" s="1"/>
      <c r="G771" s="52"/>
      <c r="H771" s="1"/>
      <c r="I771" s="52"/>
      <c r="J771" s="1"/>
      <c r="K771" s="52"/>
      <c r="L771" s="69"/>
      <c r="M771" s="52"/>
      <c r="N771" s="1"/>
      <c r="O771" s="52"/>
      <c r="P771" s="1"/>
      <c r="Q771" s="1"/>
      <c r="R771" s="52"/>
      <c r="S771" s="1"/>
      <c r="T771" s="52"/>
      <c r="U771" s="1"/>
      <c r="V771" s="70"/>
      <c r="W771" s="52"/>
      <c r="X771" s="1"/>
      <c r="Y771" s="52"/>
      <c r="Z771" s="1"/>
      <c r="AA771" s="1"/>
      <c r="AB771" s="1"/>
      <c r="AC771" s="1"/>
      <c r="AD771" s="1"/>
      <c r="AE771" s="52"/>
      <c r="AF771" s="1"/>
      <c r="AG771" s="52"/>
      <c r="AH771" s="1"/>
      <c r="AI771" s="1"/>
      <c r="AJ771" s="52"/>
      <c r="AK771" s="1"/>
      <c r="AL771" s="52"/>
      <c r="AM771" s="1"/>
      <c r="AN771" s="52"/>
      <c r="AO771" s="71"/>
      <c r="AP771" s="52"/>
      <c r="AQ771" s="1"/>
      <c r="AR771" s="71"/>
      <c r="AS771" s="71"/>
      <c r="AT771" s="52"/>
    </row>
    <row r="772" spans="1:46" ht="14.25" customHeight="1">
      <c r="A772" s="52"/>
      <c r="B772" s="52"/>
      <c r="C772" s="52"/>
      <c r="D772" s="1"/>
      <c r="E772" s="52"/>
      <c r="F772" s="1"/>
      <c r="G772" s="52"/>
      <c r="H772" s="1"/>
      <c r="I772" s="52"/>
      <c r="J772" s="1"/>
      <c r="K772" s="52"/>
      <c r="L772" s="69"/>
      <c r="M772" s="52"/>
      <c r="N772" s="1"/>
      <c r="O772" s="52"/>
      <c r="P772" s="1"/>
      <c r="Q772" s="1"/>
      <c r="R772" s="52"/>
      <c r="S772" s="1"/>
      <c r="T772" s="52"/>
      <c r="U772" s="1"/>
      <c r="V772" s="70"/>
      <c r="W772" s="52"/>
      <c r="X772" s="1"/>
      <c r="Y772" s="52"/>
      <c r="Z772" s="1"/>
      <c r="AA772" s="1"/>
      <c r="AB772" s="1"/>
      <c r="AC772" s="1"/>
      <c r="AD772" s="1"/>
      <c r="AE772" s="52"/>
      <c r="AF772" s="1"/>
      <c r="AG772" s="52"/>
      <c r="AH772" s="1"/>
      <c r="AI772" s="1"/>
      <c r="AJ772" s="52"/>
      <c r="AK772" s="1"/>
      <c r="AL772" s="52"/>
      <c r="AM772" s="1"/>
      <c r="AN772" s="52"/>
      <c r="AO772" s="71"/>
      <c r="AP772" s="52"/>
      <c r="AQ772" s="1"/>
      <c r="AR772" s="71"/>
      <c r="AS772" s="71"/>
      <c r="AT772" s="52"/>
    </row>
    <row r="773" spans="1:46" ht="14.25" customHeight="1">
      <c r="A773" s="52"/>
      <c r="B773" s="52"/>
      <c r="C773" s="52"/>
      <c r="D773" s="1"/>
      <c r="E773" s="52"/>
      <c r="F773" s="1"/>
      <c r="G773" s="52"/>
      <c r="H773" s="1"/>
      <c r="I773" s="52"/>
      <c r="J773" s="1"/>
      <c r="K773" s="52"/>
      <c r="L773" s="69"/>
      <c r="M773" s="52"/>
      <c r="N773" s="1"/>
      <c r="O773" s="52"/>
      <c r="P773" s="1"/>
      <c r="Q773" s="1"/>
      <c r="R773" s="52"/>
      <c r="S773" s="1"/>
      <c r="T773" s="52"/>
      <c r="U773" s="1"/>
      <c r="V773" s="70"/>
      <c r="W773" s="52"/>
      <c r="X773" s="1"/>
      <c r="Y773" s="52"/>
      <c r="Z773" s="1"/>
      <c r="AA773" s="1"/>
      <c r="AB773" s="1"/>
      <c r="AC773" s="1"/>
      <c r="AD773" s="1"/>
      <c r="AE773" s="52"/>
      <c r="AF773" s="1"/>
      <c r="AG773" s="52"/>
      <c r="AH773" s="1"/>
      <c r="AI773" s="1"/>
      <c r="AJ773" s="52"/>
      <c r="AK773" s="1"/>
      <c r="AL773" s="52"/>
      <c r="AM773" s="1"/>
      <c r="AN773" s="52"/>
      <c r="AO773" s="71"/>
      <c r="AP773" s="52"/>
      <c r="AQ773" s="1"/>
      <c r="AR773" s="71"/>
      <c r="AS773" s="71"/>
      <c r="AT773" s="52"/>
    </row>
    <row r="774" spans="1:46" ht="14.25" customHeight="1">
      <c r="A774" s="52"/>
      <c r="B774" s="52"/>
      <c r="C774" s="52"/>
      <c r="D774" s="1"/>
      <c r="E774" s="52"/>
      <c r="F774" s="1"/>
      <c r="G774" s="52"/>
      <c r="H774" s="1"/>
      <c r="I774" s="52"/>
      <c r="J774" s="1"/>
      <c r="K774" s="52"/>
      <c r="L774" s="69"/>
      <c r="M774" s="52"/>
      <c r="N774" s="1"/>
      <c r="O774" s="52"/>
      <c r="P774" s="1"/>
      <c r="Q774" s="1"/>
      <c r="R774" s="52"/>
      <c r="S774" s="1"/>
      <c r="T774" s="52"/>
      <c r="U774" s="1"/>
      <c r="V774" s="70"/>
      <c r="W774" s="52"/>
      <c r="X774" s="1"/>
      <c r="Y774" s="52"/>
      <c r="Z774" s="1"/>
      <c r="AA774" s="1"/>
      <c r="AB774" s="1"/>
      <c r="AC774" s="1"/>
      <c r="AD774" s="1"/>
      <c r="AE774" s="52"/>
      <c r="AF774" s="1"/>
      <c r="AG774" s="52"/>
      <c r="AH774" s="1"/>
      <c r="AI774" s="1"/>
      <c r="AJ774" s="52"/>
      <c r="AK774" s="1"/>
      <c r="AL774" s="52"/>
      <c r="AM774" s="1"/>
      <c r="AN774" s="52"/>
      <c r="AO774" s="71"/>
      <c r="AP774" s="52"/>
      <c r="AQ774" s="1"/>
      <c r="AR774" s="71"/>
      <c r="AS774" s="71"/>
      <c r="AT774" s="52"/>
    </row>
    <row r="775" spans="1:46" ht="14.25" customHeight="1">
      <c r="A775" s="52"/>
      <c r="B775" s="52"/>
      <c r="C775" s="52"/>
      <c r="D775" s="1"/>
      <c r="E775" s="52"/>
      <c r="F775" s="1"/>
      <c r="G775" s="52"/>
      <c r="H775" s="1"/>
      <c r="I775" s="52"/>
      <c r="J775" s="1"/>
      <c r="K775" s="52"/>
      <c r="L775" s="69"/>
      <c r="M775" s="52"/>
      <c r="N775" s="1"/>
      <c r="O775" s="52"/>
      <c r="P775" s="1"/>
      <c r="Q775" s="1"/>
      <c r="R775" s="52"/>
      <c r="S775" s="1"/>
      <c r="T775" s="52"/>
      <c r="U775" s="1"/>
      <c r="V775" s="70"/>
      <c r="W775" s="52"/>
      <c r="X775" s="1"/>
      <c r="Y775" s="52"/>
      <c r="Z775" s="1"/>
      <c r="AA775" s="1"/>
      <c r="AB775" s="1"/>
      <c r="AC775" s="1"/>
      <c r="AD775" s="1"/>
      <c r="AE775" s="52"/>
      <c r="AF775" s="1"/>
      <c r="AG775" s="52"/>
      <c r="AH775" s="1"/>
      <c r="AI775" s="1"/>
      <c r="AJ775" s="52"/>
      <c r="AK775" s="1"/>
      <c r="AL775" s="52"/>
      <c r="AM775" s="1"/>
      <c r="AN775" s="52"/>
      <c r="AO775" s="71"/>
      <c r="AP775" s="52"/>
      <c r="AQ775" s="1"/>
      <c r="AR775" s="71"/>
      <c r="AS775" s="71"/>
      <c r="AT775" s="52"/>
    </row>
    <row r="776" spans="1:46" ht="14.25" customHeight="1">
      <c r="A776" s="52"/>
      <c r="B776" s="52"/>
      <c r="C776" s="52"/>
      <c r="D776" s="1"/>
      <c r="E776" s="52"/>
      <c r="F776" s="1"/>
      <c r="G776" s="52"/>
      <c r="H776" s="1"/>
      <c r="I776" s="52"/>
      <c r="J776" s="1"/>
      <c r="K776" s="52"/>
      <c r="L776" s="69"/>
      <c r="M776" s="52"/>
      <c r="N776" s="1"/>
      <c r="O776" s="52"/>
      <c r="P776" s="1"/>
      <c r="Q776" s="1"/>
      <c r="R776" s="52"/>
      <c r="S776" s="1"/>
      <c r="T776" s="52"/>
      <c r="U776" s="1"/>
      <c r="V776" s="70"/>
      <c r="W776" s="52"/>
      <c r="X776" s="1"/>
      <c r="Y776" s="52"/>
      <c r="Z776" s="1"/>
      <c r="AA776" s="1"/>
      <c r="AB776" s="1"/>
      <c r="AC776" s="1"/>
      <c r="AD776" s="1"/>
      <c r="AE776" s="52"/>
      <c r="AF776" s="1"/>
      <c r="AG776" s="52"/>
      <c r="AH776" s="1"/>
      <c r="AI776" s="1"/>
      <c r="AJ776" s="52"/>
      <c r="AK776" s="1"/>
      <c r="AL776" s="52"/>
      <c r="AM776" s="1"/>
      <c r="AN776" s="52"/>
      <c r="AO776" s="71"/>
      <c r="AP776" s="52"/>
      <c r="AQ776" s="1"/>
      <c r="AR776" s="71"/>
      <c r="AS776" s="71"/>
      <c r="AT776" s="52"/>
    </row>
    <row r="777" spans="1:46" ht="14.25" customHeight="1">
      <c r="A777" s="52"/>
      <c r="B777" s="52"/>
      <c r="C777" s="52"/>
      <c r="D777" s="1"/>
      <c r="E777" s="52"/>
      <c r="F777" s="1"/>
      <c r="G777" s="52"/>
      <c r="H777" s="1"/>
      <c r="I777" s="52"/>
      <c r="J777" s="1"/>
      <c r="K777" s="52"/>
      <c r="L777" s="69"/>
      <c r="M777" s="52"/>
      <c r="N777" s="1"/>
      <c r="O777" s="52"/>
      <c r="P777" s="1"/>
      <c r="Q777" s="1"/>
      <c r="R777" s="52"/>
      <c r="S777" s="1"/>
      <c r="T777" s="52"/>
      <c r="U777" s="1"/>
      <c r="V777" s="70"/>
      <c r="W777" s="52"/>
      <c r="X777" s="1"/>
      <c r="Y777" s="52"/>
      <c r="Z777" s="1"/>
      <c r="AA777" s="1"/>
      <c r="AB777" s="1"/>
      <c r="AC777" s="1"/>
      <c r="AD777" s="1"/>
      <c r="AE777" s="52"/>
      <c r="AF777" s="1"/>
      <c r="AG777" s="52"/>
      <c r="AH777" s="1"/>
      <c r="AI777" s="1"/>
      <c r="AJ777" s="52"/>
      <c r="AK777" s="1"/>
      <c r="AL777" s="52"/>
      <c r="AM777" s="1"/>
      <c r="AN777" s="52"/>
      <c r="AO777" s="71"/>
      <c r="AP777" s="52"/>
      <c r="AQ777" s="1"/>
      <c r="AR777" s="71"/>
      <c r="AS777" s="71"/>
      <c r="AT777" s="52"/>
    </row>
    <row r="778" spans="1:46" ht="14.25" customHeight="1">
      <c r="A778" s="52"/>
      <c r="B778" s="52"/>
      <c r="C778" s="52"/>
      <c r="D778" s="1"/>
      <c r="E778" s="52"/>
      <c r="F778" s="1"/>
      <c r="G778" s="52"/>
      <c r="H778" s="1"/>
      <c r="I778" s="52"/>
      <c r="J778" s="1"/>
      <c r="K778" s="52"/>
      <c r="L778" s="69"/>
      <c r="M778" s="52"/>
      <c r="N778" s="1"/>
      <c r="O778" s="52"/>
      <c r="P778" s="1"/>
      <c r="Q778" s="1"/>
      <c r="R778" s="52"/>
      <c r="S778" s="1"/>
      <c r="T778" s="52"/>
      <c r="U778" s="1"/>
      <c r="V778" s="70"/>
      <c r="W778" s="52"/>
      <c r="X778" s="1"/>
      <c r="Y778" s="52"/>
      <c r="Z778" s="1"/>
      <c r="AA778" s="1"/>
      <c r="AB778" s="1"/>
      <c r="AC778" s="1"/>
      <c r="AD778" s="1"/>
      <c r="AE778" s="52"/>
      <c r="AF778" s="1"/>
      <c r="AG778" s="52"/>
      <c r="AH778" s="1"/>
      <c r="AI778" s="1"/>
      <c r="AJ778" s="52"/>
      <c r="AK778" s="1"/>
      <c r="AL778" s="52"/>
      <c r="AM778" s="1"/>
      <c r="AN778" s="52"/>
      <c r="AO778" s="71"/>
      <c r="AP778" s="52"/>
      <c r="AQ778" s="1"/>
      <c r="AR778" s="71"/>
      <c r="AS778" s="71"/>
      <c r="AT778" s="52"/>
    </row>
    <row r="779" spans="1:46" ht="14.25" customHeight="1">
      <c r="A779" s="52"/>
      <c r="B779" s="52"/>
      <c r="C779" s="52"/>
      <c r="D779" s="1"/>
      <c r="E779" s="52"/>
      <c r="F779" s="1"/>
      <c r="G779" s="52"/>
      <c r="H779" s="1"/>
      <c r="I779" s="52"/>
      <c r="J779" s="1"/>
      <c r="K779" s="52"/>
      <c r="L779" s="69"/>
      <c r="M779" s="52"/>
      <c r="N779" s="1"/>
      <c r="O779" s="52"/>
      <c r="P779" s="1"/>
      <c r="Q779" s="1"/>
      <c r="R779" s="52"/>
      <c r="S779" s="1"/>
      <c r="T779" s="52"/>
      <c r="U779" s="1"/>
      <c r="V779" s="70"/>
      <c r="W779" s="52"/>
      <c r="X779" s="1"/>
      <c r="Y779" s="52"/>
      <c r="Z779" s="1"/>
      <c r="AA779" s="1"/>
      <c r="AB779" s="1"/>
      <c r="AC779" s="1"/>
      <c r="AD779" s="1"/>
      <c r="AE779" s="52"/>
      <c r="AF779" s="1"/>
      <c r="AG779" s="52"/>
      <c r="AH779" s="1"/>
      <c r="AI779" s="1"/>
      <c r="AJ779" s="52"/>
      <c r="AK779" s="1"/>
      <c r="AL779" s="52"/>
      <c r="AM779" s="1"/>
      <c r="AN779" s="52"/>
      <c r="AO779" s="71"/>
      <c r="AP779" s="52"/>
      <c r="AQ779" s="1"/>
      <c r="AR779" s="71"/>
      <c r="AS779" s="71"/>
      <c r="AT779" s="52"/>
    </row>
    <row r="780" spans="1:46" ht="14.25" customHeight="1">
      <c r="A780" s="52"/>
      <c r="B780" s="52"/>
      <c r="C780" s="52"/>
      <c r="D780" s="1"/>
      <c r="E780" s="52"/>
      <c r="F780" s="1"/>
      <c r="G780" s="52"/>
      <c r="H780" s="1"/>
      <c r="I780" s="52"/>
      <c r="J780" s="1"/>
      <c r="K780" s="52"/>
      <c r="L780" s="69"/>
      <c r="M780" s="52"/>
      <c r="N780" s="1"/>
      <c r="O780" s="52"/>
      <c r="P780" s="1"/>
      <c r="Q780" s="1"/>
      <c r="R780" s="52"/>
      <c r="S780" s="1"/>
      <c r="T780" s="52"/>
      <c r="U780" s="1"/>
      <c r="V780" s="70"/>
      <c r="W780" s="52"/>
      <c r="X780" s="1"/>
      <c r="Y780" s="52"/>
      <c r="Z780" s="1"/>
      <c r="AA780" s="1"/>
      <c r="AB780" s="1"/>
      <c r="AC780" s="1"/>
      <c r="AD780" s="1"/>
      <c r="AE780" s="52"/>
      <c r="AF780" s="1"/>
      <c r="AG780" s="52"/>
      <c r="AH780" s="1"/>
      <c r="AI780" s="1"/>
      <c r="AJ780" s="52"/>
      <c r="AK780" s="1"/>
      <c r="AL780" s="52"/>
      <c r="AM780" s="1"/>
      <c r="AN780" s="52"/>
      <c r="AO780" s="71"/>
      <c r="AP780" s="52"/>
      <c r="AQ780" s="1"/>
      <c r="AR780" s="71"/>
      <c r="AS780" s="71"/>
      <c r="AT780" s="52"/>
    </row>
    <row r="781" spans="1:46" ht="14.25" customHeight="1">
      <c r="A781" s="52"/>
      <c r="B781" s="52"/>
      <c r="C781" s="52"/>
      <c r="D781" s="1"/>
      <c r="E781" s="52"/>
      <c r="F781" s="1"/>
      <c r="G781" s="52"/>
      <c r="H781" s="1"/>
      <c r="I781" s="52"/>
      <c r="J781" s="1"/>
      <c r="K781" s="52"/>
      <c r="L781" s="69"/>
      <c r="M781" s="52"/>
      <c r="N781" s="1"/>
      <c r="O781" s="52"/>
      <c r="P781" s="1"/>
      <c r="Q781" s="1"/>
      <c r="R781" s="52"/>
      <c r="S781" s="1"/>
      <c r="T781" s="52"/>
      <c r="U781" s="1"/>
      <c r="V781" s="70"/>
      <c r="W781" s="52"/>
      <c r="X781" s="1"/>
      <c r="Y781" s="52"/>
      <c r="Z781" s="1"/>
      <c r="AA781" s="1"/>
      <c r="AB781" s="1"/>
      <c r="AC781" s="1"/>
      <c r="AD781" s="1"/>
      <c r="AE781" s="52"/>
      <c r="AF781" s="1"/>
      <c r="AG781" s="52"/>
      <c r="AH781" s="1"/>
      <c r="AI781" s="1"/>
      <c r="AJ781" s="52"/>
      <c r="AK781" s="1"/>
      <c r="AL781" s="52"/>
      <c r="AM781" s="1"/>
      <c r="AN781" s="52"/>
      <c r="AO781" s="71"/>
      <c r="AP781" s="52"/>
      <c r="AQ781" s="1"/>
      <c r="AR781" s="71"/>
      <c r="AS781" s="71"/>
      <c r="AT781" s="52"/>
    </row>
    <row r="782" spans="1:46" ht="14.25" customHeight="1">
      <c r="A782" s="52"/>
      <c r="B782" s="52"/>
      <c r="C782" s="52"/>
      <c r="D782" s="1"/>
      <c r="E782" s="52"/>
      <c r="F782" s="1"/>
      <c r="G782" s="52"/>
      <c r="H782" s="1"/>
      <c r="I782" s="52"/>
      <c r="J782" s="1"/>
      <c r="K782" s="52"/>
      <c r="L782" s="69"/>
      <c r="M782" s="52"/>
      <c r="N782" s="1"/>
      <c r="O782" s="52"/>
      <c r="P782" s="1"/>
      <c r="Q782" s="1"/>
      <c r="R782" s="52"/>
      <c r="S782" s="1"/>
      <c r="T782" s="52"/>
      <c r="U782" s="1"/>
      <c r="V782" s="70"/>
      <c r="W782" s="52"/>
      <c r="X782" s="1"/>
      <c r="Y782" s="52"/>
      <c r="Z782" s="1"/>
      <c r="AA782" s="1"/>
      <c r="AB782" s="1"/>
      <c r="AC782" s="1"/>
      <c r="AD782" s="1"/>
      <c r="AE782" s="52"/>
      <c r="AF782" s="1"/>
      <c r="AG782" s="52"/>
      <c r="AH782" s="1"/>
      <c r="AI782" s="1"/>
      <c r="AJ782" s="52"/>
      <c r="AK782" s="1"/>
      <c r="AL782" s="52"/>
      <c r="AM782" s="1"/>
      <c r="AN782" s="52"/>
      <c r="AO782" s="71"/>
      <c r="AP782" s="52"/>
      <c r="AQ782" s="1"/>
      <c r="AR782" s="71"/>
      <c r="AS782" s="71"/>
      <c r="AT782" s="52"/>
    </row>
    <row r="783" spans="1:46" ht="14.25" customHeight="1">
      <c r="A783" s="52"/>
      <c r="B783" s="52"/>
      <c r="C783" s="52"/>
      <c r="D783" s="1"/>
      <c r="E783" s="52"/>
      <c r="F783" s="1"/>
      <c r="G783" s="52"/>
      <c r="H783" s="1"/>
      <c r="I783" s="52"/>
      <c r="J783" s="1"/>
      <c r="K783" s="52"/>
      <c r="L783" s="69"/>
      <c r="M783" s="52"/>
      <c r="N783" s="1"/>
      <c r="O783" s="52"/>
      <c r="P783" s="1"/>
      <c r="Q783" s="1"/>
      <c r="R783" s="52"/>
      <c r="S783" s="1"/>
      <c r="T783" s="52"/>
      <c r="U783" s="1"/>
      <c r="V783" s="70"/>
      <c r="W783" s="52"/>
      <c r="X783" s="1"/>
      <c r="Y783" s="52"/>
      <c r="Z783" s="1"/>
      <c r="AA783" s="1"/>
      <c r="AB783" s="1"/>
      <c r="AC783" s="1"/>
      <c r="AD783" s="1"/>
      <c r="AE783" s="52"/>
      <c r="AF783" s="1"/>
      <c r="AG783" s="52"/>
      <c r="AH783" s="1"/>
      <c r="AI783" s="1"/>
      <c r="AJ783" s="52"/>
      <c r="AK783" s="1"/>
      <c r="AL783" s="52"/>
      <c r="AM783" s="1"/>
      <c r="AN783" s="52"/>
      <c r="AO783" s="71"/>
      <c r="AP783" s="52"/>
      <c r="AQ783" s="1"/>
      <c r="AR783" s="71"/>
      <c r="AS783" s="71"/>
      <c r="AT783" s="52"/>
    </row>
    <row r="784" spans="1:46" ht="14.25" customHeight="1">
      <c r="A784" s="52"/>
      <c r="B784" s="52"/>
      <c r="C784" s="52"/>
      <c r="D784" s="1"/>
      <c r="E784" s="52"/>
      <c r="F784" s="1"/>
      <c r="G784" s="52"/>
      <c r="H784" s="1"/>
      <c r="I784" s="52"/>
      <c r="J784" s="1"/>
      <c r="K784" s="52"/>
      <c r="L784" s="69"/>
      <c r="M784" s="52"/>
      <c r="N784" s="1"/>
      <c r="O784" s="52"/>
      <c r="P784" s="1"/>
      <c r="Q784" s="1"/>
      <c r="R784" s="52"/>
      <c r="S784" s="1"/>
      <c r="T784" s="52"/>
      <c r="U784" s="1"/>
      <c r="V784" s="70"/>
      <c r="W784" s="52"/>
      <c r="X784" s="1"/>
      <c r="Y784" s="52"/>
      <c r="Z784" s="1"/>
      <c r="AA784" s="1"/>
      <c r="AB784" s="1"/>
      <c r="AC784" s="1"/>
      <c r="AD784" s="1"/>
      <c r="AE784" s="52"/>
      <c r="AF784" s="1"/>
      <c r="AG784" s="52"/>
      <c r="AH784" s="1"/>
      <c r="AI784" s="1"/>
      <c r="AJ784" s="52"/>
      <c r="AK784" s="1"/>
      <c r="AL784" s="52"/>
      <c r="AM784" s="1"/>
      <c r="AN784" s="52"/>
      <c r="AO784" s="71"/>
      <c r="AP784" s="52"/>
      <c r="AQ784" s="1"/>
      <c r="AR784" s="71"/>
      <c r="AS784" s="71"/>
      <c r="AT784" s="52"/>
    </row>
    <row r="785" spans="1:46" ht="14.25" customHeight="1">
      <c r="A785" s="52"/>
      <c r="B785" s="52"/>
      <c r="C785" s="52"/>
      <c r="D785" s="1"/>
      <c r="E785" s="52"/>
      <c r="F785" s="1"/>
      <c r="G785" s="52"/>
      <c r="H785" s="1"/>
      <c r="I785" s="52"/>
      <c r="J785" s="1"/>
      <c r="K785" s="52"/>
      <c r="L785" s="69"/>
      <c r="M785" s="52"/>
      <c r="N785" s="1"/>
      <c r="O785" s="52"/>
      <c r="P785" s="1"/>
      <c r="Q785" s="1"/>
      <c r="R785" s="52"/>
      <c r="S785" s="1"/>
      <c r="T785" s="52"/>
      <c r="U785" s="1"/>
      <c r="V785" s="70"/>
      <c r="W785" s="52"/>
      <c r="X785" s="1"/>
      <c r="Y785" s="52"/>
      <c r="Z785" s="1"/>
      <c r="AA785" s="1"/>
      <c r="AB785" s="1"/>
      <c r="AC785" s="1"/>
      <c r="AD785" s="1"/>
      <c r="AE785" s="52"/>
      <c r="AF785" s="1"/>
      <c r="AG785" s="52"/>
      <c r="AH785" s="1"/>
      <c r="AI785" s="1"/>
      <c r="AJ785" s="52"/>
      <c r="AK785" s="1"/>
      <c r="AL785" s="52"/>
      <c r="AM785" s="1"/>
      <c r="AN785" s="52"/>
      <c r="AO785" s="71"/>
      <c r="AP785" s="52"/>
      <c r="AQ785" s="1"/>
      <c r="AR785" s="71"/>
      <c r="AS785" s="71"/>
      <c r="AT785" s="52"/>
    </row>
    <row r="786" spans="1:46" ht="14.25" customHeight="1">
      <c r="A786" s="52"/>
      <c r="B786" s="52"/>
      <c r="C786" s="52"/>
      <c r="D786" s="1"/>
      <c r="E786" s="52"/>
      <c r="F786" s="1"/>
      <c r="G786" s="52"/>
      <c r="H786" s="1"/>
      <c r="I786" s="52"/>
      <c r="J786" s="1"/>
      <c r="K786" s="52"/>
      <c r="L786" s="69"/>
      <c r="M786" s="52"/>
      <c r="N786" s="1"/>
      <c r="O786" s="52"/>
      <c r="P786" s="1"/>
      <c r="Q786" s="1"/>
      <c r="R786" s="52"/>
      <c r="S786" s="1"/>
      <c r="T786" s="52"/>
      <c r="U786" s="1"/>
      <c r="V786" s="70"/>
      <c r="W786" s="52"/>
      <c r="X786" s="1"/>
      <c r="Y786" s="52"/>
      <c r="Z786" s="1"/>
      <c r="AA786" s="1"/>
      <c r="AB786" s="1"/>
      <c r="AC786" s="1"/>
      <c r="AD786" s="1"/>
      <c r="AE786" s="52"/>
      <c r="AF786" s="1"/>
      <c r="AG786" s="52"/>
      <c r="AH786" s="1"/>
      <c r="AI786" s="1"/>
      <c r="AJ786" s="52"/>
      <c r="AK786" s="1"/>
      <c r="AL786" s="52"/>
      <c r="AM786" s="1"/>
      <c r="AN786" s="52"/>
      <c r="AO786" s="71"/>
      <c r="AP786" s="52"/>
      <c r="AQ786" s="1"/>
      <c r="AR786" s="71"/>
      <c r="AS786" s="71"/>
      <c r="AT786" s="52"/>
    </row>
    <row r="787" spans="1:46" ht="14.25" customHeight="1">
      <c r="A787" s="52"/>
      <c r="B787" s="52"/>
      <c r="C787" s="52"/>
      <c r="D787" s="1"/>
      <c r="E787" s="52"/>
      <c r="F787" s="1"/>
      <c r="G787" s="52"/>
      <c r="H787" s="1"/>
      <c r="I787" s="52"/>
      <c r="J787" s="1"/>
      <c r="K787" s="52"/>
      <c r="L787" s="69"/>
      <c r="M787" s="52"/>
      <c r="N787" s="1"/>
      <c r="O787" s="52"/>
      <c r="P787" s="1"/>
      <c r="Q787" s="1"/>
      <c r="R787" s="52"/>
      <c r="S787" s="1"/>
      <c r="T787" s="52"/>
      <c r="U787" s="1"/>
      <c r="V787" s="70"/>
      <c r="W787" s="52"/>
      <c r="X787" s="1"/>
      <c r="Y787" s="52"/>
      <c r="Z787" s="1"/>
      <c r="AA787" s="1"/>
      <c r="AB787" s="1"/>
      <c r="AC787" s="1"/>
      <c r="AD787" s="1"/>
      <c r="AE787" s="52"/>
      <c r="AF787" s="1"/>
      <c r="AG787" s="52"/>
      <c r="AH787" s="1"/>
      <c r="AI787" s="1"/>
      <c r="AJ787" s="52"/>
      <c r="AK787" s="1"/>
      <c r="AL787" s="52"/>
      <c r="AM787" s="1"/>
      <c r="AN787" s="52"/>
      <c r="AO787" s="71"/>
      <c r="AP787" s="52"/>
      <c r="AQ787" s="1"/>
      <c r="AR787" s="71"/>
      <c r="AS787" s="71"/>
      <c r="AT787" s="52"/>
    </row>
    <row r="788" spans="1:46" ht="14.25" customHeight="1">
      <c r="A788" s="52"/>
      <c r="B788" s="52"/>
      <c r="C788" s="52"/>
      <c r="D788" s="1"/>
      <c r="E788" s="52"/>
      <c r="F788" s="1"/>
      <c r="G788" s="52"/>
      <c r="H788" s="1"/>
      <c r="I788" s="52"/>
      <c r="J788" s="1"/>
      <c r="K788" s="52"/>
      <c r="L788" s="69"/>
      <c r="M788" s="52"/>
      <c r="N788" s="1"/>
      <c r="O788" s="52"/>
      <c r="P788" s="1"/>
      <c r="Q788" s="1"/>
      <c r="R788" s="52"/>
      <c r="S788" s="1"/>
      <c r="T788" s="52"/>
      <c r="U788" s="1"/>
      <c r="V788" s="70"/>
      <c r="W788" s="52"/>
      <c r="X788" s="1"/>
      <c r="Y788" s="52"/>
      <c r="Z788" s="1"/>
      <c r="AA788" s="1"/>
      <c r="AB788" s="1"/>
      <c r="AC788" s="1"/>
      <c r="AD788" s="1"/>
      <c r="AE788" s="52"/>
      <c r="AF788" s="1"/>
      <c r="AG788" s="52"/>
      <c r="AH788" s="1"/>
      <c r="AI788" s="1"/>
      <c r="AJ788" s="52"/>
      <c r="AK788" s="1"/>
      <c r="AL788" s="52"/>
      <c r="AM788" s="1"/>
      <c r="AN788" s="52"/>
      <c r="AO788" s="71"/>
      <c r="AP788" s="52"/>
      <c r="AQ788" s="1"/>
      <c r="AR788" s="71"/>
      <c r="AS788" s="71"/>
      <c r="AT788" s="52"/>
    </row>
    <row r="789" spans="1:46" ht="14.25" customHeight="1">
      <c r="A789" s="52"/>
      <c r="B789" s="52"/>
      <c r="C789" s="52"/>
      <c r="D789" s="1"/>
      <c r="E789" s="52"/>
      <c r="F789" s="1"/>
      <c r="G789" s="52"/>
      <c r="H789" s="1"/>
      <c r="I789" s="52"/>
      <c r="J789" s="1"/>
      <c r="K789" s="52"/>
      <c r="L789" s="69"/>
      <c r="M789" s="52"/>
      <c r="N789" s="1"/>
      <c r="O789" s="52"/>
      <c r="P789" s="1"/>
      <c r="Q789" s="1"/>
      <c r="R789" s="52"/>
      <c r="S789" s="1"/>
      <c r="T789" s="52"/>
      <c r="U789" s="1"/>
      <c r="V789" s="70"/>
      <c r="W789" s="52"/>
      <c r="X789" s="1"/>
      <c r="Y789" s="52"/>
      <c r="Z789" s="1"/>
      <c r="AA789" s="1"/>
      <c r="AB789" s="1"/>
      <c r="AC789" s="1"/>
      <c r="AD789" s="1"/>
      <c r="AE789" s="52"/>
      <c r="AF789" s="1"/>
      <c r="AG789" s="52"/>
      <c r="AH789" s="1"/>
      <c r="AI789" s="1"/>
      <c r="AJ789" s="52"/>
      <c r="AK789" s="1"/>
      <c r="AL789" s="52"/>
      <c r="AM789" s="1"/>
      <c r="AN789" s="52"/>
      <c r="AO789" s="71"/>
      <c r="AP789" s="52"/>
      <c r="AQ789" s="1"/>
      <c r="AR789" s="71"/>
      <c r="AS789" s="71"/>
      <c r="AT789" s="52"/>
    </row>
    <row r="790" spans="1:46" ht="14.25" customHeight="1">
      <c r="A790" s="52"/>
      <c r="B790" s="52"/>
      <c r="C790" s="52"/>
      <c r="D790" s="1"/>
      <c r="E790" s="52"/>
      <c r="F790" s="1"/>
      <c r="G790" s="52"/>
      <c r="H790" s="1"/>
      <c r="I790" s="52"/>
      <c r="J790" s="1"/>
      <c r="K790" s="52"/>
      <c r="L790" s="69"/>
      <c r="M790" s="52"/>
      <c r="N790" s="1"/>
      <c r="O790" s="52"/>
      <c r="P790" s="1"/>
      <c r="Q790" s="1"/>
      <c r="R790" s="52"/>
      <c r="S790" s="1"/>
      <c r="T790" s="52"/>
      <c r="U790" s="1"/>
      <c r="V790" s="70"/>
      <c r="W790" s="52"/>
      <c r="X790" s="1"/>
      <c r="Y790" s="52"/>
      <c r="Z790" s="1"/>
      <c r="AA790" s="1"/>
      <c r="AB790" s="1"/>
      <c r="AC790" s="1"/>
      <c r="AD790" s="1"/>
      <c r="AE790" s="52"/>
      <c r="AF790" s="1"/>
      <c r="AG790" s="52"/>
      <c r="AH790" s="1"/>
      <c r="AI790" s="1"/>
      <c r="AJ790" s="52"/>
      <c r="AK790" s="1"/>
      <c r="AL790" s="52"/>
      <c r="AM790" s="1"/>
      <c r="AN790" s="52"/>
      <c r="AO790" s="71"/>
      <c r="AP790" s="52"/>
      <c r="AQ790" s="1"/>
      <c r="AR790" s="71"/>
      <c r="AS790" s="71"/>
      <c r="AT790" s="52"/>
    </row>
    <row r="791" spans="1:46" ht="14.25" customHeight="1">
      <c r="A791" s="52"/>
      <c r="B791" s="52"/>
      <c r="C791" s="52"/>
      <c r="D791" s="1"/>
      <c r="E791" s="52"/>
      <c r="F791" s="1"/>
      <c r="G791" s="52"/>
      <c r="H791" s="1"/>
      <c r="I791" s="52"/>
      <c r="J791" s="1"/>
      <c r="K791" s="52"/>
      <c r="L791" s="69"/>
      <c r="M791" s="52"/>
      <c r="N791" s="1"/>
      <c r="O791" s="52"/>
      <c r="P791" s="1"/>
      <c r="Q791" s="1"/>
      <c r="R791" s="52"/>
      <c r="S791" s="1"/>
      <c r="T791" s="52"/>
      <c r="U791" s="1"/>
      <c r="V791" s="70"/>
      <c r="W791" s="52"/>
      <c r="X791" s="1"/>
      <c r="Y791" s="52"/>
      <c r="Z791" s="1"/>
      <c r="AA791" s="1"/>
      <c r="AB791" s="1"/>
      <c r="AC791" s="1"/>
      <c r="AD791" s="1"/>
      <c r="AE791" s="52"/>
      <c r="AF791" s="1"/>
      <c r="AG791" s="52"/>
      <c r="AH791" s="1"/>
      <c r="AI791" s="1"/>
      <c r="AJ791" s="52"/>
      <c r="AK791" s="1"/>
      <c r="AL791" s="52"/>
      <c r="AM791" s="1"/>
      <c r="AN791" s="52"/>
      <c r="AO791" s="71"/>
      <c r="AP791" s="52"/>
      <c r="AQ791" s="1"/>
      <c r="AR791" s="71"/>
      <c r="AS791" s="71"/>
      <c r="AT791" s="52"/>
    </row>
    <row r="792" spans="1:46" ht="14.25" customHeight="1">
      <c r="A792" s="52"/>
      <c r="B792" s="52"/>
      <c r="C792" s="52"/>
      <c r="D792" s="1"/>
      <c r="E792" s="52"/>
      <c r="F792" s="1"/>
      <c r="G792" s="52"/>
      <c r="H792" s="1"/>
      <c r="I792" s="52"/>
      <c r="J792" s="1"/>
      <c r="K792" s="52"/>
      <c r="L792" s="69"/>
      <c r="M792" s="52"/>
      <c r="N792" s="1"/>
      <c r="O792" s="52"/>
      <c r="P792" s="1"/>
      <c r="Q792" s="1"/>
      <c r="R792" s="52"/>
      <c r="S792" s="1"/>
      <c r="T792" s="52"/>
      <c r="U792" s="1"/>
      <c r="V792" s="70"/>
      <c r="W792" s="52"/>
      <c r="X792" s="1"/>
      <c r="Y792" s="52"/>
      <c r="Z792" s="1"/>
      <c r="AA792" s="1"/>
      <c r="AB792" s="1"/>
      <c r="AC792" s="1"/>
      <c r="AD792" s="1"/>
      <c r="AE792" s="52"/>
      <c r="AF792" s="1"/>
      <c r="AG792" s="52"/>
      <c r="AH792" s="1"/>
      <c r="AI792" s="1"/>
      <c r="AJ792" s="52"/>
      <c r="AK792" s="1"/>
      <c r="AL792" s="52"/>
      <c r="AM792" s="1"/>
      <c r="AN792" s="52"/>
      <c r="AO792" s="71"/>
      <c r="AP792" s="52"/>
      <c r="AQ792" s="1"/>
      <c r="AR792" s="71"/>
      <c r="AS792" s="71"/>
      <c r="AT792" s="52"/>
    </row>
    <row r="793" spans="1:46" ht="14.25" customHeight="1">
      <c r="A793" s="52"/>
      <c r="B793" s="52"/>
      <c r="C793" s="52"/>
      <c r="D793" s="1"/>
      <c r="E793" s="52"/>
      <c r="F793" s="1"/>
      <c r="G793" s="52"/>
      <c r="H793" s="1"/>
      <c r="I793" s="52"/>
      <c r="J793" s="1"/>
      <c r="K793" s="52"/>
      <c r="L793" s="69"/>
      <c r="M793" s="52"/>
      <c r="N793" s="1"/>
      <c r="O793" s="52"/>
      <c r="P793" s="1"/>
      <c r="Q793" s="1"/>
      <c r="R793" s="52"/>
      <c r="S793" s="1"/>
      <c r="T793" s="52"/>
      <c r="U793" s="1"/>
      <c r="V793" s="70"/>
      <c r="W793" s="52"/>
      <c r="X793" s="1"/>
      <c r="Y793" s="52"/>
      <c r="Z793" s="1"/>
      <c r="AA793" s="1"/>
      <c r="AB793" s="1"/>
      <c r="AC793" s="1"/>
      <c r="AD793" s="1"/>
      <c r="AE793" s="52"/>
      <c r="AF793" s="1"/>
      <c r="AG793" s="52"/>
      <c r="AH793" s="1"/>
      <c r="AI793" s="1"/>
      <c r="AJ793" s="52"/>
      <c r="AK793" s="1"/>
      <c r="AL793" s="52"/>
      <c r="AM793" s="1"/>
      <c r="AN793" s="52"/>
      <c r="AO793" s="71"/>
      <c r="AP793" s="52"/>
      <c r="AQ793" s="1"/>
      <c r="AR793" s="71"/>
      <c r="AS793" s="71"/>
      <c r="AT793" s="52"/>
    </row>
    <row r="794" spans="1:46" ht="14.25" customHeight="1">
      <c r="A794" s="52"/>
      <c r="B794" s="52"/>
      <c r="C794" s="52"/>
      <c r="D794" s="1"/>
      <c r="E794" s="52"/>
      <c r="F794" s="1"/>
      <c r="G794" s="52"/>
      <c r="H794" s="1"/>
      <c r="I794" s="52"/>
      <c r="J794" s="1"/>
      <c r="K794" s="52"/>
      <c r="L794" s="69"/>
      <c r="M794" s="52"/>
      <c r="N794" s="1"/>
      <c r="O794" s="52"/>
      <c r="P794" s="1"/>
      <c r="Q794" s="1"/>
      <c r="R794" s="52"/>
      <c r="S794" s="1"/>
      <c r="T794" s="52"/>
      <c r="U794" s="1"/>
      <c r="V794" s="70"/>
      <c r="W794" s="52"/>
      <c r="X794" s="1"/>
      <c r="Y794" s="52"/>
      <c r="Z794" s="1"/>
      <c r="AA794" s="1"/>
      <c r="AB794" s="1"/>
      <c r="AC794" s="1"/>
      <c r="AD794" s="1"/>
      <c r="AE794" s="52"/>
      <c r="AF794" s="1"/>
      <c r="AG794" s="52"/>
      <c r="AH794" s="1"/>
      <c r="AI794" s="1"/>
      <c r="AJ794" s="52"/>
      <c r="AK794" s="1"/>
      <c r="AL794" s="52"/>
      <c r="AM794" s="1"/>
      <c r="AN794" s="52"/>
      <c r="AO794" s="71"/>
      <c r="AP794" s="52"/>
      <c r="AQ794" s="1"/>
      <c r="AR794" s="71"/>
      <c r="AS794" s="71"/>
      <c r="AT794" s="52"/>
    </row>
    <row r="795" spans="1:46" ht="14.25" customHeight="1">
      <c r="A795" s="52"/>
      <c r="B795" s="52"/>
      <c r="C795" s="52"/>
      <c r="D795" s="1"/>
      <c r="E795" s="52"/>
      <c r="F795" s="1"/>
      <c r="G795" s="52"/>
      <c r="H795" s="1"/>
      <c r="I795" s="52"/>
      <c r="J795" s="1"/>
      <c r="K795" s="52"/>
      <c r="L795" s="69"/>
      <c r="M795" s="52"/>
      <c r="N795" s="1"/>
      <c r="O795" s="52"/>
      <c r="P795" s="1"/>
      <c r="Q795" s="1"/>
      <c r="R795" s="52"/>
      <c r="S795" s="1"/>
      <c r="T795" s="52"/>
      <c r="U795" s="1"/>
      <c r="V795" s="70"/>
      <c r="W795" s="52"/>
      <c r="X795" s="1"/>
      <c r="Y795" s="52"/>
      <c r="Z795" s="1"/>
      <c r="AA795" s="1"/>
      <c r="AB795" s="1"/>
      <c r="AC795" s="1"/>
      <c r="AD795" s="1"/>
      <c r="AE795" s="52"/>
      <c r="AF795" s="1"/>
      <c r="AG795" s="52"/>
      <c r="AH795" s="1"/>
      <c r="AI795" s="1"/>
      <c r="AJ795" s="52"/>
      <c r="AK795" s="1"/>
      <c r="AL795" s="52"/>
      <c r="AM795" s="1"/>
      <c r="AN795" s="52"/>
      <c r="AO795" s="71"/>
      <c r="AP795" s="52"/>
      <c r="AQ795" s="1"/>
      <c r="AR795" s="71"/>
      <c r="AS795" s="71"/>
      <c r="AT795" s="52"/>
    </row>
    <row r="796" spans="1:46" ht="14.25" customHeight="1">
      <c r="A796" s="52"/>
      <c r="B796" s="52"/>
      <c r="C796" s="52"/>
      <c r="D796" s="1"/>
      <c r="E796" s="52"/>
      <c r="F796" s="1"/>
      <c r="G796" s="52"/>
      <c r="H796" s="1"/>
      <c r="I796" s="52"/>
      <c r="J796" s="1"/>
      <c r="K796" s="52"/>
      <c r="L796" s="69"/>
      <c r="M796" s="52"/>
      <c r="N796" s="1"/>
      <c r="O796" s="52"/>
      <c r="P796" s="1"/>
      <c r="Q796" s="1"/>
      <c r="R796" s="52"/>
      <c r="S796" s="1"/>
      <c r="T796" s="52"/>
      <c r="U796" s="1"/>
      <c r="V796" s="70"/>
      <c r="W796" s="52"/>
      <c r="X796" s="1"/>
      <c r="Y796" s="52"/>
      <c r="Z796" s="1"/>
      <c r="AA796" s="1"/>
      <c r="AB796" s="1"/>
      <c r="AC796" s="1"/>
      <c r="AD796" s="1"/>
      <c r="AE796" s="52"/>
      <c r="AF796" s="1"/>
      <c r="AG796" s="52"/>
      <c r="AH796" s="1"/>
      <c r="AI796" s="1"/>
      <c r="AJ796" s="52"/>
      <c r="AK796" s="1"/>
      <c r="AL796" s="52"/>
      <c r="AM796" s="1"/>
      <c r="AN796" s="52"/>
      <c r="AO796" s="71"/>
      <c r="AP796" s="52"/>
      <c r="AQ796" s="1"/>
      <c r="AR796" s="71"/>
      <c r="AS796" s="71"/>
      <c r="AT796" s="52"/>
    </row>
    <row r="797" spans="1:46" ht="14.25" customHeight="1">
      <c r="A797" s="52"/>
      <c r="B797" s="52"/>
      <c r="C797" s="52"/>
      <c r="D797" s="1"/>
      <c r="E797" s="52"/>
      <c r="F797" s="1"/>
      <c r="G797" s="52"/>
      <c r="H797" s="1"/>
      <c r="I797" s="52"/>
      <c r="J797" s="1"/>
      <c r="K797" s="52"/>
      <c r="L797" s="69"/>
      <c r="M797" s="52"/>
      <c r="N797" s="1"/>
      <c r="O797" s="52"/>
      <c r="P797" s="1"/>
      <c r="Q797" s="1"/>
      <c r="R797" s="52"/>
      <c r="S797" s="1"/>
      <c r="T797" s="52"/>
      <c r="U797" s="1"/>
      <c r="V797" s="70"/>
      <c r="W797" s="52"/>
      <c r="X797" s="1"/>
      <c r="Y797" s="52"/>
      <c r="Z797" s="1"/>
      <c r="AA797" s="1"/>
      <c r="AB797" s="1"/>
      <c r="AC797" s="1"/>
      <c r="AD797" s="1"/>
      <c r="AE797" s="52"/>
      <c r="AF797" s="1"/>
      <c r="AG797" s="52"/>
      <c r="AH797" s="1"/>
      <c r="AI797" s="1"/>
      <c r="AJ797" s="52"/>
      <c r="AK797" s="1"/>
      <c r="AL797" s="52"/>
      <c r="AM797" s="1"/>
      <c r="AN797" s="52"/>
      <c r="AO797" s="71"/>
      <c r="AP797" s="52"/>
      <c r="AQ797" s="1"/>
      <c r="AR797" s="71"/>
      <c r="AS797" s="71"/>
      <c r="AT797" s="52"/>
    </row>
    <row r="798" spans="1:46" ht="14.25" customHeight="1">
      <c r="A798" s="52"/>
      <c r="B798" s="52"/>
      <c r="C798" s="52"/>
      <c r="D798" s="1"/>
      <c r="E798" s="52"/>
      <c r="F798" s="1"/>
      <c r="G798" s="52"/>
      <c r="H798" s="1"/>
      <c r="I798" s="52"/>
      <c r="J798" s="1"/>
      <c r="K798" s="52"/>
      <c r="L798" s="69"/>
      <c r="M798" s="52"/>
      <c r="N798" s="1"/>
      <c r="O798" s="52"/>
      <c r="P798" s="1"/>
      <c r="Q798" s="1"/>
      <c r="R798" s="52"/>
      <c r="S798" s="1"/>
      <c r="T798" s="52"/>
      <c r="U798" s="1"/>
      <c r="V798" s="70"/>
      <c r="W798" s="52"/>
      <c r="X798" s="1"/>
      <c r="Y798" s="52"/>
      <c r="Z798" s="1"/>
      <c r="AA798" s="1"/>
      <c r="AB798" s="1"/>
      <c r="AC798" s="1"/>
      <c r="AD798" s="1"/>
      <c r="AE798" s="52"/>
      <c r="AF798" s="1"/>
      <c r="AG798" s="52"/>
      <c r="AH798" s="1"/>
      <c r="AI798" s="1"/>
      <c r="AJ798" s="52"/>
      <c r="AK798" s="1"/>
      <c r="AL798" s="52"/>
      <c r="AM798" s="1"/>
      <c r="AN798" s="52"/>
      <c r="AO798" s="71"/>
      <c r="AP798" s="52"/>
      <c r="AQ798" s="1"/>
      <c r="AR798" s="71"/>
      <c r="AS798" s="71"/>
      <c r="AT798" s="52"/>
    </row>
    <row r="799" spans="1:46" ht="14.25" customHeight="1">
      <c r="A799" s="52"/>
      <c r="B799" s="52"/>
      <c r="C799" s="52"/>
      <c r="D799" s="1"/>
      <c r="E799" s="52"/>
      <c r="F799" s="1"/>
      <c r="G799" s="52"/>
      <c r="H799" s="1"/>
      <c r="I799" s="52"/>
      <c r="J799" s="1"/>
      <c r="K799" s="52"/>
      <c r="L799" s="69"/>
      <c r="M799" s="52"/>
      <c r="N799" s="1"/>
      <c r="O799" s="52"/>
      <c r="P799" s="1"/>
      <c r="Q799" s="1"/>
      <c r="R799" s="52"/>
      <c r="S799" s="1"/>
      <c r="T799" s="52"/>
      <c r="U799" s="1"/>
      <c r="V799" s="70"/>
      <c r="W799" s="52"/>
      <c r="X799" s="1"/>
      <c r="Y799" s="52"/>
      <c r="Z799" s="1"/>
      <c r="AA799" s="1"/>
      <c r="AB799" s="1"/>
      <c r="AC799" s="1"/>
      <c r="AD799" s="1"/>
      <c r="AE799" s="52"/>
      <c r="AF799" s="1"/>
      <c r="AG799" s="52"/>
      <c r="AH799" s="1"/>
      <c r="AI799" s="1"/>
      <c r="AJ799" s="52"/>
      <c r="AK799" s="1"/>
      <c r="AL799" s="52"/>
      <c r="AM799" s="1"/>
      <c r="AN799" s="52"/>
      <c r="AO799" s="71"/>
      <c r="AP799" s="52"/>
      <c r="AQ799" s="1"/>
      <c r="AR799" s="71"/>
      <c r="AS799" s="71"/>
      <c r="AT799" s="52"/>
    </row>
    <row r="800" spans="1:46" ht="14.25" customHeight="1">
      <c r="A800" s="52"/>
      <c r="B800" s="52"/>
      <c r="C800" s="52"/>
      <c r="D800" s="1"/>
      <c r="E800" s="52"/>
      <c r="F800" s="1"/>
      <c r="G800" s="52"/>
      <c r="H800" s="1"/>
      <c r="I800" s="52"/>
      <c r="J800" s="1"/>
      <c r="K800" s="52"/>
      <c r="L800" s="69"/>
      <c r="M800" s="52"/>
      <c r="N800" s="1"/>
      <c r="O800" s="52"/>
      <c r="P800" s="1"/>
      <c r="Q800" s="1"/>
      <c r="R800" s="52"/>
      <c r="S800" s="1"/>
      <c r="T800" s="52"/>
      <c r="U800" s="1"/>
      <c r="V800" s="70"/>
      <c r="W800" s="52"/>
      <c r="X800" s="1"/>
      <c r="Y800" s="52"/>
      <c r="Z800" s="1"/>
      <c r="AA800" s="1"/>
      <c r="AB800" s="1"/>
      <c r="AC800" s="1"/>
      <c r="AD800" s="1"/>
      <c r="AE800" s="52"/>
      <c r="AF800" s="1"/>
      <c r="AG800" s="52"/>
      <c r="AH800" s="1"/>
      <c r="AI800" s="1"/>
      <c r="AJ800" s="52"/>
      <c r="AK800" s="1"/>
      <c r="AL800" s="52"/>
      <c r="AM800" s="1"/>
      <c r="AN800" s="52"/>
      <c r="AO800" s="71"/>
      <c r="AP800" s="52"/>
      <c r="AQ800" s="1"/>
      <c r="AR800" s="71"/>
      <c r="AS800" s="71"/>
      <c r="AT800" s="52"/>
    </row>
    <row r="801" spans="1:46" ht="14.25" customHeight="1">
      <c r="A801" s="52"/>
      <c r="B801" s="52"/>
      <c r="C801" s="52"/>
      <c r="D801" s="1"/>
      <c r="E801" s="52"/>
      <c r="F801" s="1"/>
      <c r="G801" s="52"/>
      <c r="H801" s="1"/>
      <c r="I801" s="52"/>
      <c r="J801" s="1"/>
      <c r="K801" s="52"/>
      <c r="L801" s="69"/>
      <c r="M801" s="52"/>
      <c r="N801" s="1"/>
      <c r="O801" s="52"/>
      <c r="P801" s="1"/>
      <c r="Q801" s="1"/>
      <c r="R801" s="52"/>
      <c r="S801" s="1"/>
      <c r="T801" s="52"/>
      <c r="U801" s="1"/>
      <c r="V801" s="70"/>
      <c r="W801" s="52"/>
      <c r="X801" s="1"/>
      <c r="Y801" s="52"/>
      <c r="Z801" s="1"/>
      <c r="AA801" s="1"/>
      <c r="AB801" s="1"/>
      <c r="AC801" s="1"/>
      <c r="AD801" s="1"/>
      <c r="AE801" s="52"/>
      <c r="AF801" s="1"/>
      <c r="AG801" s="52"/>
      <c r="AH801" s="1"/>
      <c r="AI801" s="1"/>
      <c r="AJ801" s="52"/>
      <c r="AK801" s="1"/>
      <c r="AL801" s="52"/>
      <c r="AM801" s="1"/>
      <c r="AN801" s="52"/>
      <c r="AO801" s="71"/>
      <c r="AP801" s="52"/>
      <c r="AQ801" s="1"/>
      <c r="AR801" s="71"/>
      <c r="AS801" s="71"/>
      <c r="AT801" s="52"/>
    </row>
    <row r="802" spans="1:46" ht="14.25" customHeight="1">
      <c r="A802" s="52"/>
      <c r="B802" s="52"/>
      <c r="C802" s="52"/>
      <c r="D802" s="1"/>
      <c r="E802" s="52"/>
      <c r="F802" s="1"/>
      <c r="G802" s="52"/>
      <c r="H802" s="1"/>
      <c r="I802" s="52"/>
      <c r="J802" s="1"/>
      <c r="K802" s="52"/>
      <c r="L802" s="69"/>
      <c r="M802" s="52"/>
      <c r="N802" s="1"/>
      <c r="O802" s="52"/>
      <c r="P802" s="1"/>
      <c r="Q802" s="1"/>
      <c r="R802" s="52"/>
      <c r="S802" s="1"/>
      <c r="T802" s="52"/>
      <c r="U802" s="1"/>
      <c r="V802" s="70"/>
      <c r="W802" s="52"/>
      <c r="X802" s="1"/>
      <c r="Y802" s="52"/>
      <c r="Z802" s="1"/>
      <c r="AA802" s="1"/>
      <c r="AB802" s="1"/>
      <c r="AC802" s="1"/>
      <c r="AD802" s="1"/>
      <c r="AE802" s="52"/>
      <c r="AF802" s="1"/>
      <c r="AG802" s="52"/>
      <c r="AH802" s="1"/>
      <c r="AI802" s="1"/>
      <c r="AJ802" s="52"/>
      <c r="AK802" s="1"/>
      <c r="AL802" s="52"/>
      <c r="AM802" s="1"/>
      <c r="AN802" s="52"/>
      <c r="AO802" s="71"/>
      <c r="AP802" s="52"/>
      <c r="AQ802" s="1"/>
      <c r="AR802" s="71"/>
      <c r="AS802" s="71"/>
      <c r="AT802" s="52"/>
    </row>
    <row r="803" spans="1:46" ht="14.25" customHeight="1">
      <c r="A803" s="52"/>
      <c r="B803" s="52"/>
      <c r="C803" s="52"/>
      <c r="D803" s="1"/>
      <c r="E803" s="52"/>
      <c r="F803" s="1"/>
      <c r="G803" s="52"/>
      <c r="H803" s="1"/>
      <c r="I803" s="52"/>
      <c r="J803" s="1"/>
      <c r="K803" s="52"/>
      <c r="L803" s="69"/>
      <c r="M803" s="52"/>
      <c r="N803" s="1"/>
      <c r="O803" s="52"/>
      <c r="P803" s="1"/>
      <c r="Q803" s="1"/>
      <c r="R803" s="52"/>
      <c r="S803" s="1"/>
      <c r="T803" s="52"/>
      <c r="U803" s="1"/>
      <c r="V803" s="70"/>
      <c r="W803" s="52"/>
      <c r="X803" s="1"/>
      <c r="Y803" s="52"/>
      <c r="Z803" s="1"/>
      <c r="AA803" s="1"/>
      <c r="AB803" s="1"/>
      <c r="AC803" s="1"/>
      <c r="AD803" s="1"/>
      <c r="AE803" s="52"/>
      <c r="AF803" s="1"/>
      <c r="AG803" s="52"/>
      <c r="AH803" s="1"/>
      <c r="AI803" s="1"/>
      <c r="AJ803" s="52"/>
      <c r="AK803" s="1"/>
      <c r="AL803" s="52"/>
      <c r="AM803" s="1"/>
      <c r="AN803" s="52"/>
      <c r="AO803" s="71"/>
      <c r="AP803" s="52"/>
      <c r="AQ803" s="1"/>
      <c r="AR803" s="71"/>
      <c r="AS803" s="71"/>
      <c r="AT803" s="52"/>
    </row>
    <row r="804" spans="1:46" ht="14.25" customHeight="1">
      <c r="A804" s="52"/>
      <c r="B804" s="52"/>
      <c r="C804" s="52"/>
      <c r="D804" s="1"/>
      <c r="E804" s="52"/>
      <c r="F804" s="1"/>
      <c r="G804" s="52"/>
      <c r="H804" s="1"/>
      <c r="I804" s="52"/>
      <c r="J804" s="1"/>
      <c r="K804" s="52"/>
      <c r="L804" s="69"/>
      <c r="M804" s="52"/>
      <c r="N804" s="1"/>
      <c r="O804" s="52"/>
      <c r="P804" s="1"/>
      <c r="Q804" s="1"/>
      <c r="R804" s="52"/>
      <c r="S804" s="1"/>
      <c r="T804" s="52"/>
      <c r="U804" s="1"/>
      <c r="V804" s="70"/>
      <c r="W804" s="52"/>
      <c r="X804" s="1"/>
      <c r="Y804" s="52"/>
      <c r="Z804" s="1"/>
      <c r="AA804" s="1"/>
      <c r="AB804" s="1"/>
      <c r="AC804" s="1"/>
      <c r="AD804" s="1"/>
      <c r="AE804" s="52"/>
      <c r="AF804" s="1"/>
      <c r="AG804" s="52"/>
      <c r="AH804" s="1"/>
      <c r="AI804" s="1"/>
      <c r="AJ804" s="52"/>
      <c r="AK804" s="1"/>
      <c r="AL804" s="52"/>
      <c r="AM804" s="1"/>
      <c r="AN804" s="52"/>
      <c r="AO804" s="71"/>
      <c r="AP804" s="52"/>
      <c r="AQ804" s="1"/>
      <c r="AR804" s="71"/>
      <c r="AS804" s="71"/>
      <c r="AT804" s="52"/>
    </row>
    <row r="805" spans="1:46" ht="14.25" customHeight="1">
      <c r="A805" s="52"/>
      <c r="B805" s="52"/>
      <c r="C805" s="52"/>
      <c r="D805" s="1"/>
      <c r="E805" s="52"/>
      <c r="F805" s="1"/>
      <c r="G805" s="52"/>
      <c r="H805" s="1"/>
      <c r="I805" s="52"/>
      <c r="J805" s="1"/>
      <c r="K805" s="52"/>
      <c r="L805" s="69"/>
      <c r="M805" s="52"/>
      <c r="N805" s="1"/>
      <c r="O805" s="52"/>
      <c r="P805" s="1"/>
      <c r="Q805" s="1"/>
      <c r="R805" s="52"/>
      <c r="S805" s="1"/>
      <c r="T805" s="52"/>
      <c r="U805" s="1"/>
      <c r="V805" s="70"/>
      <c r="W805" s="52"/>
      <c r="X805" s="1"/>
      <c r="Y805" s="52"/>
      <c r="Z805" s="1"/>
      <c r="AA805" s="1"/>
      <c r="AB805" s="1"/>
      <c r="AC805" s="1"/>
      <c r="AD805" s="1"/>
      <c r="AE805" s="52"/>
      <c r="AF805" s="1"/>
      <c r="AG805" s="52"/>
      <c r="AH805" s="1"/>
      <c r="AI805" s="1"/>
      <c r="AJ805" s="52"/>
      <c r="AK805" s="1"/>
      <c r="AL805" s="52"/>
      <c r="AM805" s="1"/>
      <c r="AN805" s="52"/>
      <c r="AO805" s="71"/>
      <c r="AP805" s="52"/>
      <c r="AQ805" s="1"/>
      <c r="AR805" s="71"/>
      <c r="AS805" s="71"/>
      <c r="AT805" s="52"/>
    </row>
    <row r="806" spans="1:46" ht="14.25" customHeight="1">
      <c r="A806" s="52"/>
      <c r="B806" s="52"/>
      <c r="C806" s="52"/>
      <c r="D806" s="1"/>
      <c r="E806" s="52"/>
      <c r="F806" s="1"/>
      <c r="G806" s="52"/>
      <c r="H806" s="1"/>
      <c r="I806" s="52"/>
      <c r="J806" s="1"/>
      <c r="K806" s="52"/>
      <c r="L806" s="69"/>
      <c r="M806" s="52"/>
      <c r="N806" s="1"/>
      <c r="O806" s="52"/>
      <c r="P806" s="1"/>
      <c r="Q806" s="1"/>
      <c r="R806" s="52"/>
      <c r="S806" s="1"/>
      <c r="T806" s="52"/>
      <c r="U806" s="1"/>
      <c r="V806" s="70"/>
      <c r="W806" s="52"/>
      <c r="X806" s="1"/>
      <c r="Y806" s="52"/>
      <c r="Z806" s="1"/>
      <c r="AA806" s="1"/>
      <c r="AB806" s="1"/>
      <c r="AC806" s="1"/>
      <c r="AD806" s="1"/>
      <c r="AE806" s="52"/>
      <c r="AF806" s="1"/>
      <c r="AG806" s="52"/>
      <c r="AH806" s="1"/>
      <c r="AI806" s="1"/>
      <c r="AJ806" s="52"/>
      <c r="AK806" s="1"/>
      <c r="AL806" s="52"/>
      <c r="AM806" s="1"/>
      <c r="AN806" s="52"/>
      <c r="AO806" s="71"/>
      <c r="AP806" s="52"/>
      <c r="AQ806" s="1"/>
      <c r="AR806" s="71"/>
      <c r="AS806" s="71"/>
      <c r="AT806" s="52"/>
    </row>
    <row r="807" spans="1:46" ht="14.25" customHeight="1">
      <c r="A807" s="52"/>
      <c r="B807" s="52"/>
      <c r="C807" s="52"/>
      <c r="D807" s="1"/>
      <c r="E807" s="52"/>
      <c r="F807" s="1"/>
      <c r="G807" s="52"/>
      <c r="H807" s="1"/>
      <c r="I807" s="52"/>
      <c r="J807" s="1"/>
      <c r="K807" s="52"/>
      <c r="L807" s="69"/>
      <c r="M807" s="52"/>
      <c r="N807" s="1"/>
      <c r="O807" s="52"/>
      <c r="P807" s="1"/>
      <c r="Q807" s="1"/>
      <c r="R807" s="52"/>
      <c r="S807" s="1"/>
      <c r="T807" s="52"/>
      <c r="U807" s="1"/>
      <c r="V807" s="70"/>
      <c r="W807" s="52"/>
      <c r="X807" s="1"/>
      <c r="Y807" s="52"/>
      <c r="Z807" s="1"/>
      <c r="AA807" s="1"/>
      <c r="AB807" s="1"/>
      <c r="AC807" s="1"/>
      <c r="AD807" s="1"/>
      <c r="AE807" s="52"/>
      <c r="AF807" s="1"/>
      <c r="AG807" s="52"/>
      <c r="AH807" s="1"/>
      <c r="AI807" s="1"/>
      <c r="AJ807" s="52"/>
      <c r="AK807" s="1"/>
      <c r="AL807" s="52"/>
      <c r="AM807" s="1"/>
      <c r="AN807" s="52"/>
      <c r="AO807" s="71"/>
      <c r="AP807" s="52"/>
      <c r="AQ807" s="1"/>
      <c r="AR807" s="71"/>
      <c r="AS807" s="71"/>
      <c r="AT807" s="52"/>
    </row>
    <row r="808" spans="1:46" ht="14.25" customHeight="1">
      <c r="A808" s="52"/>
      <c r="B808" s="52"/>
      <c r="C808" s="52"/>
      <c r="D808" s="1"/>
      <c r="E808" s="52"/>
      <c r="F808" s="1"/>
      <c r="G808" s="52"/>
      <c r="H808" s="1"/>
      <c r="I808" s="52"/>
      <c r="J808" s="1"/>
      <c r="K808" s="52"/>
      <c r="L808" s="69"/>
      <c r="M808" s="52"/>
      <c r="N808" s="1"/>
      <c r="O808" s="52"/>
      <c r="P808" s="1"/>
      <c r="Q808" s="1"/>
      <c r="R808" s="52"/>
      <c r="S808" s="1"/>
      <c r="T808" s="52"/>
      <c r="U808" s="1"/>
      <c r="V808" s="70"/>
      <c r="W808" s="52"/>
      <c r="X808" s="1"/>
      <c r="Y808" s="52"/>
      <c r="Z808" s="1"/>
      <c r="AA808" s="1"/>
      <c r="AB808" s="1"/>
      <c r="AC808" s="1"/>
      <c r="AD808" s="1"/>
      <c r="AE808" s="52"/>
      <c r="AF808" s="1"/>
      <c r="AG808" s="52"/>
      <c r="AH808" s="1"/>
      <c r="AI808" s="1"/>
      <c r="AJ808" s="52"/>
      <c r="AK808" s="1"/>
      <c r="AL808" s="52"/>
      <c r="AM808" s="1"/>
      <c r="AN808" s="52"/>
      <c r="AO808" s="71"/>
      <c r="AP808" s="52"/>
      <c r="AQ808" s="1"/>
      <c r="AR808" s="71"/>
      <c r="AS808" s="71"/>
      <c r="AT808" s="52"/>
    </row>
    <row r="809" spans="1:46" ht="14.25" customHeight="1">
      <c r="A809" s="52"/>
      <c r="B809" s="52"/>
      <c r="C809" s="52"/>
      <c r="D809" s="1"/>
      <c r="E809" s="52"/>
      <c r="F809" s="1"/>
      <c r="G809" s="52"/>
      <c r="H809" s="1"/>
      <c r="I809" s="52"/>
      <c r="J809" s="1"/>
      <c r="K809" s="52"/>
      <c r="L809" s="69"/>
      <c r="M809" s="52"/>
      <c r="N809" s="1"/>
      <c r="O809" s="52"/>
      <c r="P809" s="1"/>
      <c r="Q809" s="1"/>
      <c r="R809" s="52"/>
      <c r="S809" s="1"/>
      <c r="T809" s="52"/>
      <c r="U809" s="1"/>
      <c r="V809" s="70"/>
      <c r="W809" s="52"/>
      <c r="X809" s="1"/>
      <c r="Y809" s="52"/>
      <c r="Z809" s="1"/>
      <c r="AA809" s="1"/>
      <c r="AB809" s="1"/>
      <c r="AC809" s="1"/>
      <c r="AD809" s="1"/>
      <c r="AE809" s="52"/>
      <c r="AF809" s="1"/>
      <c r="AG809" s="52"/>
      <c r="AH809" s="1"/>
      <c r="AI809" s="1"/>
      <c r="AJ809" s="52"/>
      <c r="AK809" s="1"/>
      <c r="AL809" s="52"/>
      <c r="AM809" s="1"/>
      <c r="AN809" s="52"/>
      <c r="AO809" s="71"/>
      <c r="AP809" s="52"/>
      <c r="AQ809" s="1"/>
      <c r="AR809" s="71"/>
      <c r="AS809" s="71"/>
      <c r="AT809" s="52"/>
    </row>
    <row r="810" spans="1:46" ht="14.25" customHeight="1">
      <c r="A810" s="52"/>
      <c r="B810" s="52"/>
      <c r="C810" s="52"/>
      <c r="D810" s="1"/>
      <c r="E810" s="52"/>
      <c r="F810" s="1"/>
      <c r="G810" s="52"/>
      <c r="H810" s="1"/>
      <c r="I810" s="52"/>
      <c r="J810" s="1"/>
      <c r="K810" s="52"/>
      <c r="L810" s="69"/>
      <c r="M810" s="52"/>
      <c r="N810" s="1"/>
      <c r="O810" s="52"/>
      <c r="P810" s="1"/>
      <c r="Q810" s="1"/>
      <c r="R810" s="52"/>
      <c r="S810" s="1"/>
      <c r="T810" s="52"/>
      <c r="U810" s="1"/>
      <c r="V810" s="70"/>
      <c r="W810" s="52"/>
      <c r="X810" s="1"/>
      <c r="Y810" s="52"/>
      <c r="Z810" s="1"/>
      <c r="AA810" s="1"/>
      <c r="AB810" s="1"/>
      <c r="AC810" s="1"/>
      <c r="AD810" s="1"/>
      <c r="AE810" s="52"/>
      <c r="AF810" s="1"/>
      <c r="AG810" s="52"/>
      <c r="AH810" s="1"/>
      <c r="AI810" s="1"/>
      <c r="AJ810" s="52"/>
      <c r="AK810" s="1"/>
      <c r="AL810" s="52"/>
      <c r="AM810" s="1"/>
      <c r="AN810" s="52"/>
      <c r="AO810" s="71"/>
      <c r="AP810" s="52"/>
      <c r="AQ810" s="1"/>
      <c r="AR810" s="71"/>
      <c r="AS810" s="71"/>
      <c r="AT810" s="52"/>
    </row>
    <row r="811" spans="1:46" ht="14.25" customHeight="1">
      <c r="A811" s="52"/>
      <c r="B811" s="52"/>
      <c r="C811" s="52"/>
      <c r="D811" s="1"/>
      <c r="E811" s="52"/>
      <c r="F811" s="1"/>
      <c r="G811" s="52"/>
      <c r="H811" s="1"/>
      <c r="I811" s="52"/>
      <c r="J811" s="1"/>
      <c r="K811" s="52"/>
      <c r="L811" s="69"/>
      <c r="M811" s="52"/>
      <c r="N811" s="1"/>
      <c r="O811" s="52"/>
      <c r="P811" s="1"/>
      <c r="Q811" s="1"/>
      <c r="R811" s="52"/>
      <c r="S811" s="1"/>
      <c r="T811" s="52"/>
      <c r="U811" s="1"/>
      <c r="V811" s="70"/>
      <c r="W811" s="52"/>
      <c r="X811" s="1"/>
      <c r="Y811" s="52"/>
      <c r="Z811" s="1"/>
      <c r="AA811" s="1"/>
      <c r="AB811" s="1"/>
      <c r="AC811" s="1"/>
      <c r="AD811" s="1"/>
      <c r="AE811" s="52"/>
      <c r="AF811" s="1"/>
      <c r="AG811" s="52"/>
      <c r="AH811" s="1"/>
      <c r="AI811" s="1"/>
      <c r="AJ811" s="52"/>
      <c r="AK811" s="1"/>
      <c r="AL811" s="52"/>
      <c r="AM811" s="1"/>
      <c r="AN811" s="52"/>
      <c r="AO811" s="71"/>
      <c r="AP811" s="52"/>
      <c r="AQ811" s="1"/>
      <c r="AR811" s="71"/>
      <c r="AS811" s="71"/>
      <c r="AT811" s="52"/>
    </row>
    <row r="812" spans="1:46" ht="14.25" customHeight="1">
      <c r="A812" s="52"/>
      <c r="B812" s="52"/>
      <c r="C812" s="52"/>
      <c r="D812" s="1"/>
      <c r="E812" s="52"/>
      <c r="F812" s="1"/>
      <c r="G812" s="52"/>
      <c r="H812" s="1"/>
      <c r="I812" s="52"/>
      <c r="J812" s="1"/>
      <c r="K812" s="52"/>
      <c r="L812" s="69"/>
      <c r="M812" s="52"/>
      <c r="N812" s="1"/>
      <c r="O812" s="52"/>
      <c r="P812" s="1"/>
      <c r="Q812" s="1"/>
      <c r="R812" s="52"/>
      <c r="S812" s="1"/>
      <c r="T812" s="52"/>
      <c r="U812" s="1"/>
      <c r="V812" s="70"/>
      <c r="W812" s="52"/>
      <c r="X812" s="1"/>
      <c r="Y812" s="52"/>
      <c r="Z812" s="1"/>
      <c r="AA812" s="1"/>
      <c r="AB812" s="1"/>
      <c r="AC812" s="1"/>
      <c r="AD812" s="1"/>
      <c r="AE812" s="52"/>
      <c r="AF812" s="1"/>
      <c r="AG812" s="52"/>
      <c r="AH812" s="1"/>
      <c r="AI812" s="1"/>
      <c r="AJ812" s="52"/>
      <c r="AK812" s="1"/>
      <c r="AL812" s="52"/>
      <c r="AM812" s="1"/>
      <c r="AN812" s="52"/>
      <c r="AO812" s="71"/>
      <c r="AP812" s="52"/>
      <c r="AQ812" s="1"/>
      <c r="AR812" s="71"/>
      <c r="AS812" s="71"/>
      <c r="AT812" s="52"/>
    </row>
    <row r="813" spans="1:46" ht="14.25" customHeight="1">
      <c r="A813" s="52"/>
      <c r="B813" s="52"/>
      <c r="C813" s="52"/>
      <c r="D813" s="1"/>
      <c r="E813" s="52"/>
      <c r="F813" s="1"/>
      <c r="G813" s="52"/>
      <c r="H813" s="1"/>
      <c r="I813" s="52"/>
      <c r="J813" s="1"/>
      <c r="K813" s="52"/>
      <c r="L813" s="69"/>
      <c r="M813" s="52"/>
      <c r="N813" s="1"/>
      <c r="O813" s="52"/>
      <c r="P813" s="1"/>
      <c r="Q813" s="1"/>
      <c r="R813" s="52"/>
      <c r="S813" s="1"/>
      <c r="T813" s="52"/>
      <c r="U813" s="1"/>
      <c r="V813" s="70"/>
      <c r="W813" s="52"/>
      <c r="X813" s="1"/>
      <c r="Y813" s="52"/>
      <c r="Z813" s="1"/>
      <c r="AA813" s="1"/>
      <c r="AB813" s="1"/>
      <c r="AC813" s="1"/>
      <c r="AD813" s="1"/>
      <c r="AE813" s="52"/>
      <c r="AF813" s="1"/>
      <c r="AG813" s="52"/>
      <c r="AH813" s="1"/>
      <c r="AI813" s="1"/>
      <c r="AJ813" s="52"/>
      <c r="AK813" s="1"/>
      <c r="AL813" s="52"/>
      <c r="AM813" s="1"/>
      <c r="AN813" s="52"/>
      <c r="AO813" s="71"/>
      <c r="AP813" s="52"/>
      <c r="AQ813" s="1"/>
      <c r="AR813" s="71"/>
      <c r="AS813" s="71"/>
      <c r="AT813" s="52"/>
    </row>
    <row r="814" spans="1:46" ht="14.25" customHeight="1">
      <c r="A814" s="52"/>
      <c r="B814" s="52"/>
      <c r="C814" s="52"/>
      <c r="D814" s="1"/>
      <c r="E814" s="52"/>
      <c r="F814" s="1"/>
      <c r="G814" s="52"/>
      <c r="H814" s="1"/>
      <c r="I814" s="52"/>
      <c r="J814" s="1"/>
      <c r="K814" s="52"/>
      <c r="L814" s="69"/>
      <c r="M814" s="52"/>
      <c r="N814" s="1"/>
      <c r="O814" s="52"/>
      <c r="P814" s="1"/>
      <c r="Q814" s="1"/>
      <c r="R814" s="52"/>
      <c r="S814" s="1"/>
      <c r="T814" s="52"/>
      <c r="U814" s="1"/>
      <c r="V814" s="70"/>
      <c r="W814" s="52"/>
      <c r="X814" s="1"/>
      <c r="Y814" s="52"/>
      <c r="Z814" s="1"/>
      <c r="AA814" s="1"/>
      <c r="AB814" s="1"/>
      <c r="AC814" s="1"/>
      <c r="AD814" s="1"/>
      <c r="AE814" s="52"/>
      <c r="AF814" s="1"/>
      <c r="AG814" s="52"/>
      <c r="AH814" s="1"/>
      <c r="AI814" s="1"/>
      <c r="AJ814" s="52"/>
      <c r="AK814" s="1"/>
      <c r="AL814" s="52"/>
      <c r="AM814" s="1"/>
      <c r="AN814" s="52"/>
      <c r="AO814" s="71"/>
      <c r="AP814" s="52"/>
      <c r="AQ814" s="1"/>
      <c r="AR814" s="71"/>
      <c r="AS814" s="71"/>
      <c r="AT814" s="52"/>
    </row>
    <row r="815" spans="1:46" ht="14.25" customHeight="1">
      <c r="A815" s="52"/>
      <c r="B815" s="52"/>
      <c r="C815" s="52"/>
      <c r="D815" s="1"/>
      <c r="E815" s="52"/>
      <c r="F815" s="1"/>
      <c r="G815" s="52"/>
      <c r="H815" s="1"/>
      <c r="I815" s="52"/>
      <c r="J815" s="1"/>
      <c r="K815" s="52"/>
      <c r="L815" s="69"/>
      <c r="M815" s="52"/>
      <c r="N815" s="1"/>
      <c r="O815" s="52"/>
      <c r="P815" s="1"/>
      <c r="Q815" s="1"/>
      <c r="R815" s="52"/>
      <c r="S815" s="1"/>
      <c r="T815" s="52"/>
      <c r="U815" s="1"/>
      <c r="V815" s="70"/>
      <c r="W815" s="52"/>
      <c r="X815" s="1"/>
      <c r="Y815" s="52"/>
      <c r="Z815" s="1"/>
      <c r="AA815" s="1"/>
      <c r="AB815" s="1"/>
      <c r="AC815" s="1"/>
      <c r="AD815" s="1"/>
      <c r="AE815" s="52"/>
      <c r="AF815" s="1"/>
      <c r="AG815" s="52"/>
      <c r="AH815" s="1"/>
      <c r="AI815" s="1"/>
      <c r="AJ815" s="52"/>
      <c r="AK815" s="1"/>
      <c r="AL815" s="52"/>
      <c r="AM815" s="1"/>
      <c r="AN815" s="52"/>
      <c r="AO815" s="71"/>
      <c r="AP815" s="52"/>
      <c r="AQ815" s="1"/>
      <c r="AR815" s="71"/>
      <c r="AS815" s="71"/>
      <c r="AT815" s="52"/>
    </row>
    <row r="816" spans="1:46" ht="14.25" customHeight="1">
      <c r="A816" s="52"/>
      <c r="B816" s="52"/>
      <c r="C816" s="52"/>
      <c r="D816" s="1"/>
      <c r="E816" s="52"/>
      <c r="F816" s="1"/>
      <c r="G816" s="52"/>
      <c r="H816" s="1"/>
      <c r="I816" s="52"/>
      <c r="J816" s="1"/>
      <c r="K816" s="52"/>
      <c r="L816" s="69"/>
      <c r="M816" s="52"/>
      <c r="N816" s="1"/>
      <c r="O816" s="52"/>
      <c r="P816" s="1"/>
      <c r="Q816" s="1"/>
      <c r="R816" s="52"/>
      <c r="S816" s="1"/>
      <c r="T816" s="52"/>
      <c r="U816" s="1"/>
      <c r="V816" s="70"/>
      <c r="W816" s="52"/>
      <c r="X816" s="1"/>
      <c r="Y816" s="52"/>
      <c r="Z816" s="1"/>
      <c r="AA816" s="1"/>
      <c r="AB816" s="1"/>
      <c r="AC816" s="1"/>
      <c r="AD816" s="1"/>
      <c r="AE816" s="52"/>
      <c r="AF816" s="1"/>
      <c r="AG816" s="52"/>
      <c r="AH816" s="1"/>
      <c r="AI816" s="1"/>
      <c r="AJ816" s="52"/>
      <c r="AK816" s="1"/>
      <c r="AL816" s="52"/>
      <c r="AM816" s="1"/>
      <c r="AN816" s="52"/>
      <c r="AO816" s="71"/>
      <c r="AP816" s="52"/>
      <c r="AQ816" s="1"/>
      <c r="AR816" s="71"/>
      <c r="AS816" s="71"/>
      <c r="AT816" s="52"/>
    </row>
    <row r="817" spans="1:46" ht="14.25" customHeight="1">
      <c r="A817" s="52"/>
      <c r="B817" s="52"/>
      <c r="C817" s="52"/>
      <c r="D817" s="1"/>
      <c r="E817" s="52"/>
      <c r="F817" s="1"/>
      <c r="G817" s="52"/>
      <c r="H817" s="1"/>
      <c r="I817" s="52"/>
      <c r="J817" s="1"/>
      <c r="K817" s="52"/>
      <c r="L817" s="69"/>
      <c r="M817" s="52"/>
      <c r="N817" s="1"/>
      <c r="O817" s="52"/>
      <c r="P817" s="1"/>
      <c r="Q817" s="1"/>
      <c r="R817" s="52"/>
      <c r="S817" s="1"/>
      <c r="T817" s="52"/>
      <c r="U817" s="1"/>
      <c r="V817" s="70"/>
      <c r="W817" s="52"/>
      <c r="X817" s="1"/>
      <c r="Y817" s="52"/>
      <c r="Z817" s="1"/>
      <c r="AA817" s="1"/>
      <c r="AB817" s="1"/>
      <c r="AC817" s="1"/>
      <c r="AD817" s="1"/>
      <c r="AE817" s="52"/>
      <c r="AF817" s="1"/>
      <c r="AG817" s="52"/>
      <c r="AH817" s="1"/>
      <c r="AI817" s="1"/>
      <c r="AJ817" s="52"/>
      <c r="AK817" s="1"/>
      <c r="AL817" s="52"/>
      <c r="AM817" s="1"/>
      <c r="AN817" s="52"/>
      <c r="AO817" s="71"/>
      <c r="AP817" s="52"/>
      <c r="AQ817" s="1"/>
      <c r="AR817" s="71"/>
      <c r="AS817" s="71"/>
      <c r="AT817" s="52"/>
    </row>
    <row r="818" spans="1:46" ht="14.25" customHeight="1">
      <c r="A818" s="52"/>
      <c r="B818" s="52"/>
      <c r="C818" s="52"/>
      <c r="D818" s="1"/>
      <c r="E818" s="52"/>
      <c r="F818" s="1"/>
      <c r="G818" s="52"/>
      <c r="H818" s="1"/>
      <c r="I818" s="52"/>
      <c r="J818" s="1"/>
      <c r="K818" s="52"/>
      <c r="L818" s="69"/>
      <c r="M818" s="52"/>
      <c r="N818" s="1"/>
      <c r="O818" s="52"/>
      <c r="P818" s="1"/>
      <c r="Q818" s="1"/>
      <c r="R818" s="52"/>
      <c r="S818" s="1"/>
      <c r="T818" s="52"/>
      <c r="U818" s="1"/>
      <c r="V818" s="70"/>
      <c r="W818" s="52"/>
      <c r="X818" s="1"/>
      <c r="Y818" s="52"/>
      <c r="Z818" s="1"/>
      <c r="AA818" s="1"/>
      <c r="AB818" s="1"/>
      <c r="AC818" s="1"/>
      <c r="AD818" s="1"/>
      <c r="AE818" s="52"/>
      <c r="AF818" s="1"/>
      <c r="AG818" s="52"/>
      <c r="AH818" s="1"/>
      <c r="AI818" s="1"/>
      <c r="AJ818" s="52"/>
      <c r="AK818" s="1"/>
      <c r="AL818" s="52"/>
      <c r="AM818" s="1"/>
      <c r="AN818" s="52"/>
      <c r="AO818" s="71"/>
      <c r="AP818" s="52"/>
      <c r="AQ818" s="1"/>
      <c r="AR818" s="71"/>
      <c r="AS818" s="71"/>
      <c r="AT818" s="52"/>
    </row>
    <row r="819" spans="1:46" ht="14.25" customHeight="1">
      <c r="A819" s="52"/>
      <c r="B819" s="52"/>
      <c r="C819" s="52"/>
      <c r="D819" s="1"/>
      <c r="E819" s="52"/>
      <c r="F819" s="1"/>
      <c r="G819" s="52"/>
      <c r="H819" s="1"/>
      <c r="I819" s="52"/>
      <c r="J819" s="1"/>
      <c r="K819" s="52"/>
      <c r="L819" s="69"/>
      <c r="M819" s="52"/>
      <c r="N819" s="1"/>
      <c r="O819" s="52"/>
      <c r="P819" s="1"/>
      <c r="Q819" s="1"/>
      <c r="R819" s="52"/>
      <c r="S819" s="1"/>
      <c r="T819" s="52"/>
      <c r="U819" s="1"/>
      <c r="V819" s="70"/>
      <c r="W819" s="52"/>
      <c r="X819" s="1"/>
      <c r="Y819" s="52"/>
      <c r="Z819" s="1"/>
      <c r="AA819" s="1"/>
      <c r="AB819" s="1"/>
      <c r="AC819" s="1"/>
      <c r="AD819" s="1"/>
      <c r="AE819" s="52"/>
      <c r="AF819" s="1"/>
      <c r="AG819" s="52"/>
      <c r="AH819" s="1"/>
      <c r="AI819" s="1"/>
      <c r="AJ819" s="52"/>
      <c r="AK819" s="1"/>
      <c r="AL819" s="52"/>
      <c r="AM819" s="1"/>
      <c r="AN819" s="52"/>
      <c r="AO819" s="71"/>
      <c r="AP819" s="52"/>
      <c r="AQ819" s="1"/>
      <c r="AR819" s="71"/>
      <c r="AS819" s="71"/>
      <c r="AT819" s="52"/>
    </row>
    <row r="820" spans="1:46" ht="14.25" customHeight="1">
      <c r="A820" s="52"/>
      <c r="B820" s="52"/>
      <c r="C820" s="52"/>
      <c r="D820" s="1"/>
      <c r="E820" s="52"/>
      <c r="F820" s="1"/>
      <c r="G820" s="52"/>
      <c r="H820" s="1"/>
      <c r="I820" s="52"/>
      <c r="J820" s="1"/>
      <c r="K820" s="52"/>
      <c r="L820" s="69"/>
      <c r="M820" s="52"/>
      <c r="N820" s="1"/>
      <c r="O820" s="52"/>
      <c r="P820" s="1"/>
      <c r="Q820" s="1"/>
      <c r="R820" s="52"/>
      <c r="S820" s="1"/>
      <c r="T820" s="52"/>
      <c r="U820" s="1"/>
      <c r="V820" s="70"/>
      <c r="W820" s="52"/>
      <c r="X820" s="1"/>
      <c r="Y820" s="52"/>
      <c r="Z820" s="1"/>
      <c r="AA820" s="1"/>
      <c r="AB820" s="1"/>
      <c r="AC820" s="1"/>
      <c r="AD820" s="1"/>
      <c r="AE820" s="52"/>
      <c r="AF820" s="1"/>
      <c r="AG820" s="52"/>
      <c r="AH820" s="1"/>
      <c r="AI820" s="1"/>
      <c r="AJ820" s="52"/>
      <c r="AK820" s="1"/>
      <c r="AL820" s="52"/>
      <c r="AM820" s="1"/>
      <c r="AN820" s="52"/>
      <c r="AO820" s="71"/>
      <c r="AP820" s="52"/>
      <c r="AQ820" s="1"/>
      <c r="AR820" s="71"/>
      <c r="AS820" s="71"/>
      <c r="AT820" s="52"/>
    </row>
    <row r="821" spans="1:46" ht="14.25" customHeight="1">
      <c r="A821" s="52"/>
      <c r="B821" s="52"/>
      <c r="C821" s="52"/>
      <c r="D821" s="1"/>
      <c r="E821" s="52"/>
      <c r="F821" s="1"/>
      <c r="G821" s="52"/>
      <c r="H821" s="1"/>
      <c r="I821" s="52"/>
      <c r="J821" s="1"/>
      <c r="K821" s="52"/>
      <c r="L821" s="69"/>
      <c r="M821" s="52"/>
      <c r="N821" s="1"/>
      <c r="O821" s="52"/>
      <c r="P821" s="1"/>
      <c r="Q821" s="1"/>
      <c r="R821" s="52"/>
      <c r="S821" s="1"/>
      <c r="T821" s="52"/>
      <c r="U821" s="1"/>
      <c r="V821" s="70"/>
      <c r="W821" s="52"/>
      <c r="X821" s="1"/>
      <c r="Y821" s="52"/>
      <c r="Z821" s="1"/>
      <c r="AA821" s="1"/>
      <c r="AB821" s="1"/>
      <c r="AC821" s="1"/>
      <c r="AD821" s="1"/>
      <c r="AE821" s="52"/>
      <c r="AF821" s="1"/>
      <c r="AG821" s="52"/>
      <c r="AH821" s="1"/>
      <c r="AI821" s="1"/>
      <c r="AJ821" s="52"/>
      <c r="AK821" s="1"/>
      <c r="AL821" s="52"/>
      <c r="AM821" s="1"/>
      <c r="AN821" s="52"/>
      <c r="AO821" s="71"/>
      <c r="AP821" s="52"/>
      <c r="AQ821" s="1"/>
      <c r="AR821" s="71"/>
      <c r="AS821" s="71"/>
      <c r="AT821" s="52"/>
    </row>
    <row r="822" spans="1:46" ht="14.25" customHeight="1">
      <c r="A822" s="52"/>
      <c r="B822" s="52"/>
      <c r="C822" s="52"/>
      <c r="D822" s="1"/>
      <c r="E822" s="52"/>
      <c r="F822" s="1"/>
      <c r="G822" s="52"/>
      <c r="H822" s="1"/>
      <c r="I822" s="52"/>
      <c r="J822" s="1"/>
      <c r="K822" s="52"/>
      <c r="L822" s="69"/>
      <c r="M822" s="52"/>
      <c r="N822" s="1"/>
      <c r="O822" s="52"/>
      <c r="P822" s="1"/>
      <c r="Q822" s="1"/>
      <c r="R822" s="52"/>
      <c r="S822" s="1"/>
      <c r="T822" s="52"/>
      <c r="U822" s="1"/>
      <c r="V822" s="70"/>
      <c r="W822" s="52"/>
      <c r="X822" s="1"/>
      <c r="Y822" s="52"/>
      <c r="Z822" s="1"/>
      <c r="AA822" s="1"/>
      <c r="AB822" s="1"/>
      <c r="AC822" s="1"/>
      <c r="AD822" s="1"/>
      <c r="AE822" s="52"/>
      <c r="AF822" s="1"/>
      <c r="AG822" s="52"/>
      <c r="AH822" s="1"/>
      <c r="AI822" s="1"/>
      <c r="AJ822" s="52"/>
      <c r="AK822" s="1"/>
      <c r="AL822" s="52"/>
      <c r="AM822" s="1"/>
      <c r="AN822" s="52"/>
      <c r="AO822" s="71"/>
      <c r="AP822" s="52"/>
      <c r="AQ822" s="1"/>
      <c r="AR822" s="71"/>
      <c r="AS822" s="71"/>
      <c r="AT822" s="52"/>
    </row>
    <row r="823" spans="1:46" ht="14.25" customHeight="1">
      <c r="A823" s="52"/>
      <c r="B823" s="52"/>
      <c r="C823" s="52"/>
      <c r="D823" s="1"/>
      <c r="E823" s="52"/>
      <c r="F823" s="1"/>
      <c r="G823" s="52"/>
      <c r="H823" s="1"/>
      <c r="I823" s="52"/>
      <c r="J823" s="1"/>
      <c r="K823" s="52"/>
      <c r="L823" s="69"/>
      <c r="M823" s="52"/>
      <c r="N823" s="1"/>
      <c r="O823" s="52"/>
      <c r="P823" s="1"/>
      <c r="Q823" s="1"/>
      <c r="R823" s="52"/>
      <c r="S823" s="1"/>
      <c r="T823" s="52"/>
      <c r="U823" s="1"/>
      <c r="V823" s="70"/>
      <c r="W823" s="52"/>
      <c r="X823" s="1"/>
      <c r="Y823" s="52"/>
      <c r="Z823" s="1"/>
      <c r="AA823" s="1"/>
      <c r="AB823" s="1"/>
      <c r="AC823" s="1"/>
      <c r="AD823" s="1"/>
      <c r="AE823" s="52"/>
      <c r="AF823" s="1"/>
      <c r="AG823" s="52"/>
      <c r="AH823" s="1"/>
      <c r="AI823" s="1"/>
      <c r="AJ823" s="52"/>
      <c r="AK823" s="1"/>
      <c r="AL823" s="52"/>
      <c r="AM823" s="1"/>
      <c r="AN823" s="52"/>
      <c r="AO823" s="71"/>
      <c r="AP823" s="52"/>
      <c r="AQ823" s="1"/>
      <c r="AR823" s="71"/>
      <c r="AS823" s="71"/>
      <c r="AT823" s="52"/>
    </row>
    <row r="824" spans="1:46" ht="14.25" customHeight="1">
      <c r="A824" s="52"/>
      <c r="B824" s="52"/>
      <c r="C824" s="52"/>
      <c r="D824" s="1"/>
      <c r="E824" s="52"/>
      <c r="F824" s="1"/>
      <c r="G824" s="52"/>
      <c r="H824" s="1"/>
      <c r="I824" s="52"/>
      <c r="J824" s="1"/>
      <c r="K824" s="52"/>
      <c r="L824" s="69"/>
      <c r="M824" s="52"/>
      <c r="N824" s="1"/>
      <c r="O824" s="52"/>
      <c r="P824" s="1"/>
      <c r="Q824" s="1"/>
      <c r="R824" s="52"/>
      <c r="S824" s="1"/>
      <c r="T824" s="52"/>
      <c r="U824" s="1"/>
      <c r="V824" s="70"/>
      <c r="W824" s="52"/>
      <c r="X824" s="1"/>
      <c r="Y824" s="52"/>
      <c r="Z824" s="1"/>
      <c r="AA824" s="1"/>
      <c r="AB824" s="1"/>
      <c r="AC824" s="1"/>
      <c r="AD824" s="1"/>
      <c r="AE824" s="52"/>
      <c r="AF824" s="1"/>
      <c r="AG824" s="52"/>
      <c r="AH824" s="1"/>
      <c r="AI824" s="1"/>
      <c r="AJ824" s="52"/>
      <c r="AK824" s="1"/>
      <c r="AL824" s="52"/>
      <c r="AM824" s="1"/>
      <c r="AN824" s="52"/>
      <c r="AO824" s="71"/>
      <c r="AP824" s="52"/>
      <c r="AQ824" s="1"/>
      <c r="AR824" s="71"/>
      <c r="AS824" s="71"/>
      <c r="AT824" s="52"/>
    </row>
    <row r="825" spans="1:46" ht="14.25" customHeight="1">
      <c r="A825" s="52"/>
      <c r="B825" s="52"/>
      <c r="C825" s="52"/>
      <c r="D825" s="1"/>
      <c r="E825" s="52"/>
      <c r="F825" s="1"/>
      <c r="G825" s="52"/>
      <c r="H825" s="1"/>
      <c r="I825" s="52"/>
      <c r="J825" s="1"/>
      <c r="K825" s="52"/>
      <c r="L825" s="69"/>
      <c r="M825" s="52"/>
      <c r="N825" s="1"/>
      <c r="O825" s="52"/>
      <c r="P825" s="1"/>
      <c r="Q825" s="1"/>
      <c r="R825" s="52"/>
      <c r="S825" s="1"/>
      <c r="T825" s="52"/>
      <c r="U825" s="1"/>
      <c r="V825" s="70"/>
      <c r="W825" s="52"/>
      <c r="X825" s="1"/>
      <c r="Y825" s="52"/>
      <c r="Z825" s="1"/>
      <c r="AA825" s="1"/>
      <c r="AB825" s="1"/>
      <c r="AC825" s="1"/>
      <c r="AD825" s="1"/>
      <c r="AE825" s="52"/>
      <c r="AF825" s="1"/>
      <c r="AG825" s="52"/>
      <c r="AH825" s="1"/>
      <c r="AI825" s="1"/>
      <c r="AJ825" s="52"/>
      <c r="AK825" s="1"/>
      <c r="AL825" s="52"/>
      <c r="AM825" s="1"/>
      <c r="AN825" s="52"/>
      <c r="AO825" s="71"/>
      <c r="AP825" s="52"/>
      <c r="AQ825" s="1"/>
      <c r="AR825" s="71"/>
      <c r="AS825" s="71"/>
      <c r="AT825" s="52"/>
    </row>
    <row r="826" spans="1:46" ht="14.25" customHeight="1">
      <c r="A826" s="52"/>
      <c r="B826" s="52"/>
      <c r="C826" s="52"/>
      <c r="D826" s="1"/>
      <c r="E826" s="52"/>
      <c r="F826" s="1"/>
      <c r="G826" s="52"/>
      <c r="H826" s="1"/>
      <c r="I826" s="52"/>
      <c r="J826" s="1"/>
      <c r="K826" s="52"/>
      <c r="L826" s="69"/>
      <c r="M826" s="52"/>
      <c r="N826" s="1"/>
      <c r="O826" s="52"/>
      <c r="P826" s="1"/>
      <c r="Q826" s="1"/>
      <c r="R826" s="52"/>
      <c r="S826" s="1"/>
      <c r="T826" s="52"/>
      <c r="U826" s="1"/>
      <c r="V826" s="70"/>
      <c r="W826" s="52"/>
      <c r="X826" s="1"/>
      <c r="Y826" s="52"/>
      <c r="Z826" s="1"/>
      <c r="AA826" s="1"/>
      <c r="AB826" s="1"/>
      <c r="AC826" s="1"/>
      <c r="AD826" s="1"/>
      <c r="AE826" s="52"/>
      <c r="AF826" s="1"/>
      <c r="AG826" s="52"/>
      <c r="AH826" s="1"/>
      <c r="AI826" s="1"/>
      <c r="AJ826" s="52"/>
      <c r="AK826" s="1"/>
      <c r="AL826" s="52"/>
      <c r="AM826" s="1"/>
      <c r="AN826" s="52"/>
      <c r="AO826" s="71"/>
      <c r="AP826" s="52"/>
      <c r="AQ826" s="1"/>
      <c r="AR826" s="71"/>
      <c r="AS826" s="71"/>
      <c r="AT826" s="52"/>
    </row>
    <row r="827" spans="1:46" ht="14.25" customHeight="1">
      <c r="A827" s="52"/>
      <c r="B827" s="52"/>
      <c r="C827" s="52"/>
      <c r="D827" s="1"/>
      <c r="E827" s="52"/>
      <c r="F827" s="1"/>
      <c r="G827" s="52"/>
      <c r="H827" s="1"/>
      <c r="I827" s="52"/>
      <c r="J827" s="1"/>
      <c r="K827" s="52"/>
      <c r="L827" s="69"/>
      <c r="M827" s="52"/>
      <c r="N827" s="1"/>
      <c r="O827" s="52"/>
      <c r="P827" s="1"/>
      <c r="Q827" s="1"/>
      <c r="R827" s="52"/>
      <c r="S827" s="1"/>
      <c r="T827" s="52"/>
      <c r="U827" s="1"/>
      <c r="V827" s="70"/>
      <c r="W827" s="52"/>
      <c r="X827" s="1"/>
      <c r="Y827" s="52"/>
      <c r="Z827" s="1"/>
      <c r="AA827" s="1"/>
      <c r="AB827" s="1"/>
      <c r="AC827" s="1"/>
      <c r="AD827" s="1"/>
      <c r="AE827" s="52"/>
      <c r="AF827" s="1"/>
      <c r="AG827" s="52"/>
      <c r="AH827" s="1"/>
      <c r="AI827" s="1"/>
      <c r="AJ827" s="52"/>
      <c r="AK827" s="1"/>
      <c r="AL827" s="52"/>
      <c r="AM827" s="1"/>
      <c r="AN827" s="52"/>
      <c r="AO827" s="71"/>
      <c r="AP827" s="52"/>
      <c r="AQ827" s="1"/>
      <c r="AR827" s="71"/>
      <c r="AS827" s="71"/>
      <c r="AT827" s="52"/>
    </row>
    <row r="828" spans="1:46" ht="14.25" customHeight="1">
      <c r="A828" s="52"/>
      <c r="B828" s="52"/>
      <c r="C828" s="52"/>
      <c r="D828" s="1"/>
      <c r="E828" s="52"/>
      <c r="F828" s="1"/>
      <c r="G828" s="52"/>
      <c r="H828" s="1"/>
      <c r="I828" s="52"/>
      <c r="J828" s="1"/>
      <c r="K828" s="52"/>
      <c r="L828" s="69"/>
      <c r="M828" s="52"/>
      <c r="N828" s="1"/>
      <c r="O828" s="52"/>
      <c r="P828" s="1"/>
      <c r="Q828" s="1"/>
      <c r="R828" s="52"/>
      <c r="S828" s="1"/>
      <c r="T828" s="52"/>
      <c r="U828" s="1"/>
      <c r="V828" s="70"/>
      <c r="W828" s="52"/>
      <c r="X828" s="1"/>
      <c r="Y828" s="52"/>
      <c r="Z828" s="1"/>
      <c r="AA828" s="1"/>
      <c r="AB828" s="1"/>
      <c r="AC828" s="1"/>
      <c r="AD828" s="1"/>
      <c r="AE828" s="52"/>
      <c r="AF828" s="1"/>
      <c r="AG828" s="52"/>
      <c r="AH828" s="1"/>
      <c r="AI828" s="1"/>
      <c r="AJ828" s="52"/>
      <c r="AK828" s="1"/>
      <c r="AL828" s="52"/>
      <c r="AM828" s="1"/>
      <c r="AN828" s="52"/>
      <c r="AO828" s="71"/>
      <c r="AP828" s="52"/>
      <c r="AQ828" s="1"/>
      <c r="AR828" s="71"/>
      <c r="AS828" s="71"/>
      <c r="AT828" s="52"/>
    </row>
    <row r="829" spans="1:46" ht="14.25" customHeight="1">
      <c r="A829" s="52"/>
      <c r="B829" s="52"/>
      <c r="C829" s="52"/>
      <c r="D829" s="1"/>
      <c r="E829" s="52"/>
      <c r="F829" s="1"/>
      <c r="G829" s="52"/>
      <c r="H829" s="1"/>
      <c r="I829" s="52"/>
      <c r="J829" s="1"/>
      <c r="K829" s="52"/>
      <c r="L829" s="69"/>
      <c r="M829" s="52"/>
      <c r="N829" s="1"/>
      <c r="O829" s="52"/>
      <c r="P829" s="1"/>
      <c r="Q829" s="1"/>
      <c r="R829" s="52"/>
      <c r="S829" s="1"/>
      <c r="T829" s="52"/>
      <c r="U829" s="1"/>
      <c r="V829" s="70"/>
      <c r="W829" s="52"/>
      <c r="X829" s="1"/>
      <c r="Y829" s="52"/>
      <c r="Z829" s="1"/>
      <c r="AA829" s="1"/>
      <c r="AB829" s="1"/>
      <c r="AC829" s="1"/>
      <c r="AD829" s="1"/>
      <c r="AE829" s="52"/>
      <c r="AF829" s="1"/>
      <c r="AG829" s="52"/>
      <c r="AH829" s="1"/>
      <c r="AI829" s="1"/>
      <c r="AJ829" s="52"/>
      <c r="AK829" s="1"/>
      <c r="AL829" s="52"/>
      <c r="AM829" s="1"/>
      <c r="AN829" s="52"/>
      <c r="AO829" s="71"/>
      <c r="AP829" s="52"/>
      <c r="AQ829" s="1"/>
      <c r="AR829" s="71"/>
      <c r="AS829" s="71"/>
      <c r="AT829" s="52"/>
    </row>
    <row r="830" spans="1:46" ht="14.25" customHeight="1">
      <c r="A830" s="52"/>
      <c r="B830" s="52"/>
      <c r="C830" s="52"/>
      <c r="D830" s="1"/>
      <c r="E830" s="52"/>
      <c r="F830" s="1"/>
      <c r="G830" s="52"/>
      <c r="H830" s="1"/>
      <c r="I830" s="52"/>
      <c r="J830" s="1"/>
      <c r="K830" s="52"/>
      <c r="L830" s="69"/>
      <c r="M830" s="52"/>
      <c r="N830" s="1"/>
      <c r="O830" s="52"/>
      <c r="P830" s="1"/>
      <c r="Q830" s="1"/>
      <c r="R830" s="52"/>
      <c r="S830" s="1"/>
      <c r="T830" s="52"/>
      <c r="U830" s="1"/>
      <c r="V830" s="70"/>
      <c r="W830" s="52"/>
      <c r="X830" s="1"/>
      <c r="Y830" s="52"/>
      <c r="Z830" s="1"/>
      <c r="AA830" s="1"/>
      <c r="AB830" s="1"/>
      <c r="AC830" s="1"/>
      <c r="AD830" s="1"/>
      <c r="AE830" s="52"/>
      <c r="AF830" s="1"/>
      <c r="AG830" s="52"/>
      <c r="AH830" s="1"/>
      <c r="AI830" s="1"/>
      <c r="AJ830" s="52"/>
      <c r="AK830" s="1"/>
      <c r="AL830" s="52"/>
      <c r="AM830" s="1"/>
      <c r="AN830" s="52"/>
      <c r="AO830" s="71"/>
      <c r="AP830" s="52"/>
      <c r="AQ830" s="1"/>
      <c r="AR830" s="71"/>
      <c r="AS830" s="71"/>
      <c r="AT830" s="52"/>
    </row>
    <row r="831" spans="1:46" ht="14.25" customHeight="1">
      <c r="A831" s="52"/>
      <c r="B831" s="52"/>
      <c r="C831" s="52"/>
      <c r="D831" s="1"/>
      <c r="E831" s="52"/>
      <c r="F831" s="1"/>
      <c r="G831" s="52"/>
      <c r="H831" s="1"/>
      <c r="I831" s="52"/>
      <c r="J831" s="1"/>
      <c r="K831" s="52"/>
      <c r="L831" s="69"/>
      <c r="M831" s="52"/>
      <c r="N831" s="1"/>
      <c r="O831" s="52"/>
      <c r="P831" s="1"/>
      <c r="Q831" s="1"/>
      <c r="R831" s="52"/>
      <c r="S831" s="1"/>
      <c r="T831" s="52"/>
      <c r="U831" s="1"/>
      <c r="V831" s="70"/>
      <c r="W831" s="52"/>
      <c r="X831" s="1"/>
      <c r="Y831" s="52"/>
      <c r="Z831" s="1"/>
      <c r="AA831" s="1"/>
      <c r="AB831" s="1"/>
      <c r="AC831" s="1"/>
      <c r="AD831" s="1"/>
      <c r="AE831" s="52"/>
      <c r="AF831" s="1"/>
      <c r="AG831" s="52"/>
      <c r="AH831" s="1"/>
      <c r="AI831" s="1"/>
      <c r="AJ831" s="52"/>
      <c r="AK831" s="1"/>
      <c r="AL831" s="52"/>
      <c r="AM831" s="1"/>
      <c r="AN831" s="52"/>
      <c r="AO831" s="71"/>
      <c r="AP831" s="52"/>
      <c r="AQ831" s="1"/>
      <c r="AR831" s="71"/>
      <c r="AS831" s="71"/>
      <c r="AT831" s="52"/>
    </row>
    <row r="832" spans="1:46" ht="14.25" customHeight="1">
      <c r="A832" s="52"/>
      <c r="B832" s="52"/>
      <c r="C832" s="52"/>
      <c r="D832" s="1"/>
      <c r="E832" s="52"/>
      <c r="F832" s="1"/>
      <c r="G832" s="52"/>
      <c r="H832" s="1"/>
      <c r="I832" s="52"/>
      <c r="J832" s="1"/>
      <c r="K832" s="52"/>
      <c r="L832" s="69"/>
      <c r="M832" s="52"/>
      <c r="N832" s="1"/>
      <c r="O832" s="52"/>
      <c r="P832" s="1"/>
      <c r="Q832" s="1"/>
      <c r="R832" s="52"/>
      <c r="S832" s="1"/>
      <c r="T832" s="52"/>
      <c r="U832" s="1"/>
      <c r="V832" s="70"/>
      <c r="W832" s="52"/>
      <c r="X832" s="1"/>
      <c r="Y832" s="52"/>
      <c r="Z832" s="1"/>
      <c r="AA832" s="1"/>
      <c r="AB832" s="1"/>
      <c r="AC832" s="1"/>
      <c r="AD832" s="1"/>
      <c r="AE832" s="52"/>
      <c r="AF832" s="1"/>
      <c r="AG832" s="52"/>
      <c r="AH832" s="1"/>
      <c r="AI832" s="1"/>
      <c r="AJ832" s="52"/>
      <c r="AK832" s="1"/>
      <c r="AL832" s="52"/>
      <c r="AM832" s="1"/>
      <c r="AN832" s="52"/>
      <c r="AO832" s="71"/>
      <c r="AP832" s="52"/>
      <c r="AQ832" s="1"/>
      <c r="AR832" s="71"/>
      <c r="AS832" s="71"/>
      <c r="AT832" s="52"/>
    </row>
    <row r="833" spans="1:46" ht="14.25" customHeight="1">
      <c r="A833" s="52"/>
      <c r="B833" s="52"/>
      <c r="C833" s="52"/>
      <c r="D833" s="1"/>
      <c r="E833" s="52"/>
      <c r="F833" s="1"/>
      <c r="G833" s="52"/>
      <c r="H833" s="1"/>
      <c r="I833" s="52"/>
      <c r="J833" s="1"/>
      <c r="K833" s="52"/>
      <c r="L833" s="69"/>
      <c r="M833" s="52"/>
      <c r="N833" s="1"/>
      <c r="O833" s="52"/>
      <c r="P833" s="1"/>
      <c r="Q833" s="1"/>
      <c r="R833" s="52"/>
      <c r="S833" s="1"/>
      <c r="T833" s="52"/>
      <c r="U833" s="1"/>
      <c r="V833" s="70"/>
      <c r="W833" s="52"/>
      <c r="X833" s="1"/>
      <c r="Y833" s="52"/>
      <c r="Z833" s="1"/>
      <c r="AA833" s="1"/>
      <c r="AB833" s="1"/>
      <c r="AC833" s="1"/>
      <c r="AD833" s="1"/>
      <c r="AE833" s="52"/>
      <c r="AF833" s="1"/>
      <c r="AG833" s="52"/>
      <c r="AH833" s="1"/>
      <c r="AI833" s="1"/>
      <c r="AJ833" s="52"/>
      <c r="AK833" s="1"/>
      <c r="AL833" s="52"/>
      <c r="AM833" s="1"/>
      <c r="AN833" s="52"/>
      <c r="AO833" s="71"/>
      <c r="AP833" s="52"/>
      <c r="AQ833" s="1"/>
      <c r="AR833" s="71"/>
      <c r="AS833" s="71"/>
      <c r="AT833" s="52"/>
    </row>
    <row r="834" spans="1:46" ht="14.25" customHeight="1">
      <c r="A834" s="52"/>
      <c r="B834" s="52"/>
      <c r="C834" s="52"/>
      <c r="D834" s="1"/>
      <c r="E834" s="52"/>
      <c r="F834" s="1"/>
      <c r="G834" s="52"/>
      <c r="H834" s="1"/>
      <c r="I834" s="52"/>
      <c r="J834" s="1"/>
      <c r="K834" s="52"/>
      <c r="L834" s="69"/>
      <c r="M834" s="52"/>
      <c r="N834" s="1"/>
      <c r="O834" s="52"/>
      <c r="P834" s="1"/>
      <c r="Q834" s="1"/>
      <c r="R834" s="52"/>
      <c r="S834" s="1"/>
      <c r="T834" s="52"/>
      <c r="U834" s="1"/>
      <c r="V834" s="70"/>
      <c r="W834" s="52"/>
      <c r="X834" s="1"/>
      <c r="Y834" s="52"/>
      <c r="Z834" s="1"/>
      <c r="AA834" s="1"/>
      <c r="AB834" s="1"/>
      <c r="AC834" s="1"/>
      <c r="AD834" s="1"/>
      <c r="AE834" s="52"/>
      <c r="AF834" s="1"/>
      <c r="AG834" s="52"/>
      <c r="AH834" s="1"/>
      <c r="AI834" s="1"/>
      <c r="AJ834" s="52"/>
      <c r="AK834" s="1"/>
      <c r="AL834" s="52"/>
      <c r="AM834" s="1"/>
      <c r="AN834" s="52"/>
      <c r="AO834" s="71"/>
      <c r="AP834" s="52"/>
      <c r="AQ834" s="1"/>
      <c r="AR834" s="71"/>
      <c r="AS834" s="71"/>
      <c r="AT834" s="52"/>
    </row>
    <row r="835" spans="1:46" ht="14.25" customHeight="1">
      <c r="A835" s="52"/>
      <c r="B835" s="52"/>
      <c r="C835" s="52"/>
      <c r="D835" s="1"/>
      <c r="E835" s="52"/>
      <c r="F835" s="1"/>
      <c r="G835" s="52"/>
      <c r="H835" s="1"/>
      <c r="I835" s="52"/>
      <c r="J835" s="1"/>
      <c r="K835" s="52"/>
      <c r="L835" s="69"/>
      <c r="M835" s="52"/>
      <c r="N835" s="1"/>
      <c r="O835" s="52"/>
      <c r="P835" s="1"/>
      <c r="Q835" s="1"/>
      <c r="R835" s="52"/>
      <c r="S835" s="1"/>
      <c r="T835" s="52"/>
      <c r="U835" s="1"/>
      <c r="V835" s="70"/>
      <c r="W835" s="52"/>
      <c r="X835" s="1"/>
      <c r="Y835" s="52"/>
      <c r="Z835" s="1"/>
      <c r="AA835" s="1"/>
      <c r="AB835" s="1"/>
      <c r="AC835" s="1"/>
      <c r="AD835" s="1"/>
      <c r="AE835" s="52"/>
      <c r="AF835" s="1"/>
      <c r="AG835" s="52"/>
      <c r="AH835" s="1"/>
      <c r="AI835" s="1"/>
      <c r="AJ835" s="52"/>
      <c r="AK835" s="1"/>
      <c r="AL835" s="52"/>
      <c r="AM835" s="1"/>
      <c r="AN835" s="52"/>
      <c r="AO835" s="71"/>
      <c r="AP835" s="52"/>
      <c r="AQ835" s="1"/>
      <c r="AR835" s="71"/>
      <c r="AS835" s="71"/>
      <c r="AT835" s="52"/>
    </row>
    <row r="836" spans="1:46" ht="14.25" customHeight="1">
      <c r="A836" s="52"/>
      <c r="B836" s="52"/>
      <c r="C836" s="52"/>
      <c r="D836" s="1"/>
      <c r="E836" s="52"/>
      <c r="F836" s="1"/>
      <c r="G836" s="52"/>
      <c r="H836" s="1"/>
      <c r="I836" s="52"/>
      <c r="J836" s="1"/>
      <c r="K836" s="52"/>
      <c r="L836" s="69"/>
      <c r="M836" s="52"/>
      <c r="N836" s="1"/>
      <c r="O836" s="52"/>
      <c r="P836" s="1"/>
      <c r="Q836" s="1"/>
      <c r="R836" s="52"/>
      <c r="S836" s="1"/>
      <c r="T836" s="52"/>
      <c r="U836" s="1"/>
      <c r="V836" s="70"/>
      <c r="W836" s="52"/>
      <c r="X836" s="1"/>
      <c r="Y836" s="52"/>
      <c r="Z836" s="1"/>
      <c r="AA836" s="1"/>
      <c r="AB836" s="1"/>
      <c r="AC836" s="1"/>
      <c r="AD836" s="1"/>
      <c r="AE836" s="52"/>
      <c r="AF836" s="1"/>
      <c r="AG836" s="52"/>
      <c r="AH836" s="1"/>
      <c r="AI836" s="1"/>
      <c r="AJ836" s="52"/>
      <c r="AK836" s="1"/>
      <c r="AL836" s="52"/>
      <c r="AM836" s="1"/>
      <c r="AN836" s="52"/>
      <c r="AO836" s="71"/>
      <c r="AP836" s="52"/>
      <c r="AQ836" s="1"/>
      <c r="AR836" s="71"/>
      <c r="AS836" s="71"/>
      <c r="AT836" s="52"/>
    </row>
    <row r="837" spans="1:46" ht="14.25" customHeight="1">
      <c r="A837" s="52"/>
      <c r="B837" s="52"/>
      <c r="C837" s="52"/>
      <c r="D837" s="1"/>
      <c r="E837" s="52"/>
      <c r="F837" s="1"/>
      <c r="G837" s="52"/>
      <c r="H837" s="1"/>
      <c r="I837" s="52"/>
      <c r="J837" s="1"/>
      <c r="K837" s="52"/>
      <c r="L837" s="69"/>
      <c r="M837" s="52"/>
      <c r="N837" s="1"/>
      <c r="O837" s="52"/>
      <c r="P837" s="1"/>
      <c r="Q837" s="1"/>
      <c r="R837" s="52"/>
      <c r="S837" s="1"/>
      <c r="T837" s="52"/>
      <c r="U837" s="1"/>
      <c r="V837" s="70"/>
      <c r="W837" s="52"/>
      <c r="X837" s="1"/>
      <c r="Y837" s="52"/>
      <c r="Z837" s="1"/>
      <c r="AA837" s="1"/>
      <c r="AB837" s="1"/>
      <c r="AC837" s="1"/>
      <c r="AD837" s="1"/>
      <c r="AE837" s="52"/>
      <c r="AF837" s="1"/>
      <c r="AG837" s="52"/>
      <c r="AH837" s="1"/>
      <c r="AI837" s="1"/>
      <c r="AJ837" s="52"/>
      <c r="AK837" s="1"/>
      <c r="AL837" s="52"/>
      <c r="AM837" s="1"/>
      <c r="AN837" s="52"/>
      <c r="AO837" s="71"/>
      <c r="AP837" s="52"/>
      <c r="AQ837" s="1"/>
      <c r="AR837" s="71"/>
      <c r="AS837" s="71"/>
      <c r="AT837" s="52"/>
    </row>
    <row r="838" spans="1:46" ht="14.25" customHeight="1">
      <c r="A838" s="52"/>
      <c r="B838" s="52"/>
      <c r="C838" s="52"/>
      <c r="D838" s="1"/>
      <c r="E838" s="52"/>
      <c r="F838" s="1"/>
      <c r="G838" s="52"/>
      <c r="H838" s="1"/>
      <c r="I838" s="52"/>
      <c r="J838" s="1"/>
      <c r="K838" s="52"/>
      <c r="L838" s="69"/>
      <c r="M838" s="52"/>
      <c r="N838" s="1"/>
      <c r="O838" s="52"/>
      <c r="P838" s="1"/>
      <c r="Q838" s="1"/>
      <c r="R838" s="52"/>
      <c r="S838" s="1"/>
      <c r="T838" s="52"/>
      <c r="U838" s="1"/>
      <c r="V838" s="70"/>
      <c r="W838" s="52"/>
      <c r="X838" s="1"/>
      <c r="Y838" s="52"/>
      <c r="Z838" s="1"/>
      <c r="AA838" s="1"/>
      <c r="AB838" s="1"/>
      <c r="AC838" s="1"/>
      <c r="AD838" s="1"/>
      <c r="AE838" s="52"/>
      <c r="AF838" s="1"/>
      <c r="AG838" s="52"/>
      <c r="AH838" s="1"/>
      <c r="AI838" s="1"/>
      <c r="AJ838" s="52"/>
      <c r="AK838" s="1"/>
      <c r="AL838" s="52"/>
      <c r="AM838" s="1"/>
      <c r="AN838" s="52"/>
      <c r="AO838" s="71"/>
      <c r="AP838" s="52"/>
      <c r="AQ838" s="1"/>
      <c r="AR838" s="71"/>
      <c r="AS838" s="71"/>
      <c r="AT838" s="52"/>
    </row>
    <row r="839" spans="1:46" ht="14.25" customHeight="1">
      <c r="A839" s="52"/>
      <c r="B839" s="52"/>
      <c r="C839" s="52"/>
      <c r="D839" s="1"/>
      <c r="E839" s="52"/>
      <c r="F839" s="1"/>
      <c r="G839" s="52"/>
      <c r="H839" s="1"/>
      <c r="I839" s="52"/>
      <c r="J839" s="1"/>
      <c r="K839" s="52"/>
      <c r="L839" s="69"/>
      <c r="M839" s="52"/>
      <c r="N839" s="1"/>
      <c r="O839" s="52"/>
      <c r="P839" s="1"/>
      <c r="Q839" s="1"/>
      <c r="R839" s="52"/>
      <c r="S839" s="1"/>
      <c r="T839" s="52"/>
      <c r="U839" s="1"/>
      <c r="V839" s="70"/>
      <c r="W839" s="52"/>
      <c r="X839" s="1"/>
      <c r="Y839" s="52"/>
      <c r="Z839" s="1"/>
      <c r="AA839" s="1"/>
      <c r="AB839" s="1"/>
      <c r="AC839" s="1"/>
      <c r="AD839" s="1"/>
      <c r="AE839" s="52"/>
      <c r="AF839" s="1"/>
      <c r="AG839" s="52"/>
      <c r="AH839" s="1"/>
      <c r="AI839" s="1"/>
      <c r="AJ839" s="52"/>
      <c r="AK839" s="1"/>
      <c r="AL839" s="52"/>
      <c r="AM839" s="1"/>
      <c r="AN839" s="52"/>
      <c r="AO839" s="71"/>
      <c r="AP839" s="52"/>
      <c r="AQ839" s="1"/>
      <c r="AR839" s="71"/>
      <c r="AS839" s="71"/>
      <c r="AT839" s="52"/>
    </row>
    <row r="840" spans="1:46" ht="14.25" customHeight="1">
      <c r="A840" s="52"/>
      <c r="B840" s="52"/>
      <c r="C840" s="52"/>
      <c r="D840" s="1"/>
      <c r="E840" s="52"/>
      <c r="F840" s="1"/>
      <c r="G840" s="52"/>
      <c r="H840" s="1"/>
      <c r="I840" s="52"/>
      <c r="J840" s="1"/>
      <c r="K840" s="52"/>
      <c r="L840" s="69"/>
      <c r="M840" s="52"/>
      <c r="N840" s="1"/>
      <c r="O840" s="52"/>
      <c r="P840" s="1"/>
      <c r="Q840" s="1"/>
      <c r="R840" s="52"/>
      <c r="S840" s="1"/>
      <c r="T840" s="52"/>
      <c r="U840" s="1"/>
      <c r="V840" s="70"/>
      <c r="W840" s="52"/>
      <c r="X840" s="1"/>
      <c r="Y840" s="52"/>
      <c r="Z840" s="1"/>
      <c r="AA840" s="1"/>
      <c r="AB840" s="1"/>
      <c r="AC840" s="1"/>
      <c r="AD840" s="1"/>
      <c r="AE840" s="52"/>
      <c r="AF840" s="1"/>
      <c r="AG840" s="52"/>
      <c r="AH840" s="1"/>
      <c r="AI840" s="1"/>
      <c r="AJ840" s="52"/>
      <c r="AK840" s="1"/>
      <c r="AL840" s="52"/>
      <c r="AM840" s="1"/>
      <c r="AN840" s="52"/>
      <c r="AO840" s="71"/>
      <c r="AP840" s="52"/>
      <c r="AQ840" s="1"/>
      <c r="AR840" s="71"/>
      <c r="AS840" s="71"/>
      <c r="AT840" s="52"/>
    </row>
    <row r="841" spans="1:46" ht="14.25" customHeight="1">
      <c r="A841" s="52"/>
      <c r="B841" s="52"/>
      <c r="C841" s="52"/>
      <c r="D841" s="1"/>
      <c r="E841" s="52"/>
      <c r="F841" s="1"/>
      <c r="G841" s="52"/>
      <c r="H841" s="1"/>
      <c r="I841" s="52"/>
      <c r="J841" s="1"/>
      <c r="K841" s="52"/>
      <c r="L841" s="69"/>
      <c r="M841" s="52"/>
      <c r="N841" s="1"/>
      <c r="O841" s="52"/>
      <c r="P841" s="1"/>
      <c r="Q841" s="1"/>
      <c r="R841" s="52"/>
      <c r="S841" s="1"/>
      <c r="T841" s="52"/>
      <c r="U841" s="1"/>
      <c r="V841" s="70"/>
      <c r="W841" s="52"/>
      <c r="X841" s="1"/>
      <c r="Y841" s="52"/>
      <c r="Z841" s="1"/>
      <c r="AA841" s="1"/>
      <c r="AB841" s="1"/>
      <c r="AC841" s="1"/>
      <c r="AD841" s="1"/>
      <c r="AE841" s="52"/>
      <c r="AF841" s="1"/>
      <c r="AG841" s="52"/>
      <c r="AH841" s="1"/>
      <c r="AI841" s="1"/>
      <c r="AJ841" s="52"/>
      <c r="AK841" s="1"/>
      <c r="AL841" s="52"/>
      <c r="AM841" s="1"/>
      <c r="AN841" s="52"/>
      <c r="AO841" s="71"/>
      <c r="AP841" s="52"/>
      <c r="AQ841" s="1"/>
      <c r="AR841" s="71"/>
      <c r="AS841" s="71"/>
      <c r="AT841" s="52"/>
    </row>
    <row r="842" spans="1:46" ht="14.25" customHeight="1">
      <c r="A842" s="52"/>
      <c r="B842" s="52"/>
      <c r="C842" s="52"/>
      <c r="D842" s="1"/>
      <c r="E842" s="52"/>
      <c r="F842" s="1"/>
      <c r="G842" s="52"/>
      <c r="H842" s="1"/>
      <c r="I842" s="52"/>
      <c r="J842" s="1"/>
      <c r="K842" s="52"/>
      <c r="L842" s="69"/>
      <c r="M842" s="52"/>
      <c r="N842" s="1"/>
      <c r="O842" s="52"/>
      <c r="P842" s="1"/>
      <c r="Q842" s="1"/>
      <c r="R842" s="52"/>
      <c r="S842" s="1"/>
      <c r="T842" s="52"/>
      <c r="U842" s="1"/>
      <c r="V842" s="70"/>
      <c r="W842" s="52"/>
      <c r="X842" s="1"/>
      <c r="Y842" s="52"/>
      <c r="Z842" s="1"/>
      <c r="AA842" s="1"/>
      <c r="AB842" s="1"/>
      <c r="AC842" s="1"/>
      <c r="AD842" s="1"/>
      <c r="AE842" s="52"/>
      <c r="AF842" s="1"/>
      <c r="AG842" s="52"/>
      <c r="AH842" s="1"/>
      <c r="AI842" s="1"/>
      <c r="AJ842" s="52"/>
      <c r="AK842" s="1"/>
      <c r="AL842" s="52"/>
      <c r="AM842" s="1"/>
      <c r="AN842" s="52"/>
      <c r="AO842" s="71"/>
      <c r="AP842" s="52"/>
      <c r="AQ842" s="1"/>
      <c r="AR842" s="71"/>
      <c r="AS842" s="71"/>
      <c r="AT842" s="52"/>
    </row>
    <row r="843" spans="1:46" ht="14.25" customHeight="1">
      <c r="A843" s="52"/>
      <c r="B843" s="52"/>
      <c r="C843" s="52"/>
      <c r="D843" s="1"/>
      <c r="E843" s="52"/>
      <c r="F843" s="1"/>
      <c r="G843" s="52"/>
      <c r="H843" s="1"/>
      <c r="I843" s="52"/>
      <c r="J843" s="1"/>
      <c r="K843" s="52"/>
      <c r="L843" s="69"/>
      <c r="M843" s="52"/>
      <c r="N843" s="1"/>
      <c r="O843" s="52"/>
      <c r="P843" s="1"/>
      <c r="Q843" s="1"/>
      <c r="R843" s="52"/>
      <c r="S843" s="1"/>
      <c r="T843" s="52"/>
      <c r="U843" s="1"/>
      <c r="V843" s="70"/>
      <c r="W843" s="52"/>
      <c r="X843" s="1"/>
      <c r="Y843" s="52"/>
      <c r="Z843" s="1"/>
      <c r="AA843" s="1"/>
      <c r="AB843" s="1"/>
      <c r="AC843" s="1"/>
      <c r="AD843" s="1"/>
      <c r="AE843" s="52"/>
      <c r="AF843" s="1"/>
      <c r="AG843" s="52"/>
      <c r="AH843" s="1"/>
      <c r="AI843" s="1"/>
      <c r="AJ843" s="52"/>
      <c r="AK843" s="1"/>
      <c r="AL843" s="52"/>
      <c r="AM843" s="1"/>
      <c r="AN843" s="52"/>
      <c r="AO843" s="71"/>
      <c r="AP843" s="52"/>
      <c r="AQ843" s="1"/>
      <c r="AR843" s="71"/>
      <c r="AS843" s="71"/>
      <c r="AT843" s="52"/>
    </row>
    <row r="844" spans="1:46" ht="14.25" customHeight="1">
      <c r="A844" s="52"/>
      <c r="B844" s="52"/>
      <c r="C844" s="52"/>
      <c r="D844" s="1"/>
      <c r="E844" s="52"/>
      <c r="F844" s="1"/>
      <c r="G844" s="52"/>
      <c r="H844" s="1"/>
      <c r="I844" s="52"/>
      <c r="J844" s="1"/>
      <c r="K844" s="52"/>
      <c r="L844" s="69"/>
      <c r="M844" s="52"/>
      <c r="N844" s="1"/>
      <c r="O844" s="52"/>
      <c r="P844" s="1"/>
      <c r="Q844" s="1"/>
      <c r="R844" s="52"/>
      <c r="S844" s="1"/>
      <c r="T844" s="52"/>
      <c r="U844" s="1"/>
      <c r="V844" s="70"/>
      <c r="W844" s="52"/>
      <c r="X844" s="1"/>
      <c r="Y844" s="52"/>
      <c r="Z844" s="1"/>
      <c r="AA844" s="1"/>
      <c r="AB844" s="1"/>
      <c r="AC844" s="1"/>
      <c r="AD844" s="1"/>
      <c r="AE844" s="52"/>
      <c r="AF844" s="1"/>
      <c r="AG844" s="52"/>
      <c r="AH844" s="1"/>
      <c r="AI844" s="1"/>
      <c r="AJ844" s="52"/>
      <c r="AK844" s="1"/>
      <c r="AL844" s="52"/>
      <c r="AM844" s="1"/>
      <c r="AN844" s="52"/>
      <c r="AO844" s="71"/>
      <c r="AP844" s="52"/>
      <c r="AQ844" s="1"/>
      <c r="AR844" s="71"/>
      <c r="AS844" s="71"/>
      <c r="AT844" s="52"/>
    </row>
    <row r="845" spans="1:46" ht="14.25" customHeight="1">
      <c r="A845" s="52"/>
      <c r="B845" s="52"/>
      <c r="C845" s="52"/>
      <c r="D845" s="1"/>
      <c r="E845" s="52"/>
      <c r="F845" s="1"/>
      <c r="G845" s="52"/>
      <c r="H845" s="1"/>
      <c r="I845" s="52"/>
      <c r="J845" s="1"/>
      <c r="K845" s="52"/>
      <c r="L845" s="69"/>
      <c r="M845" s="52"/>
      <c r="N845" s="1"/>
      <c r="O845" s="52"/>
      <c r="P845" s="1"/>
      <c r="Q845" s="1"/>
      <c r="R845" s="52"/>
      <c r="S845" s="1"/>
      <c r="T845" s="52"/>
      <c r="U845" s="1"/>
      <c r="V845" s="70"/>
      <c r="W845" s="52"/>
      <c r="X845" s="1"/>
      <c r="Y845" s="52"/>
      <c r="Z845" s="1"/>
      <c r="AA845" s="1"/>
      <c r="AB845" s="1"/>
      <c r="AC845" s="1"/>
      <c r="AD845" s="1"/>
      <c r="AE845" s="52"/>
      <c r="AF845" s="1"/>
      <c r="AG845" s="52"/>
      <c r="AH845" s="1"/>
      <c r="AI845" s="1"/>
      <c r="AJ845" s="52"/>
      <c r="AK845" s="1"/>
      <c r="AL845" s="52"/>
      <c r="AM845" s="1"/>
      <c r="AN845" s="52"/>
      <c r="AO845" s="71"/>
      <c r="AP845" s="52"/>
      <c r="AQ845" s="1"/>
      <c r="AR845" s="71"/>
      <c r="AS845" s="71"/>
      <c r="AT845" s="52"/>
    </row>
    <row r="846" spans="1:46" ht="14.25" customHeight="1">
      <c r="A846" s="52"/>
      <c r="B846" s="52"/>
      <c r="C846" s="52"/>
      <c r="D846" s="1"/>
      <c r="E846" s="52"/>
      <c r="F846" s="1"/>
      <c r="G846" s="52"/>
      <c r="H846" s="1"/>
      <c r="I846" s="52"/>
      <c r="J846" s="1"/>
      <c r="K846" s="52"/>
      <c r="L846" s="69"/>
      <c r="M846" s="52"/>
      <c r="N846" s="1"/>
      <c r="O846" s="52"/>
      <c r="P846" s="1"/>
      <c r="Q846" s="1"/>
      <c r="R846" s="52"/>
      <c r="S846" s="1"/>
      <c r="T846" s="52"/>
      <c r="U846" s="1"/>
      <c r="V846" s="70"/>
      <c r="W846" s="52"/>
      <c r="X846" s="1"/>
      <c r="Y846" s="52"/>
      <c r="Z846" s="1"/>
      <c r="AA846" s="1"/>
      <c r="AB846" s="1"/>
      <c r="AC846" s="1"/>
      <c r="AD846" s="1"/>
      <c r="AE846" s="52"/>
      <c r="AF846" s="1"/>
      <c r="AG846" s="52"/>
      <c r="AH846" s="1"/>
      <c r="AI846" s="1"/>
      <c r="AJ846" s="52"/>
      <c r="AK846" s="1"/>
      <c r="AL846" s="52"/>
      <c r="AM846" s="1"/>
      <c r="AN846" s="52"/>
      <c r="AO846" s="71"/>
      <c r="AP846" s="52"/>
      <c r="AQ846" s="1"/>
      <c r="AR846" s="71"/>
      <c r="AS846" s="71"/>
      <c r="AT846" s="52"/>
    </row>
    <row r="847" spans="1:46" ht="14.25" customHeight="1">
      <c r="A847" s="52"/>
      <c r="B847" s="52"/>
      <c r="C847" s="52"/>
      <c r="D847" s="1"/>
      <c r="E847" s="52"/>
      <c r="F847" s="1"/>
      <c r="G847" s="52"/>
      <c r="H847" s="1"/>
      <c r="I847" s="52"/>
      <c r="J847" s="1"/>
      <c r="K847" s="52"/>
      <c r="L847" s="69"/>
      <c r="M847" s="52"/>
      <c r="N847" s="1"/>
      <c r="O847" s="52"/>
      <c r="P847" s="1"/>
      <c r="Q847" s="1"/>
      <c r="R847" s="52"/>
      <c r="S847" s="1"/>
      <c r="T847" s="52"/>
      <c r="U847" s="1"/>
      <c r="V847" s="70"/>
      <c r="W847" s="52"/>
      <c r="X847" s="1"/>
      <c r="Y847" s="52"/>
      <c r="Z847" s="1"/>
      <c r="AA847" s="1"/>
      <c r="AB847" s="1"/>
      <c r="AC847" s="1"/>
      <c r="AD847" s="1"/>
      <c r="AE847" s="52"/>
      <c r="AF847" s="1"/>
      <c r="AG847" s="52"/>
      <c r="AH847" s="1"/>
      <c r="AI847" s="1"/>
      <c r="AJ847" s="52"/>
      <c r="AK847" s="1"/>
      <c r="AL847" s="52"/>
      <c r="AM847" s="1"/>
      <c r="AN847" s="52"/>
      <c r="AO847" s="71"/>
      <c r="AP847" s="52"/>
      <c r="AQ847" s="1"/>
      <c r="AR847" s="71"/>
      <c r="AS847" s="71"/>
      <c r="AT847" s="52"/>
    </row>
    <row r="848" spans="1:46" ht="14.25" customHeight="1">
      <c r="A848" s="52"/>
      <c r="B848" s="52"/>
      <c r="C848" s="52"/>
      <c r="D848" s="1"/>
      <c r="E848" s="52"/>
      <c r="F848" s="1"/>
      <c r="G848" s="52"/>
      <c r="H848" s="1"/>
      <c r="I848" s="52"/>
      <c r="J848" s="1"/>
      <c r="K848" s="52"/>
      <c r="L848" s="69"/>
      <c r="M848" s="52"/>
      <c r="N848" s="1"/>
      <c r="O848" s="52"/>
      <c r="P848" s="1"/>
      <c r="Q848" s="1"/>
      <c r="R848" s="52"/>
      <c r="S848" s="1"/>
      <c r="T848" s="52"/>
      <c r="U848" s="1"/>
      <c r="V848" s="70"/>
      <c r="W848" s="52"/>
      <c r="X848" s="1"/>
      <c r="Y848" s="52"/>
      <c r="Z848" s="1"/>
      <c r="AA848" s="1"/>
      <c r="AB848" s="1"/>
      <c r="AC848" s="1"/>
      <c r="AD848" s="1"/>
      <c r="AE848" s="52"/>
      <c r="AF848" s="1"/>
      <c r="AG848" s="52"/>
      <c r="AH848" s="1"/>
      <c r="AI848" s="1"/>
      <c r="AJ848" s="52"/>
      <c r="AK848" s="1"/>
      <c r="AL848" s="52"/>
      <c r="AM848" s="1"/>
      <c r="AN848" s="52"/>
      <c r="AO848" s="71"/>
      <c r="AP848" s="52"/>
      <c r="AQ848" s="1"/>
      <c r="AR848" s="71"/>
      <c r="AS848" s="71"/>
      <c r="AT848" s="52"/>
    </row>
    <row r="849" spans="1:46" ht="14.25" customHeight="1">
      <c r="A849" s="52"/>
      <c r="B849" s="52"/>
      <c r="C849" s="52"/>
      <c r="D849" s="1"/>
      <c r="E849" s="52"/>
      <c r="F849" s="1"/>
      <c r="G849" s="52"/>
      <c r="H849" s="1"/>
      <c r="I849" s="52"/>
      <c r="J849" s="1"/>
      <c r="K849" s="52"/>
      <c r="L849" s="69"/>
      <c r="M849" s="52"/>
      <c r="N849" s="1"/>
      <c r="O849" s="52"/>
      <c r="P849" s="1"/>
      <c r="Q849" s="1"/>
      <c r="R849" s="52"/>
      <c r="S849" s="1"/>
      <c r="T849" s="52"/>
      <c r="U849" s="1"/>
      <c r="V849" s="70"/>
      <c r="W849" s="52"/>
      <c r="X849" s="1"/>
      <c r="Y849" s="52"/>
      <c r="Z849" s="1"/>
      <c r="AA849" s="1"/>
      <c r="AB849" s="1"/>
      <c r="AC849" s="1"/>
      <c r="AD849" s="1"/>
      <c r="AE849" s="52"/>
      <c r="AF849" s="1"/>
      <c r="AG849" s="52"/>
      <c r="AH849" s="1"/>
      <c r="AI849" s="1"/>
      <c r="AJ849" s="52"/>
      <c r="AK849" s="1"/>
      <c r="AL849" s="52"/>
      <c r="AM849" s="1"/>
      <c r="AN849" s="52"/>
      <c r="AO849" s="71"/>
      <c r="AP849" s="52"/>
      <c r="AQ849" s="1"/>
      <c r="AR849" s="71"/>
      <c r="AS849" s="71"/>
      <c r="AT849" s="52"/>
    </row>
    <row r="850" spans="1:46" ht="14.25" customHeight="1">
      <c r="A850" s="52"/>
      <c r="B850" s="52"/>
      <c r="C850" s="52"/>
      <c r="D850" s="1"/>
      <c r="E850" s="52"/>
      <c r="F850" s="1"/>
      <c r="G850" s="52"/>
      <c r="H850" s="1"/>
      <c r="I850" s="52"/>
      <c r="J850" s="1"/>
      <c r="K850" s="52"/>
      <c r="L850" s="69"/>
      <c r="M850" s="52"/>
      <c r="N850" s="1"/>
      <c r="O850" s="52"/>
      <c r="P850" s="1"/>
      <c r="Q850" s="1"/>
      <c r="R850" s="52"/>
      <c r="S850" s="1"/>
      <c r="T850" s="52"/>
      <c r="U850" s="1"/>
      <c r="V850" s="70"/>
      <c r="W850" s="52"/>
      <c r="X850" s="1"/>
      <c r="Y850" s="52"/>
      <c r="Z850" s="1"/>
      <c r="AA850" s="1"/>
      <c r="AB850" s="1"/>
      <c r="AC850" s="1"/>
      <c r="AD850" s="1"/>
      <c r="AE850" s="52"/>
      <c r="AF850" s="1"/>
      <c r="AG850" s="52"/>
      <c r="AH850" s="1"/>
      <c r="AI850" s="1"/>
      <c r="AJ850" s="52"/>
      <c r="AK850" s="1"/>
      <c r="AL850" s="52"/>
      <c r="AM850" s="1"/>
      <c r="AN850" s="52"/>
      <c r="AO850" s="71"/>
      <c r="AP850" s="52"/>
      <c r="AQ850" s="1"/>
      <c r="AR850" s="71"/>
      <c r="AS850" s="71"/>
      <c r="AT850" s="52"/>
    </row>
    <row r="851" spans="1:46" ht="14.25" customHeight="1">
      <c r="A851" s="52"/>
      <c r="B851" s="52"/>
      <c r="C851" s="52"/>
      <c r="D851" s="1"/>
      <c r="E851" s="52"/>
      <c r="F851" s="1"/>
      <c r="G851" s="52"/>
      <c r="H851" s="1"/>
      <c r="I851" s="52"/>
      <c r="J851" s="1"/>
      <c r="K851" s="52"/>
      <c r="L851" s="69"/>
      <c r="M851" s="52"/>
      <c r="N851" s="1"/>
      <c r="O851" s="52"/>
      <c r="P851" s="1"/>
      <c r="Q851" s="1"/>
      <c r="R851" s="52"/>
      <c r="S851" s="1"/>
      <c r="T851" s="52"/>
      <c r="U851" s="1"/>
      <c r="V851" s="70"/>
      <c r="W851" s="52"/>
      <c r="X851" s="1"/>
      <c r="Y851" s="52"/>
      <c r="Z851" s="1"/>
      <c r="AA851" s="1"/>
      <c r="AB851" s="1"/>
      <c r="AC851" s="1"/>
      <c r="AD851" s="1"/>
      <c r="AE851" s="52"/>
      <c r="AF851" s="1"/>
      <c r="AG851" s="52"/>
      <c r="AH851" s="1"/>
      <c r="AI851" s="1"/>
      <c r="AJ851" s="52"/>
      <c r="AK851" s="1"/>
      <c r="AL851" s="52"/>
      <c r="AM851" s="1"/>
      <c r="AN851" s="52"/>
      <c r="AO851" s="71"/>
      <c r="AP851" s="52"/>
      <c r="AQ851" s="1"/>
      <c r="AR851" s="71"/>
      <c r="AS851" s="71"/>
      <c r="AT851" s="52"/>
    </row>
    <row r="852" spans="1:46" ht="14.25" customHeight="1">
      <c r="A852" s="52"/>
      <c r="B852" s="52"/>
      <c r="C852" s="52"/>
      <c r="D852" s="1"/>
      <c r="E852" s="52"/>
      <c r="F852" s="1"/>
      <c r="G852" s="52"/>
      <c r="H852" s="1"/>
      <c r="I852" s="52"/>
      <c r="J852" s="1"/>
      <c r="K852" s="52"/>
      <c r="L852" s="69"/>
      <c r="M852" s="52"/>
      <c r="N852" s="1"/>
      <c r="O852" s="52"/>
      <c r="P852" s="1"/>
      <c r="Q852" s="1"/>
      <c r="R852" s="52"/>
      <c r="S852" s="1"/>
      <c r="T852" s="52"/>
      <c r="U852" s="1"/>
      <c r="V852" s="70"/>
      <c r="W852" s="52"/>
      <c r="X852" s="1"/>
      <c r="Y852" s="52"/>
      <c r="Z852" s="1"/>
      <c r="AA852" s="1"/>
      <c r="AB852" s="1"/>
      <c r="AC852" s="1"/>
      <c r="AD852" s="1"/>
      <c r="AE852" s="52"/>
      <c r="AF852" s="1"/>
      <c r="AG852" s="52"/>
      <c r="AH852" s="1"/>
      <c r="AI852" s="1"/>
      <c r="AJ852" s="52"/>
      <c r="AK852" s="1"/>
      <c r="AL852" s="52"/>
      <c r="AM852" s="1"/>
      <c r="AN852" s="52"/>
      <c r="AO852" s="71"/>
      <c r="AP852" s="52"/>
      <c r="AQ852" s="1"/>
      <c r="AR852" s="71"/>
      <c r="AS852" s="71"/>
      <c r="AT852" s="52"/>
    </row>
    <row r="853" spans="1:46" ht="14.25" customHeight="1">
      <c r="A853" s="52"/>
      <c r="B853" s="52"/>
      <c r="C853" s="52"/>
      <c r="D853" s="1"/>
      <c r="E853" s="52"/>
      <c r="F853" s="1"/>
      <c r="G853" s="52"/>
      <c r="H853" s="1"/>
      <c r="I853" s="52"/>
      <c r="J853" s="1"/>
      <c r="K853" s="52"/>
      <c r="L853" s="69"/>
      <c r="M853" s="52"/>
      <c r="N853" s="1"/>
      <c r="O853" s="52"/>
      <c r="P853" s="1"/>
      <c r="Q853" s="1"/>
      <c r="R853" s="52"/>
      <c r="S853" s="1"/>
      <c r="T853" s="52"/>
      <c r="U853" s="1"/>
      <c r="V853" s="70"/>
      <c r="W853" s="52"/>
      <c r="X853" s="1"/>
      <c r="Y853" s="52"/>
      <c r="Z853" s="1"/>
      <c r="AA853" s="1"/>
      <c r="AB853" s="1"/>
      <c r="AC853" s="1"/>
      <c r="AD853" s="1"/>
      <c r="AE853" s="52"/>
      <c r="AF853" s="1"/>
      <c r="AG853" s="52"/>
      <c r="AH853" s="1"/>
      <c r="AI853" s="1"/>
      <c r="AJ853" s="52"/>
      <c r="AK853" s="1"/>
      <c r="AL853" s="52"/>
      <c r="AM853" s="1"/>
      <c r="AN853" s="52"/>
      <c r="AO853" s="71"/>
      <c r="AP853" s="52"/>
      <c r="AQ853" s="1"/>
      <c r="AR853" s="71"/>
      <c r="AS853" s="71"/>
      <c r="AT853" s="52"/>
    </row>
    <row r="854" spans="1:46" ht="14.25" customHeight="1">
      <c r="A854" s="52"/>
      <c r="B854" s="52"/>
      <c r="C854" s="52"/>
      <c r="D854" s="1"/>
      <c r="E854" s="52"/>
      <c r="F854" s="1"/>
      <c r="G854" s="52"/>
      <c r="H854" s="1"/>
      <c r="I854" s="52"/>
      <c r="J854" s="1"/>
      <c r="K854" s="52"/>
      <c r="L854" s="69"/>
      <c r="M854" s="52"/>
      <c r="N854" s="1"/>
      <c r="O854" s="52"/>
      <c r="P854" s="1"/>
      <c r="Q854" s="1"/>
      <c r="R854" s="52"/>
      <c r="S854" s="1"/>
      <c r="T854" s="52"/>
      <c r="U854" s="1"/>
      <c r="V854" s="70"/>
      <c r="W854" s="52"/>
      <c r="X854" s="1"/>
      <c r="Y854" s="52"/>
      <c r="Z854" s="1"/>
      <c r="AA854" s="1"/>
      <c r="AB854" s="1"/>
      <c r="AC854" s="1"/>
      <c r="AD854" s="1"/>
      <c r="AE854" s="52"/>
      <c r="AF854" s="1"/>
      <c r="AG854" s="52"/>
      <c r="AH854" s="1"/>
      <c r="AI854" s="1"/>
      <c r="AJ854" s="52"/>
      <c r="AK854" s="1"/>
      <c r="AL854" s="52"/>
      <c r="AM854" s="1"/>
      <c r="AN854" s="52"/>
      <c r="AO854" s="71"/>
      <c r="AP854" s="52"/>
      <c r="AQ854" s="1"/>
      <c r="AR854" s="71"/>
      <c r="AS854" s="71"/>
      <c r="AT854" s="52"/>
    </row>
    <row r="855" spans="1:46" ht="14.25" customHeight="1">
      <c r="A855" s="52"/>
      <c r="B855" s="52"/>
      <c r="C855" s="52"/>
      <c r="D855" s="1"/>
      <c r="E855" s="52"/>
      <c r="F855" s="1"/>
      <c r="G855" s="52"/>
      <c r="H855" s="1"/>
      <c r="I855" s="52"/>
      <c r="J855" s="1"/>
      <c r="K855" s="52"/>
      <c r="L855" s="69"/>
      <c r="M855" s="52"/>
      <c r="N855" s="1"/>
      <c r="O855" s="52"/>
      <c r="P855" s="1"/>
      <c r="Q855" s="1"/>
      <c r="R855" s="52"/>
      <c r="S855" s="1"/>
      <c r="T855" s="52"/>
      <c r="U855" s="1"/>
      <c r="V855" s="70"/>
      <c r="W855" s="52"/>
      <c r="X855" s="1"/>
      <c r="Y855" s="52"/>
      <c r="Z855" s="1"/>
      <c r="AA855" s="1"/>
      <c r="AB855" s="1"/>
      <c r="AC855" s="1"/>
      <c r="AD855" s="1"/>
      <c r="AE855" s="52"/>
      <c r="AF855" s="1"/>
      <c r="AG855" s="52"/>
      <c r="AH855" s="1"/>
      <c r="AI855" s="1"/>
      <c r="AJ855" s="52"/>
      <c r="AK855" s="1"/>
      <c r="AL855" s="52"/>
      <c r="AM855" s="1"/>
      <c r="AN855" s="52"/>
      <c r="AO855" s="71"/>
      <c r="AP855" s="52"/>
      <c r="AQ855" s="1"/>
      <c r="AR855" s="71"/>
      <c r="AS855" s="71"/>
      <c r="AT855" s="52"/>
    </row>
    <row r="856" spans="1:46" ht="14.25" customHeight="1">
      <c r="A856" s="52"/>
      <c r="B856" s="52"/>
      <c r="C856" s="52"/>
      <c r="D856" s="1"/>
      <c r="E856" s="52"/>
      <c r="F856" s="1"/>
      <c r="G856" s="52"/>
      <c r="H856" s="1"/>
      <c r="I856" s="52"/>
      <c r="J856" s="1"/>
      <c r="K856" s="52"/>
      <c r="L856" s="69"/>
      <c r="M856" s="52"/>
      <c r="N856" s="1"/>
      <c r="O856" s="52"/>
      <c r="P856" s="1"/>
      <c r="Q856" s="1"/>
      <c r="R856" s="52"/>
      <c r="S856" s="1"/>
      <c r="T856" s="52"/>
      <c r="U856" s="1"/>
      <c r="V856" s="70"/>
      <c r="W856" s="52"/>
      <c r="X856" s="1"/>
      <c r="Y856" s="52"/>
      <c r="Z856" s="1"/>
      <c r="AA856" s="1"/>
      <c r="AB856" s="1"/>
      <c r="AC856" s="1"/>
      <c r="AD856" s="1"/>
      <c r="AE856" s="52"/>
      <c r="AF856" s="1"/>
      <c r="AG856" s="52"/>
      <c r="AH856" s="1"/>
      <c r="AI856" s="1"/>
      <c r="AJ856" s="52"/>
      <c r="AK856" s="1"/>
      <c r="AL856" s="52"/>
      <c r="AM856" s="1"/>
      <c r="AN856" s="52"/>
      <c r="AO856" s="71"/>
      <c r="AP856" s="52"/>
      <c r="AQ856" s="1"/>
      <c r="AR856" s="71"/>
      <c r="AS856" s="71"/>
      <c r="AT856" s="52"/>
    </row>
    <row r="857" spans="1:46" ht="14.25" customHeight="1">
      <c r="A857" s="52"/>
      <c r="B857" s="52"/>
      <c r="C857" s="52"/>
      <c r="D857" s="1"/>
      <c r="E857" s="52"/>
      <c r="F857" s="1"/>
      <c r="G857" s="52"/>
      <c r="H857" s="1"/>
      <c r="I857" s="52"/>
      <c r="J857" s="1"/>
      <c r="K857" s="52"/>
      <c r="L857" s="69"/>
      <c r="M857" s="52"/>
      <c r="N857" s="1"/>
      <c r="O857" s="52"/>
      <c r="P857" s="1"/>
      <c r="Q857" s="1"/>
      <c r="R857" s="52"/>
      <c r="S857" s="1"/>
      <c r="T857" s="52"/>
      <c r="U857" s="1"/>
      <c r="V857" s="70"/>
      <c r="W857" s="52"/>
      <c r="X857" s="1"/>
      <c r="Y857" s="52"/>
      <c r="Z857" s="1"/>
      <c r="AA857" s="1"/>
      <c r="AB857" s="1"/>
      <c r="AC857" s="1"/>
      <c r="AD857" s="1"/>
      <c r="AE857" s="52"/>
      <c r="AF857" s="1"/>
      <c r="AG857" s="52"/>
      <c r="AH857" s="1"/>
      <c r="AI857" s="1"/>
      <c r="AJ857" s="52"/>
      <c r="AK857" s="1"/>
      <c r="AL857" s="52"/>
      <c r="AM857" s="1"/>
      <c r="AN857" s="52"/>
      <c r="AO857" s="71"/>
      <c r="AP857" s="52"/>
      <c r="AQ857" s="1"/>
      <c r="AR857" s="71"/>
      <c r="AS857" s="71"/>
      <c r="AT857" s="52"/>
    </row>
    <row r="858" spans="1:46" ht="14.25" customHeight="1">
      <c r="A858" s="52"/>
      <c r="B858" s="52"/>
      <c r="C858" s="52"/>
      <c r="D858" s="1"/>
      <c r="E858" s="52"/>
      <c r="F858" s="1"/>
      <c r="G858" s="52"/>
      <c r="H858" s="1"/>
      <c r="I858" s="52"/>
      <c r="J858" s="1"/>
      <c r="K858" s="52"/>
      <c r="L858" s="69"/>
      <c r="M858" s="52"/>
      <c r="N858" s="1"/>
      <c r="O858" s="52"/>
      <c r="P858" s="1"/>
      <c r="Q858" s="1"/>
      <c r="R858" s="52"/>
      <c r="S858" s="1"/>
      <c r="T858" s="52"/>
      <c r="U858" s="1"/>
      <c r="V858" s="70"/>
      <c r="W858" s="52"/>
      <c r="X858" s="1"/>
      <c r="Y858" s="52"/>
      <c r="Z858" s="1"/>
      <c r="AA858" s="1"/>
      <c r="AB858" s="1"/>
      <c r="AC858" s="1"/>
      <c r="AD858" s="1"/>
      <c r="AE858" s="52"/>
      <c r="AF858" s="1"/>
      <c r="AG858" s="52"/>
      <c r="AH858" s="1"/>
      <c r="AI858" s="1"/>
      <c r="AJ858" s="52"/>
      <c r="AK858" s="1"/>
      <c r="AL858" s="52"/>
      <c r="AM858" s="1"/>
      <c r="AN858" s="52"/>
      <c r="AO858" s="71"/>
      <c r="AP858" s="52"/>
      <c r="AQ858" s="1"/>
      <c r="AR858" s="71"/>
      <c r="AS858" s="71"/>
      <c r="AT858" s="52"/>
    </row>
    <row r="859" spans="1:46" ht="14.25" customHeight="1">
      <c r="A859" s="52"/>
      <c r="B859" s="52"/>
      <c r="C859" s="52"/>
      <c r="D859" s="1"/>
      <c r="E859" s="52"/>
      <c r="F859" s="1"/>
      <c r="G859" s="52"/>
      <c r="H859" s="1"/>
      <c r="I859" s="52"/>
      <c r="J859" s="1"/>
      <c r="K859" s="52"/>
      <c r="L859" s="69"/>
      <c r="M859" s="52"/>
      <c r="N859" s="1"/>
      <c r="O859" s="52"/>
      <c r="P859" s="1"/>
      <c r="Q859" s="1"/>
      <c r="R859" s="52"/>
      <c r="S859" s="1"/>
      <c r="T859" s="52"/>
      <c r="U859" s="1"/>
      <c r="V859" s="70"/>
      <c r="W859" s="52"/>
      <c r="X859" s="1"/>
      <c r="Y859" s="52"/>
      <c r="Z859" s="1"/>
      <c r="AA859" s="1"/>
      <c r="AB859" s="1"/>
      <c r="AC859" s="1"/>
      <c r="AD859" s="1"/>
      <c r="AE859" s="52"/>
      <c r="AF859" s="1"/>
      <c r="AG859" s="52"/>
      <c r="AH859" s="1"/>
      <c r="AI859" s="1"/>
      <c r="AJ859" s="52"/>
      <c r="AK859" s="1"/>
      <c r="AL859" s="52"/>
      <c r="AM859" s="1"/>
      <c r="AN859" s="52"/>
      <c r="AO859" s="71"/>
      <c r="AP859" s="52"/>
      <c r="AQ859" s="1"/>
      <c r="AR859" s="71"/>
      <c r="AS859" s="71"/>
      <c r="AT859" s="52"/>
    </row>
    <row r="860" spans="1:46" ht="14.25" customHeight="1">
      <c r="A860" s="52"/>
      <c r="B860" s="52"/>
      <c r="C860" s="52"/>
      <c r="D860" s="1"/>
      <c r="E860" s="52"/>
      <c r="F860" s="1"/>
      <c r="G860" s="52"/>
      <c r="H860" s="1"/>
      <c r="I860" s="52"/>
      <c r="J860" s="1"/>
      <c r="K860" s="52"/>
      <c r="L860" s="69"/>
      <c r="M860" s="52"/>
      <c r="N860" s="1"/>
      <c r="O860" s="52"/>
      <c r="P860" s="1"/>
      <c r="Q860" s="1"/>
      <c r="R860" s="52"/>
      <c r="S860" s="1"/>
      <c r="T860" s="52"/>
      <c r="U860" s="1"/>
      <c r="V860" s="70"/>
      <c r="W860" s="52"/>
      <c r="X860" s="1"/>
      <c r="Y860" s="52"/>
      <c r="Z860" s="1"/>
      <c r="AA860" s="1"/>
      <c r="AB860" s="1"/>
      <c r="AC860" s="1"/>
      <c r="AD860" s="1"/>
      <c r="AE860" s="52"/>
      <c r="AF860" s="1"/>
      <c r="AG860" s="52"/>
      <c r="AH860" s="1"/>
      <c r="AI860" s="1"/>
      <c r="AJ860" s="52"/>
      <c r="AK860" s="1"/>
      <c r="AL860" s="52"/>
      <c r="AM860" s="1"/>
      <c r="AN860" s="52"/>
      <c r="AO860" s="71"/>
      <c r="AP860" s="52"/>
      <c r="AQ860" s="1"/>
      <c r="AR860" s="71"/>
      <c r="AS860" s="71"/>
      <c r="AT860" s="52"/>
    </row>
    <row r="861" spans="1:46" ht="14.25" customHeight="1">
      <c r="A861" s="52"/>
      <c r="B861" s="52"/>
      <c r="C861" s="52"/>
      <c r="D861" s="1"/>
      <c r="E861" s="52"/>
      <c r="F861" s="1"/>
      <c r="G861" s="52"/>
      <c r="H861" s="1"/>
      <c r="I861" s="52"/>
      <c r="J861" s="1"/>
      <c r="K861" s="52"/>
      <c r="L861" s="69"/>
      <c r="M861" s="52"/>
      <c r="N861" s="1"/>
      <c r="O861" s="52"/>
      <c r="P861" s="1"/>
      <c r="Q861" s="1"/>
      <c r="R861" s="52"/>
      <c r="S861" s="1"/>
      <c r="T861" s="52"/>
      <c r="U861" s="1"/>
      <c r="V861" s="70"/>
      <c r="W861" s="52"/>
      <c r="X861" s="1"/>
      <c r="Y861" s="52"/>
      <c r="Z861" s="1"/>
      <c r="AA861" s="1"/>
      <c r="AB861" s="1"/>
      <c r="AC861" s="1"/>
      <c r="AD861" s="1"/>
      <c r="AE861" s="52"/>
      <c r="AF861" s="1"/>
      <c r="AG861" s="52"/>
      <c r="AH861" s="1"/>
      <c r="AI861" s="1"/>
      <c r="AJ861" s="52"/>
      <c r="AK861" s="1"/>
      <c r="AL861" s="52"/>
      <c r="AM861" s="1"/>
      <c r="AN861" s="52"/>
      <c r="AO861" s="71"/>
      <c r="AP861" s="52"/>
      <c r="AQ861" s="1"/>
      <c r="AR861" s="71"/>
      <c r="AS861" s="71"/>
      <c r="AT861" s="52"/>
    </row>
    <row r="862" spans="1:46" ht="14.25" customHeight="1">
      <c r="A862" s="52"/>
      <c r="B862" s="52"/>
      <c r="C862" s="52"/>
      <c r="D862" s="1"/>
      <c r="E862" s="52"/>
      <c r="F862" s="1"/>
      <c r="G862" s="52"/>
      <c r="H862" s="1"/>
      <c r="I862" s="52"/>
      <c r="J862" s="1"/>
      <c r="K862" s="52"/>
      <c r="L862" s="69"/>
      <c r="M862" s="52"/>
      <c r="N862" s="1"/>
      <c r="O862" s="52"/>
      <c r="P862" s="1"/>
      <c r="Q862" s="1"/>
      <c r="R862" s="52"/>
      <c r="S862" s="1"/>
      <c r="T862" s="52"/>
      <c r="U862" s="1"/>
      <c r="V862" s="70"/>
      <c r="W862" s="52"/>
      <c r="X862" s="1"/>
      <c r="Y862" s="52"/>
      <c r="Z862" s="1"/>
      <c r="AA862" s="1"/>
      <c r="AB862" s="1"/>
      <c r="AC862" s="1"/>
      <c r="AD862" s="1"/>
      <c r="AE862" s="52"/>
      <c r="AF862" s="1"/>
      <c r="AG862" s="52"/>
      <c r="AH862" s="1"/>
      <c r="AI862" s="1"/>
      <c r="AJ862" s="52"/>
      <c r="AK862" s="1"/>
      <c r="AL862" s="52"/>
      <c r="AM862" s="1"/>
      <c r="AN862" s="52"/>
      <c r="AO862" s="71"/>
      <c r="AP862" s="52"/>
      <c r="AQ862" s="1"/>
      <c r="AR862" s="71"/>
      <c r="AS862" s="71"/>
      <c r="AT862" s="52"/>
    </row>
    <row r="863" spans="1:46" ht="14.25" customHeight="1">
      <c r="A863" s="52"/>
      <c r="B863" s="52"/>
      <c r="C863" s="52"/>
      <c r="D863" s="1"/>
      <c r="E863" s="52"/>
      <c r="F863" s="1"/>
      <c r="G863" s="52"/>
      <c r="H863" s="1"/>
      <c r="I863" s="52"/>
      <c r="J863" s="1"/>
      <c r="K863" s="52"/>
      <c r="L863" s="69"/>
      <c r="M863" s="52"/>
      <c r="N863" s="1"/>
      <c r="O863" s="52"/>
      <c r="P863" s="1"/>
      <c r="Q863" s="1"/>
      <c r="R863" s="52"/>
      <c r="S863" s="1"/>
      <c r="T863" s="52"/>
      <c r="U863" s="1"/>
      <c r="V863" s="70"/>
      <c r="W863" s="52"/>
      <c r="X863" s="1"/>
      <c r="Y863" s="52"/>
      <c r="Z863" s="1"/>
      <c r="AA863" s="1"/>
      <c r="AB863" s="1"/>
      <c r="AC863" s="1"/>
      <c r="AD863" s="1"/>
      <c r="AE863" s="52"/>
      <c r="AF863" s="1"/>
      <c r="AG863" s="52"/>
      <c r="AH863" s="1"/>
      <c r="AI863" s="1"/>
      <c r="AJ863" s="52"/>
      <c r="AK863" s="1"/>
      <c r="AL863" s="52"/>
      <c r="AM863" s="1"/>
      <c r="AN863" s="52"/>
      <c r="AO863" s="71"/>
      <c r="AP863" s="52"/>
      <c r="AQ863" s="1"/>
      <c r="AR863" s="71"/>
      <c r="AS863" s="71"/>
      <c r="AT863" s="52"/>
    </row>
    <row r="864" spans="1:46" ht="14.25" customHeight="1">
      <c r="A864" s="52"/>
      <c r="B864" s="52"/>
      <c r="C864" s="52"/>
      <c r="D864" s="1"/>
      <c r="E864" s="52"/>
      <c r="F864" s="1"/>
      <c r="G864" s="52"/>
      <c r="H864" s="1"/>
      <c r="I864" s="52"/>
      <c r="J864" s="1"/>
      <c r="K864" s="52"/>
      <c r="L864" s="69"/>
      <c r="M864" s="52"/>
      <c r="N864" s="1"/>
      <c r="O864" s="52"/>
      <c r="P864" s="1"/>
      <c r="Q864" s="1"/>
      <c r="R864" s="52"/>
      <c r="S864" s="1"/>
      <c r="T864" s="52"/>
      <c r="U864" s="1"/>
      <c r="V864" s="70"/>
      <c r="W864" s="52"/>
      <c r="X864" s="1"/>
      <c r="Y864" s="52"/>
      <c r="Z864" s="1"/>
      <c r="AA864" s="1"/>
      <c r="AB864" s="1"/>
      <c r="AC864" s="1"/>
      <c r="AD864" s="1"/>
      <c r="AE864" s="52"/>
      <c r="AF864" s="1"/>
      <c r="AG864" s="52"/>
      <c r="AH864" s="1"/>
      <c r="AI864" s="1"/>
      <c r="AJ864" s="52"/>
      <c r="AK864" s="1"/>
      <c r="AL864" s="52"/>
      <c r="AM864" s="1"/>
      <c r="AN864" s="52"/>
      <c r="AO864" s="71"/>
      <c r="AP864" s="52"/>
      <c r="AQ864" s="1"/>
      <c r="AR864" s="71"/>
      <c r="AS864" s="71"/>
      <c r="AT864" s="52"/>
    </row>
    <row r="865" spans="1:46" ht="14.25" customHeight="1">
      <c r="A865" s="52"/>
      <c r="B865" s="52"/>
      <c r="C865" s="52"/>
      <c r="D865" s="1"/>
      <c r="E865" s="52"/>
      <c r="F865" s="1"/>
      <c r="G865" s="52"/>
      <c r="H865" s="1"/>
      <c r="I865" s="52"/>
      <c r="J865" s="1"/>
      <c r="K865" s="52"/>
      <c r="L865" s="69"/>
      <c r="M865" s="52"/>
      <c r="N865" s="1"/>
      <c r="O865" s="52"/>
      <c r="P865" s="1"/>
      <c r="Q865" s="1"/>
      <c r="R865" s="52"/>
      <c r="S865" s="1"/>
      <c r="T865" s="52"/>
      <c r="U865" s="1"/>
      <c r="V865" s="70"/>
      <c r="W865" s="52"/>
      <c r="X865" s="1"/>
      <c r="Y865" s="52"/>
      <c r="Z865" s="1"/>
      <c r="AA865" s="1"/>
      <c r="AB865" s="1"/>
      <c r="AC865" s="1"/>
      <c r="AD865" s="1"/>
      <c r="AE865" s="52"/>
      <c r="AF865" s="1"/>
      <c r="AG865" s="52"/>
      <c r="AH865" s="1"/>
      <c r="AI865" s="1"/>
      <c r="AJ865" s="52"/>
      <c r="AK865" s="1"/>
      <c r="AL865" s="52"/>
      <c r="AM865" s="1"/>
      <c r="AN865" s="52"/>
      <c r="AO865" s="71"/>
      <c r="AP865" s="52"/>
      <c r="AQ865" s="1"/>
      <c r="AR865" s="71"/>
      <c r="AS865" s="71"/>
      <c r="AT865" s="52"/>
    </row>
    <row r="866" spans="1:46" ht="14.25" customHeight="1">
      <c r="A866" s="52"/>
      <c r="B866" s="52"/>
      <c r="C866" s="52"/>
      <c r="D866" s="1"/>
      <c r="E866" s="52"/>
      <c r="F866" s="1"/>
      <c r="G866" s="52"/>
      <c r="H866" s="1"/>
      <c r="I866" s="52"/>
      <c r="J866" s="1"/>
      <c r="K866" s="52"/>
      <c r="L866" s="69"/>
      <c r="M866" s="52"/>
      <c r="N866" s="1"/>
      <c r="O866" s="52"/>
      <c r="P866" s="1"/>
      <c r="Q866" s="1"/>
      <c r="R866" s="52"/>
      <c r="S866" s="1"/>
      <c r="T866" s="52"/>
      <c r="U866" s="1"/>
      <c r="V866" s="70"/>
      <c r="W866" s="52"/>
      <c r="X866" s="1"/>
      <c r="Y866" s="52"/>
      <c r="Z866" s="1"/>
      <c r="AA866" s="1"/>
      <c r="AB866" s="1"/>
      <c r="AC866" s="1"/>
      <c r="AD866" s="1"/>
      <c r="AE866" s="52"/>
      <c r="AF866" s="1"/>
      <c r="AG866" s="52"/>
      <c r="AH866" s="1"/>
      <c r="AI866" s="1"/>
      <c r="AJ866" s="52"/>
      <c r="AK866" s="1"/>
      <c r="AL866" s="52"/>
      <c r="AM866" s="1"/>
      <c r="AN866" s="52"/>
      <c r="AO866" s="71"/>
      <c r="AP866" s="52"/>
      <c r="AQ866" s="1"/>
      <c r="AR866" s="71"/>
      <c r="AS866" s="71"/>
      <c r="AT866" s="52"/>
    </row>
    <row r="867" spans="1:46" ht="14.25" customHeight="1">
      <c r="A867" s="52"/>
      <c r="B867" s="52"/>
      <c r="C867" s="52"/>
      <c r="D867" s="1"/>
      <c r="E867" s="52"/>
      <c r="F867" s="1"/>
      <c r="G867" s="52"/>
      <c r="H867" s="1"/>
      <c r="I867" s="52"/>
      <c r="J867" s="1"/>
      <c r="K867" s="52"/>
      <c r="L867" s="69"/>
      <c r="M867" s="52"/>
      <c r="N867" s="1"/>
      <c r="O867" s="52"/>
      <c r="P867" s="1"/>
      <c r="Q867" s="1"/>
      <c r="R867" s="52"/>
      <c r="S867" s="1"/>
      <c r="T867" s="52"/>
      <c r="U867" s="1"/>
      <c r="V867" s="70"/>
      <c r="W867" s="52"/>
      <c r="X867" s="1"/>
      <c r="Y867" s="52"/>
      <c r="Z867" s="1"/>
      <c r="AA867" s="1"/>
      <c r="AB867" s="1"/>
      <c r="AC867" s="1"/>
      <c r="AD867" s="1"/>
      <c r="AE867" s="52"/>
      <c r="AF867" s="1"/>
      <c r="AG867" s="52"/>
      <c r="AH867" s="1"/>
      <c r="AI867" s="1"/>
      <c r="AJ867" s="52"/>
      <c r="AK867" s="1"/>
      <c r="AL867" s="52"/>
      <c r="AM867" s="1"/>
      <c r="AN867" s="52"/>
      <c r="AO867" s="71"/>
      <c r="AP867" s="52"/>
      <c r="AQ867" s="1"/>
      <c r="AR867" s="71"/>
      <c r="AS867" s="71"/>
      <c r="AT867" s="52"/>
    </row>
    <row r="868" spans="1:46" ht="14.25" customHeight="1">
      <c r="A868" s="52"/>
      <c r="B868" s="52"/>
      <c r="C868" s="52"/>
      <c r="D868" s="1"/>
      <c r="E868" s="52"/>
      <c r="F868" s="1"/>
      <c r="G868" s="52"/>
      <c r="H868" s="1"/>
      <c r="I868" s="52"/>
      <c r="J868" s="1"/>
      <c r="K868" s="52"/>
      <c r="L868" s="69"/>
      <c r="M868" s="52"/>
      <c r="N868" s="1"/>
      <c r="O868" s="52"/>
      <c r="P868" s="1"/>
      <c r="Q868" s="1"/>
      <c r="R868" s="52"/>
      <c r="S868" s="1"/>
      <c r="T868" s="52"/>
      <c r="U868" s="1"/>
      <c r="V868" s="70"/>
      <c r="W868" s="52"/>
      <c r="X868" s="1"/>
      <c r="Y868" s="52"/>
      <c r="Z868" s="1"/>
      <c r="AA868" s="1"/>
      <c r="AB868" s="1"/>
      <c r="AC868" s="1"/>
      <c r="AD868" s="1"/>
      <c r="AE868" s="52"/>
      <c r="AF868" s="1"/>
      <c r="AG868" s="52"/>
      <c r="AH868" s="1"/>
      <c r="AI868" s="1"/>
      <c r="AJ868" s="52"/>
      <c r="AK868" s="1"/>
      <c r="AL868" s="52"/>
      <c r="AM868" s="1"/>
      <c r="AN868" s="52"/>
      <c r="AO868" s="71"/>
      <c r="AP868" s="52"/>
      <c r="AQ868" s="1"/>
      <c r="AR868" s="71"/>
      <c r="AS868" s="71"/>
      <c r="AT868" s="52"/>
    </row>
    <row r="869" spans="1:46" ht="14.25" customHeight="1">
      <c r="A869" s="52"/>
      <c r="B869" s="52"/>
      <c r="C869" s="52"/>
      <c r="D869" s="1"/>
      <c r="E869" s="52"/>
      <c r="F869" s="1"/>
      <c r="G869" s="52"/>
      <c r="H869" s="1"/>
      <c r="I869" s="52"/>
      <c r="J869" s="1"/>
      <c r="K869" s="52"/>
      <c r="L869" s="69"/>
      <c r="M869" s="52"/>
      <c r="N869" s="1"/>
      <c r="O869" s="52"/>
      <c r="P869" s="1"/>
      <c r="Q869" s="1"/>
      <c r="R869" s="52"/>
      <c r="S869" s="1"/>
      <c r="T869" s="52"/>
      <c r="U869" s="1"/>
      <c r="V869" s="70"/>
      <c r="W869" s="52"/>
      <c r="X869" s="1"/>
      <c r="Y869" s="52"/>
      <c r="Z869" s="1"/>
      <c r="AA869" s="1"/>
      <c r="AB869" s="1"/>
      <c r="AC869" s="1"/>
      <c r="AD869" s="1"/>
      <c r="AE869" s="52"/>
      <c r="AF869" s="1"/>
      <c r="AG869" s="52"/>
      <c r="AH869" s="1"/>
      <c r="AI869" s="1"/>
      <c r="AJ869" s="52"/>
      <c r="AK869" s="1"/>
      <c r="AL869" s="52"/>
      <c r="AM869" s="1"/>
      <c r="AN869" s="52"/>
      <c r="AO869" s="71"/>
      <c r="AP869" s="52"/>
      <c r="AQ869" s="1"/>
      <c r="AR869" s="71"/>
      <c r="AS869" s="71"/>
      <c r="AT869" s="52"/>
    </row>
    <row r="870" spans="1:46" ht="14.25" customHeight="1">
      <c r="A870" s="52"/>
      <c r="B870" s="52"/>
      <c r="C870" s="52"/>
      <c r="D870" s="1"/>
      <c r="E870" s="52"/>
      <c r="F870" s="1"/>
      <c r="G870" s="52"/>
      <c r="H870" s="1"/>
      <c r="I870" s="52"/>
      <c r="J870" s="1"/>
      <c r="K870" s="52"/>
      <c r="L870" s="69"/>
      <c r="M870" s="52"/>
      <c r="N870" s="1"/>
      <c r="O870" s="52"/>
      <c r="P870" s="1"/>
      <c r="Q870" s="1"/>
      <c r="R870" s="52"/>
      <c r="S870" s="1"/>
      <c r="T870" s="52"/>
      <c r="U870" s="1"/>
      <c r="V870" s="70"/>
      <c r="W870" s="52"/>
      <c r="X870" s="1"/>
      <c r="Y870" s="52"/>
      <c r="Z870" s="1"/>
      <c r="AA870" s="1"/>
      <c r="AB870" s="1"/>
      <c r="AC870" s="1"/>
      <c r="AD870" s="1"/>
      <c r="AE870" s="52"/>
      <c r="AF870" s="1"/>
      <c r="AG870" s="52"/>
      <c r="AH870" s="1"/>
      <c r="AI870" s="1"/>
      <c r="AJ870" s="52"/>
      <c r="AK870" s="1"/>
      <c r="AL870" s="52"/>
      <c r="AM870" s="1"/>
      <c r="AN870" s="52"/>
      <c r="AO870" s="71"/>
      <c r="AP870" s="52"/>
      <c r="AQ870" s="1"/>
      <c r="AR870" s="71"/>
      <c r="AS870" s="71"/>
      <c r="AT870" s="52"/>
    </row>
    <row r="871" spans="1:46" ht="14.25" customHeight="1">
      <c r="A871" s="52"/>
      <c r="B871" s="52"/>
      <c r="C871" s="52"/>
      <c r="D871" s="1"/>
      <c r="E871" s="52"/>
      <c r="F871" s="1"/>
      <c r="G871" s="52"/>
      <c r="H871" s="1"/>
      <c r="I871" s="52"/>
      <c r="J871" s="1"/>
      <c r="K871" s="52"/>
      <c r="L871" s="69"/>
      <c r="M871" s="52"/>
      <c r="N871" s="1"/>
      <c r="O871" s="52"/>
      <c r="P871" s="1"/>
      <c r="Q871" s="1"/>
      <c r="R871" s="52"/>
      <c r="S871" s="1"/>
      <c r="T871" s="52"/>
      <c r="U871" s="1"/>
      <c r="V871" s="70"/>
      <c r="W871" s="52"/>
      <c r="X871" s="1"/>
      <c r="Y871" s="52"/>
      <c r="Z871" s="1"/>
      <c r="AA871" s="1"/>
      <c r="AB871" s="1"/>
      <c r="AC871" s="1"/>
      <c r="AD871" s="1"/>
      <c r="AE871" s="52"/>
      <c r="AF871" s="1"/>
      <c r="AG871" s="52"/>
      <c r="AH871" s="1"/>
      <c r="AI871" s="1"/>
      <c r="AJ871" s="52"/>
      <c r="AK871" s="1"/>
      <c r="AL871" s="52"/>
      <c r="AM871" s="1"/>
      <c r="AN871" s="52"/>
      <c r="AO871" s="71"/>
      <c r="AP871" s="52"/>
      <c r="AQ871" s="1"/>
      <c r="AR871" s="71"/>
      <c r="AS871" s="71"/>
      <c r="AT871" s="52"/>
    </row>
    <row r="872" spans="1:46" ht="14.25" customHeight="1">
      <c r="A872" s="52"/>
      <c r="B872" s="52"/>
      <c r="C872" s="52"/>
      <c r="D872" s="1"/>
      <c r="E872" s="52"/>
      <c r="F872" s="1"/>
      <c r="G872" s="52"/>
      <c r="H872" s="1"/>
      <c r="I872" s="52"/>
      <c r="J872" s="1"/>
      <c r="K872" s="52"/>
      <c r="L872" s="69"/>
      <c r="M872" s="52"/>
      <c r="N872" s="1"/>
      <c r="O872" s="52"/>
      <c r="P872" s="1"/>
      <c r="Q872" s="1"/>
      <c r="R872" s="52"/>
      <c r="S872" s="1"/>
      <c r="T872" s="52"/>
      <c r="U872" s="1"/>
      <c r="V872" s="70"/>
      <c r="W872" s="52"/>
      <c r="X872" s="1"/>
      <c r="Y872" s="52"/>
      <c r="Z872" s="1"/>
      <c r="AA872" s="1"/>
      <c r="AB872" s="1"/>
      <c r="AC872" s="1"/>
      <c r="AD872" s="1"/>
      <c r="AE872" s="52"/>
      <c r="AF872" s="1"/>
      <c r="AG872" s="52"/>
      <c r="AH872" s="1"/>
      <c r="AI872" s="1"/>
      <c r="AJ872" s="52"/>
      <c r="AK872" s="1"/>
      <c r="AL872" s="52"/>
      <c r="AM872" s="1"/>
      <c r="AN872" s="52"/>
      <c r="AO872" s="71"/>
      <c r="AP872" s="52"/>
      <c r="AQ872" s="1"/>
      <c r="AR872" s="71"/>
      <c r="AS872" s="71"/>
      <c r="AT872" s="52"/>
    </row>
    <row r="873" spans="1:46" ht="14.25" customHeight="1">
      <c r="A873" s="52"/>
      <c r="B873" s="52"/>
      <c r="C873" s="52"/>
      <c r="D873" s="1"/>
      <c r="E873" s="52"/>
      <c r="F873" s="1"/>
      <c r="G873" s="52"/>
      <c r="H873" s="1"/>
      <c r="I873" s="52"/>
      <c r="J873" s="1"/>
      <c r="K873" s="52"/>
      <c r="L873" s="69"/>
      <c r="M873" s="52"/>
      <c r="N873" s="1"/>
      <c r="O873" s="52"/>
      <c r="P873" s="1"/>
      <c r="Q873" s="1"/>
      <c r="R873" s="52"/>
      <c r="S873" s="1"/>
      <c r="T873" s="52"/>
      <c r="U873" s="1"/>
      <c r="V873" s="70"/>
      <c r="W873" s="52"/>
      <c r="X873" s="1"/>
      <c r="Y873" s="52"/>
      <c r="Z873" s="1"/>
      <c r="AA873" s="1"/>
      <c r="AB873" s="1"/>
      <c r="AC873" s="1"/>
      <c r="AD873" s="1"/>
      <c r="AE873" s="52"/>
      <c r="AF873" s="1"/>
      <c r="AG873" s="52"/>
      <c r="AH873" s="1"/>
      <c r="AI873" s="1"/>
      <c r="AJ873" s="52"/>
      <c r="AK873" s="1"/>
      <c r="AL873" s="52"/>
      <c r="AM873" s="1"/>
      <c r="AN873" s="52"/>
      <c r="AO873" s="71"/>
      <c r="AP873" s="52"/>
      <c r="AQ873" s="1"/>
      <c r="AR873" s="71"/>
      <c r="AS873" s="71"/>
      <c r="AT873" s="52"/>
    </row>
    <row r="874" spans="1:46" ht="14.25" customHeight="1">
      <c r="A874" s="52"/>
      <c r="B874" s="52"/>
      <c r="C874" s="52"/>
      <c r="D874" s="1"/>
      <c r="E874" s="52"/>
      <c r="F874" s="1"/>
      <c r="G874" s="52"/>
      <c r="H874" s="1"/>
      <c r="I874" s="52"/>
      <c r="J874" s="1"/>
      <c r="K874" s="52"/>
      <c r="L874" s="69"/>
      <c r="M874" s="52"/>
      <c r="N874" s="1"/>
      <c r="O874" s="52"/>
      <c r="P874" s="1"/>
      <c r="Q874" s="1"/>
      <c r="R874" s="52"/>
      <c r="S874" s="1"/>
      <c r="T874" s="52"/>
      <c r="U874" s="1"/>
      <c r="V874" s="70"/>
      <c r="W874" s="52"/>
      <c r="X874" s="1"/>
      <c r="Y874" s="52"/>
      <c r="Z874" s="1"/>
      <c r="AA874" s="1"/>
      <c r="AB874" s="1"/>
      <c r="AC874" s="1"/>
      <c r="AD874" s="1"/>
      <c r="AE874" s="52"/>
      <c r="AF874" s="1"/>
      <c r="AG874" s="52"/>
      <c r="AH874" s="1"/>
      <c r="AI874" s="1"/>
      <c r="AJ874" s="52"/>
      <c r="AK874" s="1"/>
      <c r="AL874" s="52"/>
      <c r="AM874" s="1"/>
      <c r="AN874" s="52"/>
      <c r="AO874" s="71"/>
      <c r="AP874" s="52"/>
      <c r="AQ874" s="1"/>
      <c r="AR874" s="71"/>
      <c r="AS874" s="71"/>
      <c r="AT874" s="52"/>
    </row>
    <row r="875" spans="1:46" ht="14.25" customHeight="1">
      <c r="A875" s="52"/>
      <c r="B875" s="52"/>
      <c r="C875" s="52"/>
      <c r="D875" s="1"/>
      <c r="E875" s="52"/>
      <c r="F875" s="1"/>
      <c r="G875" s="52"/>
      <c r="H875" s="1"/>
      <c r="I875" s="52"/>
      <c r="J875" s="1"/>
      <c r="K875" s="52"/>
      <c r="L875" s="69"/>
      <c r="M875" s="52"/>
      <c r="N875" s="1"/>
      <c r="O875" s="52"/>
      <c r="P875" s="1"/>
      <c r="Q875" s="1"/>
      <c r="R875" s="52"/>
      <c r="S875" s="1"/>
      <c r="T875" s="52"/>
      <c r="U875" s="1"/>
      <c r="V875" s="70"/>
      <c r="W875" s="52"/>
      <c r="X875" s="1"/>
      <c r="Y875" s="52"/>
      <c r="Z875" s="1"/>
      <c r="AA875" s="1"/>
      <c r="AB875" s="1"/>
      <c r="AC875" s="1"/>
      <c r="AD875" s="1"/>
      <c r="AE875" s="52"/>
      <c r="AF875" s="1"/>
      <c r="AG875" s="52"/>
      <c r="AH875" s="1"/>
      <c r="AI875" s="1"/>
      <c r="AJ875" s="52"/>
      <c r="AK875" s="1"/>
      <c r="AL875" s="52"/>
      <c r="AM875" s="1"/>
      <c r="AN875" s="52"/>
      <c r="AO875" s="71"/>
      <c r="AP875" s="52"/>
      <c r="AQ875" s="1"/>
      <c r="AR875" s="71"/>
      <c r="AS875" s="71"/>
      <c r="AT875" s="52"/>
    </row>
    <row r="876" spans="1:46" ht="14.25" customHeight="1">
      <c r="A876" s="52"/>
      <c r="B876" s="52"/>
      <c r="C876" s="52"/>
      <c r="D876" s="1"/>
      <c r="E876" s="52"/>
      <c r="F876" s="1"/>
      <c r="G876" s="52"/>
      <c r="H876" s="1"/>
      <c r="I876" s="52"/>
      <c r="J876" s="1"/>
      <c r="K876" s="52"/>
      <c r="L876" s="69"/>
      <c r="M876" s="52"/>
      <c r="N876" s="1"/>
      <c r="O876" s="52"/>
      <c r="P876" s="1"/>
      <c r="Q876" s="1"/>
      <c r="R876" s="52"/>
      <c r="S876" s="1"/>
      <c r="T876" s="52"/>
      <c r="U876" s="1"/>
      <c r="V876" s="70"/>
      <c r="W876" s="52"/>
      <c r="X876" s="1"/>
      <c r="Y876" s="52"/>
      <c r="Z876" s="1"/>
      <c r="AA876" s="1"/>
      <c r="AB876" s="1"/>
      <c r="AC876" s="1"/>
      <c r="AD876" s="1"/>
      <c r="AE876" s="52"/>
      <c r="AF876" s="1"/>
      <c r="AG876" s="52"/>
      <c r="AH876" s="1"/>
      <c r="AI876" s="1"/>
      <c r="AJ876" s="52"/>
      <c r="AK876" s="1"/>
      <c r="AL876" s="52"/>
      <c r="AM876" s="1"/>
      <c r="AN876" s="52"/>
      <c r="AO876" s="71"/>
      <c r="AP876" s="52"/>
      <c r="AQ876" s="1"/>
      <c r="AR876" s="71"/>
      <c r="AS876" s="71"/>
      <c r="AT876" s="52"/>
    </row>
    <row r="877" spans="1:46" ht="14.25" customHeight="1">
      <c r="A877" s="52"/>
      <c r="B877" s="52"/>
      <c r="C877" s="52"/>
      <c r="D877" s="1"/>
      <c r="E877" s="52"/>
      <c r="F877" s="1"/>
      <c r="G877" s="52"/>
      <c r="H877" s="1"/>
      <c r="I877" s="52"/>
      <c r="J877" s="1"/>
      <c r="K877" s="52"/>
      <c r="L877" s="69"/>
      <c r="M877" s="52"/>
      <c r="N877" s="1"/>
      <c r="O877" s="52"/>
      <c r="P877" s="1"/>
      <c r="Q877" s="1"/>
      <c r="R877" s="52"/>
      <c r="S877" s="1"/>
      <c r="T877" s="52"/>
      <c r="U877" s="1"/>
      <c r="V877" s="70"/>
      <c r="W877" s="52"/>
      <c r="X877" s="1"/>
      <c r="Y877" s="52"/>
      <c r="Z877" s="1"/>
      <c r="AA877" s="1"/>
      <c r="AB877" s="1"/>
      <c r="AC877" s="1"/>
      <c r="AD877" s="1"/>
      <c r="AE877" s="52"/>
      <c r="AF877" s="1"/>
      <c r="AG877" s="52"/>
      <c r="AH877" s="1"/>
      <c r="AI877" s="1"/>
      <c r="AJ877" s="52"/>
      <c r="AK877" s="1"/>
      <c r="AL877" s="52"/>
      <c r="AM877" s="1"/>
      <c r="AN877" s="52"/>
      <c r="AO877" s="71"/>
      <c r="AP877" s="52"/>
      <c r="AQ877" s="1"/>
      <c r="AR877" s="71"/>
      <c r="AS877" s="71"/>
      <c r="AT877" s="52"/>
    </row>
    <row r="878" spans="1:46" ht="14.25" customHeight="1">
      <c r="A878" s="52"/>
      <c r="B878" s="52"/>
      <c r="C878" s="52"/>
      <c r="D878" s="1"/>
      <c r="E878" s="52"/>
      <c r="F878" s="1"/>
      <c r="G878" s="52"/>
      <c r="H878" s="1"/>
      <c r="I878" s="52"/>
      <c r="J878" s="1"/>
      <c r="K878" s="52"/>
      <c r="L878" s="69"/>
      <c r="M878" s="52"/>
      <c r="N878" s="1"/>
      <c r="O878" s="52"/>
      <c r="P878" s="1"/>
      <c r="Q878" s="1"/>
      <c r="R878" s="52"/>
      <c r="S878" s="1"/>
      <c r="T878" s="52"/>
      <c r="U878" s="1"/>
      <c r="V878" s="70"/>
      <c r="W878" s="52"/>
      <c r="X878" s="1"/>
      <c r="Y878" s="52"/>
      <c r="Z878" s="1"/>
      <c r="AA878" s="1"/>
      <c r="AB878" s="1"/>
      <c r="AC878" s="1"/>
      <c r="AD878" s="1"/>
      <c r="AE878" s="52"/>
      <c r="AF878" s="1"/>
      <c r="AG878" s="52"/>
      <c r="AH878" s="1"/>
      <c r="AI878" s="1"/>
      <c r="AJ878" s="52"/>
      <c r="AK878" s="1"/>
      <c r="AL878" s="52"/>
      <c r="AM878" s="1"/>
      <c r="AN878" s="52"/>
      <c r="AO878" s="71"/>
      <c r="AP878" s="52"/>
      <c r="AQ878" s="1"/>
      <c r="AR878" s="71"/>
      <c r="AS878" s="71"/>
      <c r="AT878" s="52"/>
    </row>
    <row r="879" spans="1:46" ht="14.25" customHeight="1">
      <c r="A879" s="52"/>
      <c r="B879" s="52"/>
      <c r="C879" s="52"/>
      <c r="D879" s="1"/>
      <c r="E879" s="52"/>
      <c r="F879" s="1"/>
      <c r="G879" s="52"/>
      <c r="H879" s="1"/>
      <c r="I879" s="52"/>
      <c r="J879" s="1"/>
      <c r="K879" s="52"/>
      <c r="L879" s="69"/>
      <c r="M879" s="52"/>
      <c r="N879" s="1"/>
      <c r="O879" s="52"/>
      <c r="P879" s="1"/>
      <c r="Q879" s="1"/>
      <c r="R879" s="52"/>
      <c r="S879" s="1"/>
      <c r="T879" s="52"/>
      <c r="U879" s="1"/>
      <c r="V879" s="70"/>
      <c r="W879" s="52"/>
      <c r="X879" s="1"/>
      <c r="Y879" s="52"/>
      <c r="Z879" s="1"/>
      <c r="AA879" s="1"/>
      <c r="AB879" s="1"/>
      <c r="AC879" s="1"/>
      <c r="AD879" s="1"/>
      <c r="AE879" s="52"/>
      <c r="AF879" s="1"/>
      <c r="AG879" s="52"/>
      <c r="AH879" s="1"/>
      <c r="AI879" s="1"/>
      <c r="AJ879" s="52"/>
      <c r="AK879" s="1"/>
      <c r="AL879" s="52"/>
      <c r="AM879" s="1"/>
      <c r="AN879" s="52"/>
      <c r="AO879" s="71"/>
      <c r="AP879" s="52"/>
      <c r="AQ879" s="1"/>
      <c r="AR879" s="71"/>
      <c r="AS879" s="71"/>
      <c r="AT879" s="52"/>
    </row>
    <row r="880" spans="1:46" ht="14.25" customHeight="1">
      <c r="A880" s="52"/>
      <c r="B880" s="52"/>
      <c r="C880" s="52"/>
      <c r="D880" s="1"/>
      <c r="E880" s="52"/>
      <c r="F880" s="1"/>
      <c r="G880" s="52"/>
      <c r="H880" s="1"/>
      <c r="I880" s="52"/>
      <c r="J880" s="1"/>
      <c r="K880" s="52"/>
      <c r="L880" s="69"/>
      <c r="M880" s="52"/>
      <c r="N880" s="1"/>
      <c r="O880" s="52"/>
      <c r="P880" s="1"/>
      <c r="Q880" s="1"/>
      <c r="R880" s="52"/>
      <c r="S880" s="1"/>
      <c r="T880" s="52"/>
      <c r="U880" s="1"/>
      <c r="V880" s="70"/>
      <c r="W880" s="52"/>
      <c r="X880" s="1"/>
      <c r="Y880" s="52"/>
      <c r="Z880" s="1"/>
      <c r="AA880" s="1"/>
      <c r="AB880" s="1"/>
      <c r="AC880" s="1"/>
      <c r="AD880" s="1"/>
      <c r="AE880" s="52"/>
      <c r="AF880" s="1"/>
      <c r="AG880" s="52"/>
      <c r="AH880" s="1"/>
      <c r="AI880" s="1"/>
      <c r="AJ880" s="52"/>
      <c r="AK880" s="1"/>
      <c r="AL880" s="52"/>
      <c r="AM880" s="1"/>
      <c r="AN880" s="52"/>
      <c r="AO880" s="71"/>
      <c r="AP880" s="52"/>
      <c r="AQ880" s="1"/>
      <c r="AR880" s="71"/>
      <c r="AS880" s="71"/>
      <c r="AT880" s="52"/>
    </row>
    <row r="881" spans="1:46" ht="14.25" customHeight="1">
      <c r="A881" s="52"/>
      <c r="B881" s="52"/>
      <c r="C881" s="52"/>
      <c r="D881" s="1"/>
      <c r="E881" s="52"/>
      <c r="F881" s="1"/>
      <c r="G881" s="52"/>
      <c r="H881" s="1"/>
      <c r="I881" s="52"/>
      <c r="J881" s="1"/>
      <c r="K881" s="52"/>
      <c r="L881" s="69"/>
      <c r="M881" s="52"/>
      <c r="N881" s="1"/>
      <c r="O881" s="52"/>
      <c r="P881" s="1"/>
      <c r="Q881" s="1"/>
      <c r="R881" s="52"/>
      <c r="S881" s="1"/>
      <c r="T881" s="52"/>
      <c r="U881" s="1"/>
      <c r="V881" s="70"/>
      <c r="W881" s="52"/>
      <c r="X881" s="1"/>
      <c r="Y881" s="52"/>
      <c r="Z881" s="1"/>
      <c r="AA881" s="1"/>
      <c r="AB881" s="1"/>
      <c r="AC881" s="1"/>
      <c r="AD881" s="1"/>
      <c r="AE881" s="52"/>
      <c r="AF881" s="1"/>
      <c r="AG881" s="52"/>
      <c r="AH881" s="1"/>
      <c r="AI881" s="1"/>
      <c r="AJ881" s="52"/>
      <c r="AK881" s="1"/>
      <c r="AL881" s="52"/>
      <c r="AM881" s="1"/>
      <c r="AN881" s="52"/>
      <c r="AO881" s="71"/>
      <c r="AP881" s="52"/>
      <c r="AQ881" s="1"/>
      <c r="AR881" s="71"/>
      <c r="AS881" s="71"/>
      <c r="AT881" s="52"/>
    </row>
    <row r="882" spans="1:46" ht="14.25" customHeight="1">
      <c r="A882" s="52"/>
      <c r="B882" s="52"/>
      <c r="C882" s="52"/>
      <c r="D882" s="1"/>
      <c r="E882" s="52"/>
      <c r="F882" s="1"/>
      <c r="G882" s="52"/>
      <c r="H882" s="1"/>
      <c r="I882" s="52"/>
      <c r="J882" s="1"/>
      <c r="K882" s="52"/>
      <c r="L882" s="69"/>
      <c r="M882" s="52"/>
      <c r="N882" s="1"/>
      <c r="O882" s="52"/>
      <c r="P882" s="1"/>
      <c r="Q882" s="1"/>
      <c r="R882" s="52"/>
      <c r="S882" s="1"/>
      <c r="T882" s="52"/>
      <c r="U882" s="1"/>
      <c r="V882" s="70"/>
      <c r="W882" s="52"/>
      <c r="X882" s="1"/>
      <c r="Y882" s="52"/>
      <c r="Z882" s="1"/>
      <c r="AA882" s="1"/>
      <c r="AB882" s="1"/>
      <c r="AC882" s="1"/>
      <c r="AD882" s="1"/>
      <c r="AE882" s="52"/>
      <c r="AF882" s="1"/>
      <c r="AG882" s="52"/>
      <c r="AH882" s="1"/>
      <c r="AI882" s="1"/>
      <c r="AJ882" s="52"/>
      <c r="AK882" s="1"/>
      <c r="AL882" s="52"/>
      <c r="AM882" s="1"/>
      <c r="AN882" s="52"/>
      <c r="AO882" s="71"/>
      <c r="AP882" s="52"/>
      <c r="AQ882" s="1"/>
      <c r="AR882" s="71"/>
      <c r="AS882" s="71"/>
      <c r="AT882" s="52"/>
    </row>
    <row r="883" spans="1:46" ht="14.25" customHeight="1">
      <c r="A883" s="52"/>
      <c r="B883" s="52"/>
      <c r="C883" s="52"/>
      <c r="D883" s="1"/>
      <c r="E883" s="52"/>
      <c r="F883" s="1"/>
      <c r="G883" s="52"/>
      <c r="H883" s="1"/>
      <c r="I883" s="52"/>
      <c r="J883" s="1"/>
      <c r="K883" s="52"/>
      <c r="L883" s="69"/>
      <c r="M883" s="52"/>
      <c r="N883" s="1"/>
      <c r="O883" s="52"/>
      <c r="P883" s="1"/>
      <c r="Q883" s="1"/>
      <c r="R883" s="52"/>
      <c r="S883" s="1"/>
      <c r="T883" s="52"/>
      <c r="U883" s="1"/>
      <c r="V883" s="70"/>
      <c r="W883" s="52"/>
      <c r="X883" s="1"/>
      <c r="Y883" s="52"/>
      <c r="Z883" s="1"/>
      <c r="AA883" s="1"/>
      <c r="AB883" s="1"/>
      <c r="AC883" s="1"/>
      <c r="AD883" s="1"/>
      <c r="AE883" s="52"/>
      <c r="AF883" s="1"/>
      <c r="AG883" s="52"/>
      <c r="AH883" s="1"/>
      <c r="AI883" s="1"/>
      <c r="AJ883" s="52"/>
      <c r="AK883" s="1"/>
      <c r="AL883" s="52"/>
      <c r="AM883" s="1"/>
      <c r="AN883" s="52"/>
      <c r="AO883" s="71"/>
      <c r="AP883" s="52"/>
      <c r="AQ883" s="1"/>
      <c r="AR883" s="71"/>
      <c r="AS883" s="71"/>
      <c r="AT883" s="52"/>
    </row>
    <row r="884" spans="1:46" ht="14.25" customHeight="1">
      <c r="A884" s="52"/>
      <c r="B884" s="52"/>
      <c r="C884" s="52"/>
      <c r="D884" s="1"/>
      <c r="E884" s="52"/>
      <c r="F884" s="1"/>
      <c r="G884" s="52"/>
      <c r="H884" s="1"/>
      <c r="I884" s="52"/>
      <c r="J884" s="1"/>
      <c r="K884" s="52"/>
      <c r="L884" s="69"/>
      <c r="M884" s="52"/>
      <c r="N884" s="1"/>
      <c r="O884" s="52"/>
      <c r="P884" s="1"/>
      <c r="Q884" s="1"/>
      <c r="R884" s="52"/>
      <c r="S884" s="1"/>
      <c r="T884" s="52"/>
      <c r="U884" s="1"/>
      <c r="V884" s="70"/>
      <c r="W884" s="52"/>
      <c r="X884" s="1"/>
      <c r="Y884" s="52"/>
      <c r="Z884" s="1"/>
      <c r="AA884" s="1"/>
      <c r="AB884" s="1"/>
      <c r="AC884" s="1"/>
      <c r="AD884" s="1"/>
      <c r="AE884" s="52"/>
      <c r="AF884" s="1"/>
      <c r="AG884" s="52"/>
      <c r="AH884" s="1"/>
      <c r="AI884" s="1"/>
      <c r="AJ884" s="52"/>
      <c r="AK884" s="1"/>
      <c r="AL884" s="52"/>
      <c r="AM884" s="1"/>
      <c r="AN884" s="52"/>
      <c r="AO884" s="71"/>
      <c r="AP884" s="52"/>
      <c r="AQ884" s="1"/>
      <c r="AR884" s="71"/>
      <c r="AS884" s="71"/>
      <c r="AT884" s="52"/>
    </row>
    <row r="885" spans="1:46" ht="14.25" customHeight="1">
      <c r="A885" s="52"/>
      <c r="B885" s="52"/>
      <c r="C885" s="52"/>
      <c r="D885" s="1"/>
      <c r="E885" s="52"/>
      <c r="F885" s="1"/>
      <c r="G885" s="52"/>
      <c r="H885" s="1"/>
      <c r="I885" s="52"/>
      <c r="J885" s="1"/>
      <c r="K885" s="52"/>
      <c r="L885" s="69"/>
      <c r="M885" s="52"/>
      <c r="N885" s="1"/>
      <c r="O885" s="52"/>
      <c r="P885" s="1"/>
      <c r="Q885" s="1"/>
      <c r="R885" s="52"/>
      <c r="S885" s="1"/>
      <c r="T885" s="52"/>
      <c r="U885" s="1"/>
      <c r="V885" s="70"/>
      <c r="W885" s="52"/>
      <c r="X885" s="1"/>
      <c r="Y885" s="52"/>
      <c r="Z885" s="1"/>
      <c r="AA885" s="1"/>
      <c r="AB885" s="1"/>
      <c r="AC885" s="1"/>
      <c r="AD885" s="1"/>
      <c r="AE885" s="52"/>
      <c r="AF885" s="1"/>
      <c r="AG885" s="52"/>
      <c r="AH885" s="1"/>
      <c r="AI885" s="1"/>
      <c r="AJ885" s="52"/>
      <c r="AK885" s="1"/>
      <c r="AL885" s="52"/>
      <c r="AM885" s="1"/>
      <c r="AN885" s="52"/>
      <c r="AO885" s="71"/>
      <c r="AP885" s="52"/>
      <c r="AQ885" s="1"/>
      <c r="AR885" s="71"/>
      <c r="AS885" s="71"/>
      <c r="AT885" s="52"/>
    </row>
    <row r="886" spans="1:46" ht="14.25" customHeight="1">
      <c r="A886" s="52"/>
      <c r="B886" s="52"/>
      <c r="C886" s="52"/>
      <c r="D886" s="1"/>
      <c r="E886" s="52"/>
      <c r="F886" s="1"/>
      <c r="G886" s="52"/>
      <c r="H886" s="1"/>
      <c r="I886" s="52"/>
      <c r="J886" s="1"/>
      <c r="K886" s="52"/>
      <c r="L886" s="69"/>
      <c r="M886" s="52"/>
      <c r="N886" s="1"/>
      <c r="O886" s="52"/>
      <c r="P886" s="1"/>
      <c r="Q886" s="1"/>
      <c r="R886" s="52"/>
      <c r="S886" s="1"/>
      <c r="T886" s="52"/>
      <c r="U886" s="1"/>
      <c r="V886" s="70"/>
      <c r="W886" s="52"/>
      <c r="X886" s="1"/>
      <c r="Y886" s="52"/>
      <c r="Z886" s="1"/>
      <c r="AA886" s="1"/>
      <c r="AB886" s="1"/>
      <c r="AC886" s="1"/>
      <c r="AD886" s="1"/>
      <c r="AE886" s="52"/>
      <c r="AF886" s="1"/>
      <c r="AG886" s="52"/>
      <c r="AH886" s="1"/>
      <c r="AI886" s="1"/>
      <c r="AJ886" s="52"/>
      <c r="AK886" s="1"/>
      <c r="AL886" s="52"/>
      <c r="AM886" s="1"/>
      <c r="AN886" s="52"/>
      <c r="AO886" s="71"/>
      <c r="AP886" s="52"/>
      <c r="AQ886" s="1"/>
      <c r="AR886" s="71"/>
      <c r="AS886" s="71"/>
      <c r="AT886" s="52"/>
    </row>
    <row r="887" spans="1:46" ht="14.25" customHeight="1">
      <c r="A887" s="52"/>
      <c r="B887" s="52"/>
      <c r="C887" s="52"/>
      <c r="D887" s="1"/>
      <c r="E887" s="52"/>
      <c r="F887" s="1"/>
      <c r="G887" s="52"/>
      <c r="H887" s="1"/>
      <c r="I887" s="52"/>
      <c r="J887" s="1"/>
      <c r="K887" s="52"/>
      <c r="L887" s="69"/>
      <c r="M887" s="52"/>
      <c r="N887" s="1"/>
      <c r="O887" s="52"/>
      <c r="P887" s="1"/>
      <c r="Q887" s="1"/>
      <c r="R887" s="52"/>
      <c r="S887" s="1"/>
      <c r="T887" s="52"/>
      <c r="U887" s="1"/>
      <c r="V887" s="70"/>
      <c r="W887" s="52"/>
      <c r="X887" s="1"/>
      <c r="Y887" s="52"/>
      <c r="Z887" s="1"/>
      <c r="AA887" s="1"/>
      <c r="AB887" s="1"/>
      <c r="AC887" s="1"/>
      <c r="AD887" s="1"/>
      <c r="AE887" s="52"/>
      <c r="AF887" s="1"/>
      <c r="AG887" s="52"/>
      <c r="AH887" s="1"/>
      <c r="AI887" s="1"/>
      <c r="AJ887" s="52"/>
      <c r="AK887" s="1"/>
      <c r="AL887" s="52"/>
      <c r="AM887" s="1"/>
      <c r="AN887" s="52"/>
      <c r="AO887" s="71"/>
      <c r="AP887" s="52"/>
      <c r="AQ887" s="1"/>
      <c r="AR887" s="71"/>
      <c r="AS887" s="71"/>
      <c r="AT887" s="52"/>
    </row>
    <row r="888" spans="1:46" ht="14.25" customHeight="1">
      <c r="A888" s="52"/>
      <c r="B888" s="52"/>
      <c r="C888" s="52"/>
      <c r="D888" s="1"/>
      <c r="E888" s="52"/>
      <c r="F888" s="1"/>
      <c r="G888" s="52"/>
      <c r="H888" s="1"/>
      <c r="I888" s="52"/>
      <c r="J888" s="1"/>
      <c r="K888" s="52"/>
      <c r="L888" s="69"/>
      <c r="M888" s="52"/>
      <c r="N888" s="1"/>
      <c r="O888" s="52"/>
      <c r="P888" s="1"/>
      <c r="Q888" s="1"/>
      <c r="R888" s="52"/>
      <c r="S888" s="1"/>
      <c r="T888" s="52"/>
      <c r="U888" s="1"/>
      <c r="V888" s="70"/>
      <c r="W888" s="52"/>
      <c r="X888" s="1"/>
      <c r="Y888" s="52"/>
      <c r="Z888" s="1"/>
      <c r="AA888" s="1"/>
      <c r="AB888" s="1"/>
      <c r="AC888" s="1"/>
      <c r="AD888" s="1"/>
      <c r="AE888" s="52"/>
      <c r="AF888" s="1"/>
      <c r="AG888" s="52"/>
      <c r="AH888" s="1"/>
      <c r="AI888" s="1"/>
      <c r="AJ888" s="52"/>
      <c r="AK888" s="1"/>
      <c r="AL888" s="52"/>
      <c r="AM888" s="1"/>
      <c r="AN888" s="52"/>
      <c r="AO888" s="71"/>
      <c r="AP888" s="52"/>
      <c r="AQ888" s="1"/>
      <c r="AR888" s="71"/>
      <c r="AS888" s="71"/>
      <c r="AT888" s="52"/>
    </row>
    <row r="889" spans="1:46" ht="14.25" customHeight="1">
      <c r="A889" s="52"/>
      <c r="B889" s="52"/>
      <c r="C889" s="52"/>
      <c r="D889" s="1"/>
      <c r="E889" s="52"/>
      <c r="F889" s="1"/>
      <c r="G889" s="52"/>
      <c r="H889" s="1"/>
      <c r="I889" s="52"/>
      <c r="J889" s="1"/>
      <c r="K889" s="52"/>
      <c r="L889" s="69"/>
      <c r="M889" s="52"/>
      <c r="N889" s="1"/>
      <c r="O889" s="52"/>
      <c r="P889" s="1"/>
      <c r="Q889" s="1"/>
      <c r="R889" s="52"/>
      <c r="S889" s="1"/>
      <c r="T889" s="52"/>
      <c r="U889" s="1"/>
      <c r="V889" s="70"/>
      <c r="W889" s="52"/>
      <c r="X889" s="1"/>
      <c r="Y889" s="52"/>
      <c r="Z889" s="1"/>
      <c r="AA889" s="1"/>
      <c r="AB889" s="1"/>
      <c r="AC889" s="1"/>
      <c r="AD889" s="1"/>
      <c r="AE889" s="52"/>
      <c r="AF889" s="1"/>
      <c r="AG889" s="52"/>
      <c r="AH889" s="1"/>
      <c r="AI889" s="1"/>
      <c r="AJ889" s="52"/>
      <c r="AK889" s="1"/>
      <c r="AL889" s="52"/>
      <c r="AM889" s="1"/>
      <c r="AN889" s="52"/>
      <c r="AO889" s="71"/>
      <c r="AP889" s="52"/>
      <c r="AQ889" s="1"/>
      <c r="AR889" s="71"/>
      <c r="AS889" s="71"/>
      <c r="AT889" s="52"/>
    </row>
    <row r="890" spans="1:46" ht="14.25" customHeight="1">
      <c r="A890" s="52"/>
      <c r="B890" s="52"/>
      <c r="C890" s="52"/>
      <c r="D890" s="1"/>
      <c r="E890" s="52"/>
      <c r="F890" s="1"/>
      <c r="G890" s="52"/>
      <c r="H890" s="1"/>
      <c r="I890" s="52"/>
      <c r="J890" s="1"/>
      <c r="K890" s="52"/>
      <c r="L890" s="69"/>
      <c r="M890" s="52"/>
      <c r="N890" s="1"/>
      <c r="O890" s="52"/>
      <c r="P890" s="1"/>
      <c r="Q890" s="1"/>
      <c r="R890" s="52"/>
      <c r="S890" s="1"/>
      <c r="T890" s="52"/>
      <c r="U890" s="1"/>
      <c r="V890" s="70"/>
      <c r="W890" s="52"/>
      <c r="X890" s="1"/>
      <c r="Y890" s="52"/>
      <c r="Z890" s="1"/>
      <c r="AA890" s="1"/>
      <c r="AB890" s="1"/>
      <c r="AC890" s="1"/>
      <c r="AD890" s="1"/>
      <c r="AE890" s="52"/>
      <c r="AF890" s="1"/>
      <c r="AG890" s="52"/>
      <c r="AH890" s="1"/>
      <c r="AI890" s="1"/>
      <c r="AJ890" s="52"/>
      <c r="AK890" s="1"/>
      <c r="AL890" s="52"/>
      <c r="AM890" s="1"/>
      <c r="AN890" s="52"/>
      <c r="AO890" s="71"/>
      <c r="AP890" s="52"/>
      <c r="AQ890" s="1"/>
      <c r="AR890" s="71"/>
      <c r="AS890" s="71"/>
      <c r="AT890" s="52"/>
    </row>
    <row r="891" spans="1:46" ht="14.25" customHeight="1">
      <c r="A891" s="52"/>
      <c r="B891" s="52"/>
      <c r="C891" s="52"/>
      <c r="D891" s="1"/>
      <c r="E891" s="52"/>
      <c r="F891" s="1"/>
      <c r="G891" s="52"/>
      <c r="H891" s="1"/>
      <c r="I891" s="52"/>
      <c r="J891" s="1"/>
      <c r="K891" s="52"/>
      <c r="L891" s="69"/>
      <c r="M891" s="52"/>
      <c r="N891" s="1"/>
      <c r="O891" s="52"/>
      <c r="P891" s="1"/>
      <c r="Q891" s="1"/>
      <c r="R891" s="52"/>
      <c r="S891" s="1"/>
      <c r="T891" s="52"/>
      <c r="U891" s="1"/>
      <c r="V891" s="70"/>
      <c r="W891" s="52"/>
      <c r="X891" s="1"/>
      <c r="Y891" s="52"/>
      <c r="Z891" s="1"/>
      <c r="AA891" s="1"/>
      <c r="AB891" s="1"/>
      <c r="AC891" s="1"/>
      <c r="AD891" s="1"/>
      <c r="AE891" s="52"/>
      <c r="AF891" s="1"/>
      <c r="AG891" s="52"/>
      <c r="AH891" s="1"/>
      <c r="AI891" s="1"/>
      <c r="AJ891" s="52"/>
      <c r="AK891" s="1"/>
      <c r="AL891" s="52"/>
      <c r="AM891" s="1"/>
      <c r="AN891" s="52"/>
      <c r="AO891" s="71"/>
      <c r="AP891" s="52"/>
      <c r="AQ891" s="1"/>
      <c r="AR891" s="71"/>
      <c r="AS891" s="71"/>
      <c r="AT891" s="52"/>
    </row>
    <row r="892" spans="1:46" ht="14.25" customHeight="1">
      <c r="A892" s="52"/>
      <c r="B892" s="52"/>
      <c r="C892" s="52"/>
      <c r="D892" s="1"/>
      <c r="E892" s="52"/>
      <c r="F892" s="1"/>
      <c r="G892" s="52"/>
      <c r="H892" s="1"/>
      <c r="I892" s="52"/>
      <c r="J892" s="1"/>
      <c r="K892" s="52"/>
      <c r="L892" s="69"/>
      <c r="M892" s="52"/>
      <c r="N892" s="1"/>
      <c r="O892" s="52"/>
      <c r="P892" s="1"/>
      <c r="Q892" s="1"/>
      <c r="R892" s="52"/>
      <c r="S892" s="1"/>
      <c r="T892" s="52"/>
      <c r="U892" s="1"/>
      <c r="V892" s="70"/>
      <c r="W892" s="52"/>
      <c r="X892" s="1"/>
      <c r="Y892" s="52"/>
      <c r="Z892" s="1"/>
      <c r="AA892" s="1"/>
      <c r="AB892" s="1"/>
      <c r="AC892" s="1"/>
      <c r="AD892" s="1"/>
      <c r="AE892" s="52"/>
      <c r="AF892" s="1"/>
      <c r="AG892" s="52"/>
      <c r="AH892" s="1"/>
      <c r="AI892" s="1"/>
      <c r="AJ892" s="52"/>
      <c r="AK892" s="1"/>
      <c r="AL892" s="52"/>
      <c r="AM892" s="1"/>
      <c r="AN892" s="52"/>
      <c r="AO892" s="71"/>
      <c r="AP892" s="52"/>
      <c r="AQ892" s="1"/>
      <c r="AR892" s="71"/>
      <c r="AS892" s="71"/>
      <c r="AT892" s="52"/>
    </row>
    <row r="893" spans="1:46" ht="14.25" customHeight="1">
      <c r="A893" s="52"/>
      <c r="B893" s="52"/>
      <c r="C893" s="52"/>
      <c r="D893" s="1"/>
      <c r="E893" s="52"/>
      <c r="F893" s="1"/>
      <c r="G893" s="52"/>
      <c r="H893" s="1"/>
      <c r="I893" s="52"/>
      <c r="J893" s="1"/>
      <c r="K893" s="52"/>
      <c r="L893" s="69"/>
      <c r="M893" s="52"/>
      <c r="N893" s="1"/>
      <c r="O893" s="52"/>
      <c r="P893" s="1"/>
      <c r="Q893" s="1"/>
      <c r="R893" s="52"/>
      <c r="S893" s="1"/>
      <c r="T893" s="52"/>
      <c r="U893" s="1"/>
      <c r="V893" s="70"/>
      <c r="W893" s="52"/>
      <c r="X893" s="1"/>
      <c r="Y893" s="52"/>
      <c r="Z893" s="1"/>
      <c r="AA893" s="1"/>
      <c r="AB893" s="1"/>
      <c r="AC893" s="1"/>
      <c r="AD893" s="1"/>
      <c r="AE893" s="52"/>
      <c r="AF893" s="1"/>
      <c r="AG893" s="52"/>
      <c r="AH893" s="1"/>
      <c r="AI893" s="1"/>
      <c r="AJ893" s="52"/>
      <c r="AK893" s="1"/>
      <c r="AL893" s="52"/>
      <c r="AM893" s="1"/>
      <c r="AN893" s="52"/>
      <c r="AO893" s="71"/>
      <c r="AP893" s="52"/>
      <c r="AQ893" s="1"/>
      <c r="AR893" s="71"/>
      <c r="AS893" s="71"/>
      <c r="AT893" s="52"/>
    </row>
    <row r="894" spans="1:46" ht="14.25" customHeight="1">
      <c r="A894" s="52"/>
      <c r="B894" s="52"/>
      <c r="C894" s="52"/>
      <c r="D894" s="1"/>
      <c r="E894" s="52"/>
      <c r="F894" s="1"/>
      <c r="G894" s="52"/>
      <c r="H894" s="1"/>
      <c r="I894" s="52"/>
      <c r="J894" s="1"/>
      <c r="K894" s="52"/>
      <c r="L894" s="69"/>
      <c r="M894" s="52"/>
      <c r="N894" s="1"/>
      <c r="O894" s="52"/>
      <c r="P894" s="1"/>
      <c r="Q894" s="1"/>
      <c r="R894" s="52"/>
      <c r="S894" s="1"/>
      <c r="T894" s="52"/>
      <c r="U894" s="1"/>
      <c r="V894" s="70"/>
      <c r="W894" s="52"/>
      <c r="X894" s="1"/>
      <c r="Y894" s="52"/>
      <c r="Z894" s="1"/>
      <c r="AA894" s="1"/>
      <c r="AB894" s="1"/>
      <c r="AC894" s="1"/>
      <c r="AD894" s="1"/>
      <c r="AE894" s="52"/>
      <c r="AF894" s="1"/>
      <c r="AG894" s="52"/>
      <c r="AH894" s="1"/>
      <c r="AI894" s="1"/>
      <c r="AJ894" s="52"/>
      <c r="AK894" s="1"/>
      <c r="AL894" s="52"/>
      <c r="AM894" s="1"/>
      <c r="AN894" s="52"/>
      <c r="AO894" s="71"/>
      <c r="AP894" s="52"/>
      <c r="AQ894" s="1"/>
      <c r="AR894" s="71"/>
      <c r="AS894" s="71"/>
      <c r="AT894" s="52"/>
    </row>
    <row r="895" spans="1:46" ht="14.25" customHeight="1">
      <c r="A895" s="52"/>
      <c r="B895" s="52"/>
      <c r="C895" s="52"/>
      <c r="D895" s="1"/>
      <c r="E895" s="52"/>
      <c r="F895" s="1"/>
      <c r="G895" s="52"/>
      <c r="H895" s="1"/>
      <c r="I895" s="52"/>
      <c r="J895" s="1"/>
      <c r="K895" s="52"/>
      <c r="L895" s="69"/>
      <c r="M895" s="52"/>
      <c r="N895" s="1"/>
      <c r="O895" s="52"/>
      <c r="P895" s="1"/>
      <c r="Q895" s="1"/>
      <c r="R895" s="52"/>
      <c r="S895" s="1"/>
      <c r="T895" s="52"/>
      <c r="U895" s="1"/>
      <c r="V895" s="70"/>
      <c r="W895" s="52"/>
      <c r="X895" s="1"/>
      <c r="Y895" s="52"/>
      <c r="Z895" s="1"/>
      <c r="AA895" s="1"/>
      <c r="AB895" s="1"/>
      <c r="AC895" s="1"/>
      <c r="AD895" s="1"/>
      <c r="AE895" s="52"/>
      <c r="AF895" s="1"/>
      <c r="AG895" s="52"/>
      <c r="AH895" s="1"/>
      <c r="AI895" s="1"/>
      <c r="AJ895" s="52"/>
      <c r="AK895" s="1"/>
      <c r="AL895" s="52"/>
      <c r="AM895" s="1"/>
      <c r="AN895" s="52"/>
      <c r="AO895" s="71"/>
      <c r="AP895" s="52"/>
      <c r="AQ895" s="1"/>
      <c r="AR895" s="71"/>
      <c r="AS895" s="71"/>
      <c r="AT895" s="52"/>
    </row>
    <row r="896" spans="1:46" ht="14.25" customHeight="1">
      <c r="A896" s="52"/>
      <c r="B896" s="52"/>
      <c r="C896" s="52"/>
      <c r="D896" s="1"/>
      <c r="E896" s="52"/>
      <c r="F896" s="1"/>
      <c r="G896" s="52"/>
      <c r="H896" s="1"/>
      <c r="I896" s="52"/>
      <c r="J896" s="1"/>
      <c r="K896" s="52"/>
      <c r="L896" s="69"/>
      <c r="M896" s="52"/>
      <c r="N896" s="1"/>
      <c r="O896" s="52"/>
      <c r="P896" s="1"/>
      <c r="Q896" s="1"/>
      <c r="R896" s="52"/>
      <c r="S896" s="1"/>
      <c r="T896" s="52"/>
      <c r="U896" s="1"/>
      <c r="V896" s="70"/>
      <c r="W896" s="52"/>
      <c r="X896" s="1"/>
      <c r="Y896" s="52"/>
      <c r="Z896" s="1"/>
      <c r="AA896" s="1"/>
      <c r="AB896" s="1"/>
      <c r="AC896" s="1"/>
      <c r="AD896" s="1"/>
      <c r="AE896" s="52"/>
      <c r="AF896" s="1"/>
      <c r="AG896" s="52"/>
      <c r="AH896" s="1"/>
      <c r="AI896" s="1"/>
      <c r="AJ896" s="52"/>
      <c r="AK896" s="1"/>
      <c r="AL896" s="52"/>
      <c r="AM896" s="1"/>
      <c r="AN896" s="52"/>
      <c r="AO896" s="71"/>
      <c r="AP896" s="52"/>
      <c r="AQ896" s="1"/>
      <c r="AR896" s="71"/>
      <c r="AS896" s="71"/>
      <c r="AT896" s="52"/>
    </row>
    <row r="897" spans="1:46" ht="14.25" customHeight="1">
      <c r="A897" s="52"/>
      <c r="B897" s="52"/>
      <c r="C897" s="52"/>
      <c r="D897" s="1"/>
      <c r="E897" s="52"/>
      <c r="F897" s="1"/>
      <c r="G897" s="52"/>
      <c r="H897" s="1"/>
      <c r="I897" s="52"/>
      <c r="J897" s="1"/>
      <c r="K897" s="52"/>
      <c r="L897" s="69"/>
      <c r="M897" s="52"/>
      <c r="N897" s="1"/>
      <c r="O897" s="52"/>
      <c r="P897" s="1"/>
      <c r="Q897" s="1"/>
      <c r="R897" s="52"/>
      <c r="S897" s="1"/>
      <c r="T897" s="52"/>
      <c r="U897" s="1"/>
      <c r="V897" s="70"/>
      <c r="W897" s="52"/>
      <c r="X897" s="1"/>
      <c r="Y897" s="52"/>
      <c r="Z897" s="1"/>
      <c r="AA897" s="1"/>
      <c r="AB897" s="1"/>
      <c r="AC897" s="1"/>
      <c r="AD897" s="1"/>
      <c r="AE897" s="52"/>
      <c r="AF897" s="1"/>
      <c r="AG897" s="52"/>
      <c r="AH897" s="1"/>
      <c r="AI897" s="1"/>
      <c r="AJ897" s="52"/>
      <c r="AK897" s="1"/>
      <c r="AL897" s="52"/>
      <c r="AM897" s="1"/>
      <c r="AN897" s="52"/>
      <c r="AO897" s="71"/>
      <c r="AP897" s="52"/>
      <c r="AQ897" s="1"/>
      <c r="AR897" s="71"/>
      <c r="AS897" s="71"/>
      <c r="AT897" s="52"/>
    </row>
    <row r="898" spans="1:46" ht="14.25" customHeight="1">
      <c r="A898" s="52"/>
      <c r="B898" s="52"/>
      <c r="C898" s="52"/>
      <c r="D898" s="1"/>
      <c r="E898" s="52"/>
      <c r="F898" s="1"/>
      <c r="G898" s="52"/>
      <c r="H898" s="1"/>
      <c r="I898" s="52"/>
      <c r="J898" s="1"/>
      <c r="K898" s="52"/>
      <c r="L898" s="69"/>
      <c r="M898" s="52"/>
      <c r="N898" s="1"/>
      <c r="O898" s="52"/>
      <c r="P898" s="1"/>
      <c r="Q898" s="1"/>
      <c r="R898" s="52"/>
      <c r="S898" s="1"/>
      <c r="T898" s="52"/>
      <c r="U898" s="1"/>
      <c r="V898" s="70"/>
      <c r="W898" s="52"/>
      <c r="X898" s="1"/>
      <c r="Y898" s="52"/>
      <c r="Z898" s="1"/>
      <c r="AA898" s="1"/>
      <c r="AB898" s="1"/>
      <c r="AC898" s="1"/>
      <c r="AD898" s="1"/>
      <c r="AE898" s="52"/>
      <c r="AF898" s="1"/>
      <c r="AG898" s="52"/>
      <c r="AH898" s="1"/>
      <c r="AI898" s="1"/>
      <c r="AJ898" s="52"/>
      <c r="AK898" s="1"/>
      <c r="AL898" s="52"/>
      <c r="AM898" s="1"/>
      <c r="AN898" s="52"/>
      <c r="AO898" s="71"/>
      <c r="AP898" s="52"/>
      <c r="AQ898" s="1"/>
      <c r="AR898" s="71"/>
      <c r="AS898" s="71"/>
      <c r="AT898" s="52"/>
    </row>
    <row r="899" spans="1:46" ht="14.25" customHeight="1">
      <c r="A899" s="52"/>
      <c r="B899" s="52"/>
      <c r="C899" s="52"/>
      <c r="D899" s="1"/>
      <c r="E899" s="52"/>
      <c r="F899" s="1"/>
      <c r="G899" s="52"/>
      <c r="H899" s="1"/>
      <c r="I899" s="52"/>
      <c r="J899" s="1"/>
      <c r="K899" s="52"/>
      <c r="L899" s="69"/>
      <c r="M899" s="52"/>
      <c r="N899" s="1"/>
      <c r="O899" s="52"/>
      <c r="P899" s="1"/>
      <c r="Q899" s="1"/>
      <c r="R899" s="52"/>
      <c r="S899" s="1"/>
      <c r="T899" s="52"/>
      <c r="U899" s="1"/>
      <c r="V899" s="70"/>
      <c r="W899" s="52"/>
      <c r="X899" s="1"/>
      <c r="Y899" s="52"/>
      <c r="Z899" s="1"/>
      <c r="AA899" s="1"/>
      <c r="AB899" s="1"/>
      <c r="AC899" s="1"/>
      <c r="AD899" s="1"/>
      <c r="AE899" s="52"/>
      <c r="AF899" s="1"/>
      <c r="AG899" s="52"/>
      <c r="AH899" s="1"/>
      <c r="AI899" s="1"/>
      <c r="AJ899" s="52"/>
      <c r="AK899" s="1"/>
      <c r="AL899" s="52"/>
      <c r="AM899" s="1"/>
      <c r="AN899" s="52"/>
      <c r="AO899" s="71"/>
      <c r="AP899" s="52"/>
      <c r="AQ899" s="1"/>
      <c r="AR899" s="71"/>
      <c r="AS899" s="71"/>
      <c r="AT899" s="52"/>
    </row>
    <row r="900" spans="1:46" ht="14.25" customHeight="1">
      <c r="A900" s="52"/>
      <c r="B900" s="52"/>
      <c r="C900" s="52"/>
      <c r="D900" s="1"/>
      <c r="E900" s="52"/>
      <c r="F900" s="1"/>
      <c r="G900" s="52"/>
      <c r="H900" s="1"/>
      <c r="I900" s="52"/>
      <c r="J900" s="1"/>
      <c r="K900" s="52"/>
      <c r="L900" s="69"/>
      <c r="M900" s="52"/>
      <c r="N900" s="1"/>
      <c r="O900" s="52"/>
      <c r="P900" s="1"/>
      <c r="Q900" s="1"/>
      <c r="R900" s="52"/>
      <c r="S900" s="1"/>
      <c r="T900" s="52"/>
      <c r="U900" s="1"/>
      <c r="V900" s="70"/>
      <c r="W900" s="52"/>
      <c r="X900" s="1"/>
      <c r="Y900" s="52"/>
      <c r="Z900" s="1"/>
      <c r="AA900" s="1"/>
      <c r="AB900" s="1"/>
      <c r="AC900" s="1"/>
      <c r="AD900" s="1"/>
      <c r="AE900" s="52"/>
      <c r="AF900" s="1"/>
      <c r="AG900" s="52"/>
      <c r="AH900" s="1"/>
      <c r="AI900" s="1"/>
      <c r="AJ900" s="52"/>
      <c r="AK900" s="1"/>
      <c r="AL900" s="52"/>
      <c r="AM900" s="1"/>
      <c r="AN900" s="52"/>
      <c r="AO900" s="71"/>
      <c r="AP900" s="52"/>
      <c r="AQ900" s="1"/>
      <c r="AR900" s="71"/>
      <c r="AS900" s="71"/>
      <c r="AT900" s="52"/>
    </row>
    <row r="901" spans="1:46" ht="14.25" customHeight="1">
      <c r="A901" s="52"/>
      <c r="B901" s="52"/>
      <c r="C901" s="52"/>
      <c r="D901" s="1"/>
      <c r="E901" s="52"/>
      <c r="F901" s="1"/>
      <c r="G901" s="52"/>
      <c r="H901" s="1"/>
      <c r="I901" s="52"/>
      <c r="J901" s="1"/>
      <c r="K901" s="52"/>
      <c r="L901" s="69"/>
      <c r="M901" s="52"/>
      <c r="N901" s="1"/>
      <c r="O901" s="52"/>
      <c r="P901" s="1"/>
      <c r="Q901" s="1"/>
      <c r="R901" s="52"/>
      <c r="S901" s="1"/>
      <c r="T901" s="52"/>
      <c r="U901" s="1"/>
      <c r="V901" s="70"/>
      <c r="W901" s="52"/>
      <c r="X901" s="1"/>
      <c r="Y901" s="52"/>
      <c r="Z901" s="1"/>
      <c r="AA901" s="1"/>
      <c r="AB901" s="1"/>
      <c r="AC901" s="1"/>
      <c r="AD901" s="1"/>
      <c r="AE901" s="52"/>
      <c r="AF901" s="1"/>
      <c r="AG901" s="52"/>
      <c r="AH901" s="1"/>
      <c r="AI901" s="1"/>
      <c r="AJ901" s="52"/>
      <c r="AK901" s="1"/>
      <c r="AL901" s="52"/>
      <c r="AM901" s="1"/>
      <c r="AN901" s="52"/>
      <c r="AO901" s="71"/>
      <c r="AP901" s="52"/>
      <c r="AQ901" s="1"/>
      <c r="AR901" s="71"/>
      <c r="AS901" s="71"/>
      <c r="AT901" s="52"/>
    </row>
    <row r="902" spans="1:46" ht="14.25" customHeight="1">
      <c r="A902" s="52"/>
      <c r="B902" s="52"/>
      <c r="C902" s="52"/>
      <c r="D902" s="1"/>
      <c r="E902" s="52"/>
      <c r="F902" s="1"/>
      <c r="G902" s="52"/>
      <c r="H902" s="1"/>
      <c r="I902" s="52"/>
      <c r="J902" s="1"/>
      <c r="K902" s="52"/>
      <c r="L902" s="69"/>
      <c r="M902" s="52"/>
      <c r="N902" s="1"/>
      <c r="O902" s="52"/>
      <c r="P902" s="1"/>
      <c r="Q902" s="1"/>
      <c r="R902" s="52"/>
      <c r="S902" s="1"/>
      <c r="T902" s="52"/>
      <c r="U902" s="1"/>
      <c r="V902" s="70"/>
      <c r="W902" s="52"/>
      <c r="X902" s="1"/>
      <c r="Y902" s="52"/>
      <c r="Z902" s="1"/>
      <c r="AA902" s="1"/>
      <c r="AB902" s="1"/>
      <c r="AC902" s="1"/>
      <c r="AD902" s="1"/>
      <c r="AE902" s="52"/>
      <c r="AF902" s="1"/>
      <c r="AG902" s="52"/>
      <c r="AH902" s="1"/>
      <c r="AI902" s="1"/>
      <c r="AJ902" s="52"/>
      <c r="AK902" s="1"/>
      <c r="AL902" s="52"/>
      <c r="AM902" s="1"/>
      <c r="AN902" s="52"/>
      <c r="AO902" s="71"/>
      <c r="AP902" s="52"/>
      <c r="AQ902" s="1"/>
      <c r="AR902" s="71"/>
      <c r="AS902" s="71"/>
      <c r="AT902" s="52"/>
    </row>
    <row r="903" spans="1:46" ht="14.25" customHeight="1">
      <c r="A903" s="52"/>
      <c r="B903" s="52"/>
      <c r="C903" s="52"/>
      <c r="D903" s="1"/>
      <c r="E903" s="52"/>
      <c r="F903" s="1"/>
      <c r="G903" s="52"/>
      <c r="H903" s="1"/>
      <c r="I903" s="52"/>
      <c r="J903" s="1"/>
      <c r="K903" s="52"/>
      <c r="L903" s="69"/>
      <c r="M903" s="52"/>
      <c r="N903" s="1"/>
      <c r="O903" s="52"/>
      <c r="P903" s="1"/>
      <c r="Q903" s="1"/>
      <c r="R903" s="52"/>
      <c r="S903" s="1"/>
      <c r="T903" s="52"/>
      <c r="U903" s="1"/>
      <c r="V903" s="70"/>
      <c r="W903" s="52"/>
      <c r="X903" s="1"/>
      <c r="Y903" s="52"/>
      <c r="Z903" s="1"/>
      <c r="AA903" s="1"/>
      <c r="AB903" s="1"/>
      <c r="AC903" s="1"/>
      <c r="AD903" s="1"/>
      <c r="AE903" s="52"/>
      <c r="AF903" s="1"/>
      <c r="AG903" s="52"/>
      <c r="AH903" s="1"/>
      <c r="AI903" s="1"/>
      <c r="AJ903" s="52"/>
      <c r="AK903" s="1"/>
      <c r="AL903" s="52"/>
      <c r="AM903" s="1"/>
      <c r="AN903" s="52"/>
      <c r="AO903" s="71"/>
      <c r="AP903" s="52"/>
      <c r="AQ903" s="1"/>
      <c r="AR903" s="71"/>
      <c r="AS903" s="71"/>
      <c r="AT903" s="52"/>
    </row>
    <row r="904" spans="1:46" ht="14.25" customHeight="1">
      <c r="A904" s="52"/>
      <c r="B904" s="52"/>
      <c r="C904" s="52"/>
      <c r="D904" s="1"/>
      <c r="E904" s="52"/>
      <c r="F904" s="1"/>
      <c r="G904" s="52"/>
      <c r="H904" s="1"/>
      <c r="I904" s="52"/>
      <c r="J904" s="1"/>
      <c r="K904" s="52"/>
      <c r="L904" s="69"/>
      <c r="M904" s="52"/>
      <c r="N904" s="1"/>
      <c r="O904" s="52"/>
      <c r="P904" s="1"/>
      <c r="Q904" s="1"/>
      <c r="R904" s="52"/>
      <c r="S904" s="1"/>
      <c r="T904" s="52"/>
      <c r="U904" s="1"/>
      <c r="V904" s="70"/>
      <c r="W904" s="52"/>
      <c r="X904" s="1"/>
      <c r="Y904" s="52"/>
      <c r="Z904" s="1"/>
      <c r="AA904" s="1"/>
      <c r="AB904" s="1"/>
      <c r="AC904" s="1"/>
      <c r="AD904" s="1"/>
      <c r="AE904" s="52"/>
      <c r="AF904" s="1"/>
      <c r="AG904" s="52"/>
      <c r="AH904" s="1"/>
      <c r="AI904" s="1"/>
      <c r="AJ904" s="52"/>
      <c r="AK904" s="1"/>
      <c r="AL904" s="52"/>
      <c r="AM904" s="1"/>
      <c r="AN904" s="52"/>
      <c r="AO904" s="71"/>
      <c r="AP904" s="52"/>
      <c r="AQ904" s="1"/>
      <c r="AR904" s="71"/>
      <c r="AS904" s="71"/>
      <c r="AT904" s="52"/>
    </row>
    <row r="905" spans="1:46" ht="14.25" customHeight="1">
      <c r="A905" s="52"/>
      <c r="B905" s="52"/>
      <c r="C905" s="52"/>
      <c r="D905" s="1"/>
      <c r="E905" s="52"/>
      <c r="F905" s="1"/>
      <c r="G905" s="52"/>
      <c r="H905" s="1"/>
      <c r="I905" s="52"/>
      <c r="J905" s="1"/>
      <c r="K905" s="52"/>
      <c r="L905" s="69"/>
      <c r="M905" s="52"/>
      <c r="N905" s="1"/>
      <c r="O905" s="52"/>
      <c r="P905" s="1"/>
      <c r="Q905" s="1"/>
      <c r="R905" s="52"/>
      <c r="S905" s="1"/>
      <c r="T905" s="52"/>
      <c r="U905" s="1"/>
      <c r="V905" s="70"/>
      <c r="W905" s="52"/>
      <c r="X905" s="1"/>
      <c r="Y905" s="52"/>
      <c r="Z905" s="1"/>
      <c r="AA905" s="1"/>
      <c r="AB905" s="1"/>
      <c r="AC905" s="1"/>
      <c r="AD905" s="1"/>
      <c r="AE905" s="52"/>
      <c r="AF905" s="1"/>
      <c r="AG905" s="52"/>
      <c r="AH905" s="1"/>
      <c r="AI905" s="1"/>
      <c r="AJ905" s="52"/>
      <c r="AK905" s="1"/>
      <c r="AL905" s="52"/>
      <c r="AM905" s="1"/>
      <c r="AN905" s="52"/>
      <c r="AO905" s="71"/>
      <c r="AP905" s="52"/>
      <c r="AQ905" s="1"/>
      <c r="AR905" s="71"/>
      <c r="AS905" s="71"/>
      <c r="AT905" s="52"/>
    </row>
    <row r="906" spans="1:46" ht="14.25" customHeight="1">
      <c r="A906" s="52"/>
      <c r="B906" s="52"/>
      <c r="C906" s="52"/>
      <c r="D906" s="1"/>
      <c r="E906" s="52"/>
      <c r="F906" s="1"/>
      <c r="G906" s="52"/>
      <c r="H906" s="1"/>
      <c r="I906" s="52"/>
      <c r="J906" s="1"/>
      <c r="K906" s="52"/>
      <c r="L906" s="69"/>
      <c r="M906" s="52"/>
      <c r="N906" s="1"/>
      <c r="O906" s="52"/>
      <c r="P906" s="1"/>
      <c r="Q906" s="1"/>
      <c r="R906" s="52"/>
      <c r="S906" s="1"/>
      <c r="T906" s="52"/>
      <c r="U906" s="1"/>
      <c r="V906" s="70"/>
      <c r="W906" s="52"/>
      <c r="X906" s="1"/>
      <c r="Y906" s="52"/>
      <c r="Z906" s="1"/>
      <c r="AA906" s="1"/>
      <c r="AB906" s="1"/>
      <c r="AC906" s="1"/>
      <c r="AD906" s="1"/>
      <c r="AE906" s="52"/>
      <c r="AF906" s="1"/>
      <c r="AG906" s="52"/>
      <c r="AH906" s="1"/>
      <c r="AI906" s="1"/>
      <c r="AJ906" s="52"/>
      <c r="AK906" s="1"/>
      <c r="AL906" s="52"/>
      <c r="AM906" s="1"/>
      <c r="AN906" s="52"/>
      <c r="AO906" s="71"/>
      <c r="AP906" s="52"/>
      <c r="AQ906" s="1"/>
      <c r="AR906" s="71"/>
      <c r="AS906" s="71"/>
      <c r="AT906" s="52"/>
    </row>
    <row r="907" spans="1:46" ht="14.25" customHeight="1">
      <c r="A907" s="52"/>
      <c r="B907" s="52"/>
      <c r="C907" s="52"/>
      <c r="D907" s="1"/>
      <c r="E907" s="52"/>
      <c r="F907" s="1"/>
      <c r="G907" s="52"/>
      <c r="H907" s="1"/>
      <c r="I907" s="52"/>
      <c r="J907" s="1"/>
      <c r="K907" s="52"/>
      <c r="L907" s="69"/>
      <c r="M907" s="52"/>
      <c r="N907" s="1"/>
      <c r="O907" s="52"/>
      <c r="P907" s="1"/>
      <c r="Q907" s="1"/>
      <c r="R907" s="52"/>
      <c r="S907" s="1"/>
      <c r="T907" s="52"/>
      <c r="U907" s="1"/>
      <c r="V907" s="70"/>
      <c r="W907" s="52"/>
      <c r="X907" s="1"/>
      <c r="Y907" s="52"/>
      <c r="Z907" s="1"/>
      <c r="AA907" s="1"/>
      <c r="AB907" s="1"/>
      <c r="AC907" s="1"/>
      <c r="AD907" s="1"/>
      <c r="AE907" s="52"/>
      <c r="AF907" s="1"/>
      <c r="AG907" s="52"/>
      <c r="AH907" s="1"/>
      <c r="AI907" s="1"/>
      <c r="AJ907" s="52"/>
      <c r="AK907" s="1"/>
      <c r="AL907" s="52"/>
      <c r="AM907" s="1"/>
      <c r="AN907" s="52"/>
      <c r="AO907" s="71"/>
      <c r="AP907" s="52"/>
      <c r="AQ907" s="1"/>
      <c r="AR907" s="71"/>
      <c r="AS907" s="71"/>
      <c r="AT907" s="52"/>
    </row>
    <row r="908" spans="1:46" ht="14.25" customHeight="1">
      <c r="A908" s="52"/>
      <c r="B908" s="52"/>
      <c r="C908" s="52"/>
      <c r="D908" s="1"/>
      <c r="E908" s="52"/>
      <c r="F908" s="1"/>
      <c r="G908" s="52"/>
      <c r="H908" s="1"/>
      <c r="I908" s="52"/>
      <c r="J908" s="1"/>
      <c r="K908" s="52"/>
      <c r="L908" s="69"/>
      <c r="M908" s="52"/>
      <c r="N908" s="1"/>
      <c r="O908" s="52"/>
      <c r="P908" s="1"/>
      <c r="Q908" s="1"/>
      <c r="R908" s="52"/>
      <c r="S908" s="1"/>
      <c r="T908" s="52"/>
      <c r="U908" s="1"/>
      <c r="V908" s="70"/>
      <c r="W908" s="52"/>
      <c r="X908" s="1"/>
      <c r="Y908" s="52"/>
      <c r="Z908" s="1"/>
      <c r="AA908" s="1"/>
      <c r="AB908" s="1"/>
      <c r="AC908" s="1"/>
      <c r="AD908" s="1"/>
      <c r="AE908" s="52"/>
      <c r="AF908" s="1"/>
      <c r="AG908" s="52"/>
      <c r="AH908" s="1"/>
      <c r="AI908" s="1"/>
      <c r="AJ908" s="52"/>
      <c r="AK908" s="1"/>
      <c r="AL908" s="52"/>
      <c r="AM908" s="1"/>
      <c r="AN908" s="52"/>
      <c r="AO908" s="71"/>
      <c r="AP908" s="52"/>
      <c r="AQ908" s="1"/>
      <c r="AR908" s="71"/>
      <c r="AS908" s="71"/>
      <c r="AT908" s="52"/>
    </row>
    <row r="909" spans="1:46" ht="14.25" customHeight="1">
      <c r="A909" s="52"/>
      <c r="B909" s="52"/>
      <c r="C909" s="52"/>
      <c r="D909" s="1"/>
      <c r="E909" s="52"/>
      <c r="F909" s="1"/>
      <c r="G909" s="52"/>
      <c r="H909" s="1"/>
      <c r="I909" s="52"/>
      <c r="J909" s="1"/>
      <c r="K909" s="52"/>
      <c r="L909" s="69"/>
      <c r="M909" s="52"/>
      <c r="N909" s="1"/>
      <c r="O909" s="52"/>
      <c r="P909" s="1"/>
      <c r="Q909" s="1"/>
      <c r="R909" s="52"/>
      <c r="S909" s="1"/>
      <c r="T909" s="52"/>
      <c r="U909" s="1"/>
      <c r="V909" s="70"/>
      <c r="W909" s="52"/>
      <c r="X909" s="1"/>
      <c r="Y909" s="52"/>
      <c r="Z909" s="1"/>
      <c r="AA909" s="1"/>
      <c r="AB909" s="1"/>
      <c r="AC909" s="1"/>
      <c r="AD909" s="1"/>
      <c r="AE909" s="52"/>
      <c r="AF909" s="1"/>
      <c r="AG909" s="52"/>
      <c r="AH909" s="1"/>
      <c r="AI909" s="1"/>
      <c r="AJ909" s="52"/>
      <c r="AK909" s="1"/>
      <c r="AL909" s="52"/>
      <c r="AM909" s="1"/>
      <c r="AN909" s="52"/>
      <c r="AO909" s="71"/>
      <c r="AP909" s="52"/>
      <c r="AQ909" s="1"/>
      <c r="AR909" s="71"/>
      <c r="AS909" s="71"/>
      <c r="AT909" s="52"/>
    </row>
    <row r="910" spans="1:46" ht="14.25" customHeight="1">
      <c r="A910" s="52"/>
      <c r="B910" s="52"/>
      <c r="C910" s="52"/>
      <c r="D910" s="1"/>
      <c r="E910" s="52"/>
      <c r="F910" s="1"/>
      <c r="G910" s="52"/>
      <c r="H910" s="1"/>
      <c r="I910" s="52"/>
      <c r="J910" s="1"/>
      <c r="K910" s="52"/>
      <c r="L910" s="69"/>
      <c r="M910" s="52"/>
      <c r="N910" s="1"/>
      <c r="O910" s="52"/>
      <c r="P910" s="1"/>
      <c r="Q910" s="1"/>
      <c r="R910" s="52"/>
      <c r="S910" s="1"/>
      <c r="T910" s="52"/>
      <c r="U910" s="1"/>
      <c r="V910" s="70"/>
      <c r="W910" s="52"/>
      <c r="X910" s="1"/>
      <c r="Y910" s="52"/>
      <c r="Z910" s="1"/>
      <c r="AA910" s="1"/>
      <c r="AB910" s="1"/>
      <c r="AC910" s="1"/>
      <c r="AD910" s="1"/>
      <c r="AE910" s="52"/>
      <c r="AF910" s="1"/>
      <c r="AG910" s="52"/>
      <c r="AH910" s="1"/>
      <c r="AI910" s="1"/>
      <c r="AJ910" s="52"/>
      <c r="AK910" s="1"/>
      <c r="AL910" s="52"/>
      <c r="AM910" s="1"/>
      <c r="AN910" s="52"/>
      <c r="AO910" s="71"/>
      <c r="AP910" s="52"/>
      <c r="AQ910" s="1"/>
      <c r="AR910" s="71"/>
      <c r="AS910" s="71"/>
      <c r="AT910" s="52"/>
    </row>
    <row r="911" spans="1:46" ht="14.25" customHeight="1">
      <c r="A911" s="52"/>
      <c r="B911" s="52"/>
      <c r="C911" s="52"/>
      <c r="D911" s="1"/>
      <c r="E911" s="52"/>
      <c r="F911" s="1"/>
      <c r="G911" s="52"/>
      <c r="H911" s="1"/>
      <c r="I911" s="52"/>
      <c r="J911" s="1"/>
      <c r="K911" s="52"/>
      <c r="L911" s="69"/>
      <c r="M911" s="52"/>
      <c r="N911" s="1"/>
      <c r="O911" s="52"/>
      <c r="P911" s="1"/>
      <c r="Q911" s="1"/>
      <c r="R911" s="52"/>
      <c r="S911" s="1"/>
      <c r="T911" s="52"/>
      <c r="U911" s="1"/>
      <c r="V911" s="70"/>
      <c r="W911" s="52"/>
      <c r="X911" s="1"/>
      <c r="Y911" s="52"/>
      <c r="Z911" s="1"/>
      <c r="AA911" s="1"/>
      <c r="AB911" s="1"/>
      <c r="AC911" s="1"/>
      <c r="AD911" s="1"/>
      <c r="AE911" s="52"/>
      <c r="AF911" s="1"/>
      <c r="AG911" s="52"/>
      <c r="AH911" s="1"/>
      <c r="AI911" s="1"/>
      <c r="AJ911" s="52"/>
      <c r="AK911" s="1"/>
      <c r="AL911" s="52"/>
      <c r="AM911" s="1"/>
      <c r="AN911" s="52"/>
      <c r="AO911" s="71"/>
      <c r="AP911" s="52"/>
      <c r="AQ911" s="1"/>
      <c r="AR911" s="71"/>
      <c r="AS911" s="71"/>
      <c r="AT911" s="52"/>
    </row>
    <row r="912" spans="1:46" ht="14.25" customHeight="1">
      <c r="A912" s="52"/>
      <c r="B912" s="52"/>
      <c r="C912" s="52"/>
      <c r="D912" s="1"/>
      <c r="E912" s="52"/>
      <c r="F912" s="1"/>
      <c r="G912" s="52"/>
      <c r="H912" s="1"/>
      <c r="I912" s="52"/>
      <c r="J912" s="1"/>
      <c r="K912" s="52"/>
      <c r="L912" s="69"/>
      <c r="M912" s="52"/>
      <c r="N912" s="1"/>
      <c r="O912" s="52"/>
      <c r="P912" s="1"/>
      <c r="Q912" s="1"/>
      <c r="R912" s="52"/>
      <c r="S912" s="1"/>
      <c r="T912" s="52"/>
      <c r="U912" s="1"/>
      <c r="V912" s="70"/>
      <c r="W912" s="52"/>
      <c r="X912" s="1"/>
      <c r="Y912" s="52"/>
      <c r="Z912" s="1"/>
      <c r="AA912" s="1"/>
      <c r="AB912" s="1"/>
      <c r="AC912" s="1"/>
      <c r="AD912" s="1"/>
      <c r="AE912" s="52"/>
      <c r="AF912" s="1"/>
      <c r="AG912" s="52"/>
      <c r="AH912" s="1"/>
      <c r="AI912" s="1"/>
      <c r="AJ912" s="52"/>
      <c r="AK912" s="1"/>
      <c r="AL912" s="52"/>
      <c r="AM912" s="1"/>
      <c r="AN912" s="52"/>
      <c r="AO912" s="71"/>
      <c r="AP912" s="52"/>
      <c r="AQ912" s="1"/>
      <c r="AR912" s="71"/>
      <c r="AS912" s="71"/>
      <c r="AT912" s="52"/>
    </row>
    <row r="913" spans="1:46" ht="14.25" customHeight="1">
      <c r="A913" s="52"/>
      <c r="B913" s="52"/>
      <c r="C913" s="52"/>
      <c r="D913" s="1"/>
      <c r="E913" s="52"/>
      <c r="F913" s="1"/>
      <c r="G913" s="52"/>
      <c r="H913" s="1"/>
      <c r="I913" s="52"/>
      <c r="J913" s="1"/>
      <c r="K913" s="52"/>
      <c r="L913" s="69"/>
      <c r="M913" s="52"/>
      <c r="N913" s="1"/>
      <c r="O913" s="52"/>
      <c r="P913" s="1"/>
      <c r="Q913" s="1"/>
      <c r="R913" s="52"/>
      <c r="S913" s="1"/>
      <c r="T913" s="52"/>
      <c r="U913" s="1"/>
      <c r="V913" s="70"/>
      <c r="W913" s="52"/>
      <c r="X913" s="1"/>
      <c r="Y913" s="52"/>
      <c r="Z913" s="1"/>
      <c r="AA913" s="1"/>
      <c r="AB913" s="1"/>
      <c r="AC913" s="1"/>
      <c r="AD913" s="1"/>
      <c r="AE913" s="52"/>
      <c r="AF913" s="1"/>
      <c r="AG913" s="52"/>
      <c r="AH913" s="1"/>
      <c r="AI913" s="1"/>
      <c r="AJ913" s="52"/>
      <c r="AK913" s="1"/>
      <c r="AL913" s="52"/>
      <c r="AM913" s="1"/>
      <c r="AN913" s="52"/>
      <c r="AO913" s="71"/>
      <c r="AP913" s="52"/>
      <c r="AQ913" s="1"/>
      <c r="AR913" s="71"/>
      <c r="AS913" s="71"/>
      <c r="AT913" s="52"/>
    </row>
    <row r="914" spans="1:46" ht="14.25" customHeight="1">
      <c r="A914" s="52"/>
      <c r="B914" s="52"/>
      <c r="C914" s="52"/>
      <c r="D914" s="1"/>
      <c r="E914" s="52"/>
      <c r="F914" s="1"/>
      <c r="G914" s="52"/>
      <c r="H914" s="1"/>
      <c r="I914" s="52"/>
      <c r="J914" s="1"/>
      <c r="K914" s="52"/>
      <c r="L914" s="69"/>
      <c r="M914" s="52"/>
      <c r="N914" s="1"/>
      <c r="O914" s="52"/>
      <c r="P914" s="1"/>
      <c r="Q914" s="1"/>
      <c r="R914" s="52"/>
      <c r="S914" s="1"/>
      <c r="T914" s="52"/>
      <c r="U914" s="1"/>
      <c r="V914" s="70"/>
      <c r="W914" s="52"/>
      <c r="X914" s="1"/>
      <c r="Y914" s="52"/>
      <c r="Z914" s="1"/>
      <c r="AA914" s="1"/>
      <c r="AB914" s="1"/>
      <c r="AC914" s="1"/>
      <c r="AD914" s="1"/>
      <c r="AE914" s="52"/>
      <c r="AF914" s="1"/>
      <c r="AG914" s="52"/>
      <c r="AH914" s="1"/>
      <c r="AI914" s="1"/>
      <c r="AJ914" s="52"/>
      <c r="AK914" s="1"/>
      <c r="AL914" s="52"/>
      <c r="AM914" s="1"/>
      <c r="AN914" s="52"/>
      <c r="AO914" s="71"/>
      <c r="AP914" s="52"/>
      <c r="AQ914" s="1"/>
      <c r="AR914" s="71"/>
      <c r="AS914" s="71"/>
      <c r="AT914" s="52"/>
    </row>
    <row r="915" spans="1:46" ht="14.25" customHeight="1">
      <c r="A915" s="52"/>
      <c r="B915" s="52"/>
      <c r="C915" s="52"/>
      <c r="D915" s="1"/>
      <c r="E915" s="52"/>
      <c r="F915" s="1"/>
      <c r="G915" s="52"/>
      <c r="H915" s="1"/>
      <c r="I915" s="52"/>
      <c r="J915" s="1"/>
      <c r="K915" s="52"/>
      <c r="L915" s="69"/>
      <c r="M915" s="52"/>
      <c r="N915" s="1"/>
      <c r="O915" s="52"/>
      <c r="P915" s="1"/>
      <c r="Q915" s="1"/>
      <c r="R915" s="52"/>
      <c r="S915" s="1"/>
      <c r="T915" s="52"/>
      <c r="U915" s="1"/>
      <c r="V915" s="70"/>
      <c r="W915" s="52"/>
      <c r="X915" s="1"/>
      <c r="Y915" s="52"/>
      <c r="Z915" s="1"/>
      <c r="AA915" s="1"/>
      <c r="AB915" s="1"/>
      <c r="AC915" s="1"/>
      <c r="AD915" s="1"/>
      <c r="AE915" s="52"/>
      <c r="AF915" s="1"/>
      <c r="AG915" s="52"/>
      <c r="AH915" s="1"/>
      <c r="AI915" s="1"/>
      <c r="AJ915" s="52"/>
      <c r="AK915" s="1"/>
      <c r="AL915" s="52"/>
      <c r="AM915" s="1"/>
      <c r="AN915" s="52"/>
      <c r="AO915" s="71"/>
      <c r="AP915" s="52"/>
      <c r="AQ915" s="1"/>
      <c r="AR915" s="71"/>
      <c r="AS915" s="71"/>
      <c r="AT915" s="52"/>
    </row>
    <row r="916" spans="1:46" ht="14.25" customHeight="1">
      <c r="A916" s="52"/>
      <c r="B916" s="52"/>
      <c r="C916" s="52"/>
      <c r="D916" s="1"/>
      <c r="E916" s="52"/>
      <c r="F916" s="1"/>
      <c r="G916" s="52"/>
      <c r="H916" s="1"/>
      <c r="I916" s="52"/>
      <c r="J916" s="1"/>
      <c r="K916" s="52"/>
      <c r="L916" s="69"/>
      <c r="M916" s="52"/>
      <c r="N916" s="1"/>
      <c r="O916" s="52"/>
      <c r="P916" s="1"/>
      <c r="Q916" s="1"/>
      <c r="R916" s="52"/>
      <c r="S916" s="1"/>
      <c r="T916" s="52"/>
      <c r="U916" s="1"/>
      <c r="V916" s="70"/>
      <c r="W916" s="52"/>
      <c r="X916" s="1"/>
      <c r="Y916" s="52"/>
      <c r="Z916" s="1"/>
      <c r="AA916" s="1"/>
      <c r="AB916" s="1"/>
      <c r="AC916" s="1"/>
      <c r="AD916" s="1"/>
      <c r="AE916" s="52"/>
      <c r="AF916" s="1"/>
      <c r="AG916" s="52"/>
      <c r="AH916" s="1"/>
      <c r="AI916" s="1"/>
      <c r="AJ916" s="52"/>
      <c r="AK916" s="1"/>
      <c r="AL916" s="52"/>
      <c r="AM916" s="1"/>
      <c r="AN916" s="52"/>
      <c r="AO916" s="71"/>
      <c r="AP916" s="52"/>
      <c r="AQ916" s="1"/>
      <c r="AR916" s="71"/>
      <c r="AS916" s="71"/>
      <c r="AT916" s="52"/>
    </row>
    <row r="917" spans="1:46" ht="14.25" customHeight="1">
      <c r="A917" s="52"/>
      <c r="B917" s="52"/>
      <c r="C917" s="52"/>
      <c r="D917" s="1"/>
      <c r="E917" s="52"/>
      <c r="F917" s="1"/>
      <c r="G917" s="52"/>
      <c r="H917" s="1"/>
      <c r="I917" s="52"/>
      <c r="J917" s="1"/>
      <c r="K917" s="52"/>
      <c r="L917" s="69"/>
      <c r="M917" s="52"/>
      <c r="N917" s="1"/>
      <c r="O917" s="52"/>
      <c r="P917" s="1"/>
      <c r="Q917" s="1"/>
      <c r="R917" s="52"/>
      <c r="S917" s="1"/>
      <c r="T917" s="52"/>
      <c r="U917" s="1"/>
      <c r="V917" s="70"/>
      <c r="W917" s="52"/>
      <c r="X917" s="1"/>
      <c r="Y917" s="52"/>
      <c r="Z917" s="1"/>
      <c r="AA917" s="1"/>
      <c r="AB917" s="1"/>
      <c r="AC917" s="1"/>
      <c r="AD917" s="1"/>
      <c r="AE917" s="52"/>
      <c r="AF917" s="1"/>
      <c r="AG917" s="52"/>
      <c r="AH917" s="1"/>
      <c r="AI917" s="1"/>
      <c r="AJ917" s="52"/>
      <c r="AK917" s="1"/>
      <c r="AL917" s="52"/>
      <c r="AM917" s="1"/>
      <c r="AN917" s="52"/>
      <c r="AO917" s="71"/>
      <c r="AP917" s="52"/>
      <c r="AQ917" s="1"/>
      <c r="AR917" s="71"/>
      <c r="AS917" s="71"/>
      <c r="AT917" s="52"/>
    </row>
    <row r="918" spans="1:46" ht="14.25" customHeight="1">
      <c r="A918" s="52"/>
      <c r="B918" s="52"/>
      <c r="C918" s="52"/>
      <c r="D918" s="1"/>
      <c r="E918" s="52"/>
      <c r="F918" s="1"/>
      <c r="G918" s="52"/>
      <c r="H918" s="1"/>
      <c r="I918" s="52"/>
      <c r="J918" s="1"/>
      <c r="K918" s="52"/>
      <c r="L918" s="69"/>
      <c r="M918" s="52"/>
      <c r="N918" s="1"/>
      <c r="O918" s="52"/>
      <c r="P918" s="1"/>
      <c r="Q918" s="1"/>
      <c r="R918" s="52"/>
      <c r="S918" s="1"/>
      <c r="T918" s="52"/>
      <c r="U918" s="1"/>
      <c r="V918" s="70"/>
      <c r="W918" s="52"/>
      <c r="X918" s="1"/>
      <c r="Y918" s="52"/>
      <c r="Z918" s="1"/>
      <c r="AA918" s="1"/>
      <c r="AB918" s="1"/>
      <c r="AC918" s="1"/>
      <c r="AD918" s="1"/>
      <c r="AE918" s="52"/>
      <c r="AF918" s="1"/>
      <c r="AG918" s="52"/>
      <c r="AH918" s="1"/>
      <c r="AI918" s="1"/>
      <c r="AJ918" s="52"/>
      <c r="AK918" s="1"/>
      <c r="AL918" s="52"/>
      <c r="AM918" s="1"/>
      <c r="AN918" s="52"/>
      <c r="AO918" s="71"/>
      <c r="AP918" s="52"/>
      <c r="AQ918" s="1"/>
      <c r="AR918" s="71"/>
      <c r="AS918" s="71"/>
      <c r="AT918" s="52"/>
    </row>
    <row r="919" spans="1:46" ht="14.25" customHeight="1">
      <c r="A919" s="52"/>
      <c r="B919" s="52"/>
      <c r="C919" s="52"/>
      <c r="D919" s="1"/>
      <c r="E919" s="52"/>
      <c r="F919" s="1"/>
      <c r="G919" s="52"/>
      <c r="H919" s="1"/>
      <c r="I919" s="52"/>
      <c r="J919" s="1"/>
      <c r="K919" s="52"/>
      <c r="L919" s="69"/>
      <c r="M919" s="52"/>
      <c r="N919" s="1"/>
      <c r="O919" s="52"/>
      <c r="P919" s="1"/>
      <c r="Q919" s="1"/>
      <c r="R919" s="52"/>
      <c r="S919" s="1"/>
      <c r="T919" s="52"/>
      <c r="U919" s="1"/>
      <c r="V919" s="70"/>
      <c r="W919" s="52"/>
      <c r="X919" s="1"/>
      <c r="Y919" s="52"/>
      <c r="Z919" s="1"/>
      <c r="AA919" s="1"/>
      <c r="AB919" s="1"/>
      <c r="AC919" s="1"/>
      <c r="AD919" s="1"/>
      <c r="AE919" s="52"/>
      <c r="AF919" s="1"/>
      <c r="AG919" s="52"/>
      <c r="AH919" s="1"/>
      <c r="AI919" s="1"/>
      <c r="AJ919" s="52"/>
      <c r="AK919" s="1"/>
      <c r="AL919" s="52"/>
      <c r="AM919" s="1"/>
      <c r="AN919" s="52"/>
      <c r="AO919" s="71"/>
      <c r="AP919" s="52"/>
      <c r="AQ919" s="1"/>
      <c r="AR919" s="71"/>
      <c r="AS919" s="71"/>
      <c r="AT919" s="52"/>
    </row>
    <row r="920" spans="1:46" ht="14.25" customHeight="1">
      <c r="A920" s="52"/>
      <c r="B920" s="52"/>
      <c r="C920" s="52"/>
      <c r="D920" s="1"/>
      <c r="E920" s="52"/>
      <c r="F920" s="1"/>
      <c r="G920" s="52"/>
      <c r="H920" s="1"/>
      <c r="I920" s="52"/>
      <c r="J920" s="1"/>
      <c r="K920" s="52"/>
      <c r="L920" s="69"/>
      <c r="M920" s="52"/>
      <c r="N920" s="1"/>
      <c r="O920" s="52"/>
      <c r="P920" s="1"/>
      <c r="Q920" s="1"/>
      <c r="R920" s="52"/>
      <c r="S920" s="1"/>
      <c r="T920" s="52"/>
      <c r="U920" s="1"/>
      <c r="V920" s="70"/>
      <c r="W920" s="52"/>
      <c r="X920" s="1"/>
      <c r="Y920" s="52"/>
      <c r="Z920" s="1"/>
      <c r="AA920" s="1"/>
      <c r="AB920" s="1"/>
      <c r="AC920" s="1"/>
      <c r="AD920" s="1"/>
      <c r="AE920" s="52"/>
      <c r="AF920" s="1"/>
      <c r="AG920" s="52"/>
      <c r="AH920" s="1"/>
      <c r="AI920" s="1"/>
      <c r="AJ920" s="52"/>
      <c r="AK920" s="1"/>
      <c r="AL920" s="52"/>
      <c r="AM920" s="1"/>
      <c r="AN920" s="52"/>
      <c r="AO920" s="71"/>
      <c r="AP920" s="52"/>
      <c r="AQ920" s="1"/>
      <c r="AR920" s="71"/>
      <c r="AS920" s="71"/>
      <c r="AT920" s="52"/>
    </row>
    <row r="921" spans="1:46" ht="14.25" customHeight="1">
      <c r="A921" s="52"/>
      <c r="B921" s="52"/>
      <c r="C921" s="52"/>
      <c r="D921" s="1"/>
      <c r="E921" s="52"/>
      <c r="F921" s="1"/>
      <c r="G921" s="52"/>
      <c r="H921" s="1"/>
      <c r="I921" s="52"/>
      <c r="J921" s="1"/>
      <c r="K921" s="52"/>
      <c r="L921" s="69"/>
      <c r="M921" s="52"/>
      <c r="N921" s="1"/>
      <c r="O921" s="52"/>
      <c r="P921" s="1"/>
      <c r="Q921" s="1"/>
      <c r="R921" s="52"/>
      <c r="S921" s="1"/>
      <c r="T921" s="52"/>
      <c r="U921" s="1"/>
      <c r="V921" s="70"/>
      <c r="W921" s="52"/>
      <c r="X921" s="1"/>
      <c r="Y921" s="52"/>
      <c r="Z921" s="1"/>
      <c r="AA921" s="1"/>
      <c r="AB921" s="1"/>
      <c r="AC921" s="1"/>
      <c r="AD921" s="1"/>
      <c r="AE921" s="52"/>
      <c r="AF921" s="1"/>
      <c r="AG921" s="52"/>
      <c r="AH921" s="1"/>
      <c r="AI921" s="1"/>
      <c r="AJ921" s="52"/>
      <c r="AK921" s="1"/>
      <c r="AL921" s="52"/>
      <c r="AM921" s="1"/>
      <c r="AN921" s="52"/>
      <c r="AO921" s="71"/>
      <c r="AP921" s="52"/>
      <c r="AQ921" s="1"/>
      <c r="AR921" s="71"/>
      <c r="AS921" s="71"/>
      <c r="AT921" s="52"/>
    </row>
    <row r="922" spans="1:46" ht="14.25" customHeight="1">
      <c r="A922" s="52"/>
      <c r="B922" s="52"/>
      <c r="C922" s="52"/>
      <c r="D922" s="1"/>
      <c r="E922" s="52"/>
      <c r="F922" s="1"/>
      <c r="G922" s="52"/>
      <c r="H922" s="1"/>
      <c r="I922" s="52"/>
      <c r="J922" s="1"/>
      <c r="K922" s="52"/>
      <c r="L922" s="69"/>
      <c r="M922" s="52"/>
      <c r="N922" s="1"/>
      <c r="O922" s="52"/>
      <c r="P922" s="1"/>
      <c r="Q922" s="1"/>
      <c r="R922" s="52"/>
      <c r="S922" s="1"/>
      <c r="T922" s="52"/>
      <c r="U922" s="1"/>
      <c r="V922" s="70"/>
      <c r="W922" s="52"/>
      <c r="X922" s="1"/>
      <c r="Y922" s="52"/>
      <c r="Z922" s="1"/>
      <c r="AA922" s="1"/>
      <c r="AB922" s="1"/>
      <c r="AC922" s="1"/>
      <c r="AD922" s="1"/>
      <c r="AE922" s="52"/>
      <c r="AF922" s="1"/>
      <c r="AG922" s="52"/>
      <c r="AH922" s="1"/>
      <c r="AI922" s="1"/>
      <c r="AJ922" s="52"/>
      <c r="AK922" s="1"/>
      <c r="AL922" s="52"/>
      <c r="AM922" s="1"/>
      <c r="AN922" s="52"/>
      <c r="AO922" s="71"/>
      <c r="AP922" s="52"/>
      <c r="AQ922" s="1"/>
      <c r="AR922" s="71"/>
      <c r="AS922" s="71"/>
      <c r="AT922" s="52"/>
    </row>
    <row r="923" spans="1:46" ht="14.25" customHeight="1">
      <c r="A923" s="52"/>
      <c r="B923" s="52"/>
      <c r="C923" s="52"/>
      <c r="D923" s="1"/>
      <c r="E923" s="52"/>
      <c r="F923" s="1"/>
      <c r="G923" s="52"/>
      <c r="H923" s="1"/>
      <c r="I923" s="52"/>
      <c r="J923" s="1"/>
      <c r="K923" s="52"/>
      <c r="L923" s="69"/>
      <c r="M923" s="52"/>
      <c r="N923" s="1"/>
      <c r="O923" s="52"/>
      <c r="P923" s="1"/>
      <c r="Q923" s="1"/>
      <c r="R923" s="52"/>
      <c r="S923" s="1"/>
      <c r="T923" s="52"/>
      <c r="U923" s="1"/>
      <c r="V923" s="70"/>
      <c r="W923" s="52"/>
      <c r="X923" s="1"/>
      <c r="Y923" s="52"/>
      <c r="Z923" s="1"/>
      <c r="AA923" s="1"/>
      <c r="AB923" s="1"/>
      <c r="AC923" s="1"/>
      <c r="AD923" s="1"/>
      <c r="AE923" s="52"/>
      <c r="AF923" s="1"/>
      <c r="AG923" s="52"/>
      <c r="AH923" s="1"/>
      <c r="AI923" s="1"/>
      <c r="AJ923" s="52"/>
      <c r="AK923" s="1"/>
      <c r="AL923" s="52"/>
      <c r="AM923" s="1"/>
      <c r="AN923" s="52"/>
      <c r="AO923" s="71"/>
      <c r="AP923" s="52"/>
      <c r="AQ923" s="1"/>
      <c r="AR923" s="71"/>
      <c r="AS923" s="71"/>
      <c r="AT923" s="52"/>
    </row>
    <row r="924" spans="1:46" ht="14.25" customHeight="1">
      <c r="A924" s="52"/>
      <c r="B924" s="52"/>
      <c r="C924" s="52"/>
      <c r="D924" s="1"/>
      <c r="E924" s="52"/>
      <c r="F924" s="1"/>
      <c r="G924" s="52"/>
      <c r="H924" s="1"/>
      <c r="I924" s="52"/>
      <c r="J924" s="1"/>
      <c r="K924" s="52"/>
      <c r="L924" s="69"/>
      <c r="M924" s="52"/>
      <c r="N924" s="1"/>
      <c r="O924" s="52"/>
      <c r="P924" s="1"/>
      <c r="Q924" s="1"/>
      <c r="R924" s="52"/>
      <c r="S924" s="1"/>
      <c r="T924" s="52"/>
      <c r="U924" s="1"/>
      <c r="V924" s="70"/>
      <c r="W924" s="52"/>
      <c r="X924" s="1"/>
      <c r="Y924" s="52"/>
      <c r="Z924" s="1"/>
      <c r="AA924" s="1"/>
      <c r="AB924" s="1"/>
      <c r="AC924" s="1"/>
      <c r="AD924" s="1"/>
      <c r="AE924" s="52"/>
      <c r="AF924" s="1"/>
      <c r="AG924" s="52"/>
      <c r="AH924" s="1"/>
      <c r="AI924" s="1"/>
      <c r="AJ924" s="52"/>
      <c r="AK924" s="1"/>
      <c r="AL924" s="52"/>
      <c r="AM924" s="1"/>
      <c r="AN924" s="52"/>
      <c r="AO924" s="71"/>
      <c r="AP924" s="52"/>
      <c r="AQ924" s="1"/>
      <c r="AR924" s="71"/>
      <c r="AS924" s="71"/>
      <c r="AT924" s="52"/>
    </row>
    <row r="925" spans="1:46" ht="14.25" customHeight="1">
      <c r="A925" s="52"/>
      <c r="B925" s="52"/>
      <c r="C925" s="52"/>
      <c r="D925" s="1"/>
      <c r="E925" s="52"/>
      <c r="F925" s="1"/>
      <c r="G925" s="52"/>
      <c r="H925" s="1"/>
      <c r="I925" s="52"/>
      <c r="J925" s="1"/>
      <c r="K925" s="52"/>
      <c r="L925" s="69"/>
      <c r="M925" s="52"/>
      <c r="N925" s="1"/>
      <c r="O925" s="52"/>
      <c r="P925" s="1"/>
      <c r="Q925" s="1"/>
      <c r="R925" s="52"/>
      <c r="S925" s="1"/>
      <c r="T925" s="52"/>
      <c r="U925" s="1"/>
      <c r="V925" s="70"/>
      <c r="W925" s="52"/>
      <c r="X925" s="1"/>
      <c r="Y925" s="52"/>
      <c r="Z925" s="1"/>
      <c r="AA925" s="1"/>
      <c r="AB925" s="1"/>
      <c r="AC925" s="1"/>
      <c r="AD925" s="1"/>
      <c r="AE925" s="52"/>
      <c r="AF925" s="1"/>
      <c r="AG925" s="52"/>
      <c r="AH925" s="1"/>
      <c r="AI925" s="1"/>
      <c r="AJ925" s="52"/>
      <c r="AK925" s="1"/>
      <c r="AL925" s="52"/>
      <c r="AM925" s="1"/>
      <c r="AN925" s="52"/>
      <c r="AO925" s="71"/>
      <c r="AP925" s="52"/>
      <c r="AQ925" s="1"/>
      <c r="AR925" s="71"/>
      <c r="AS925" s="71"/>
      <c r="AT925" s="52"/>
    </row>
    <row r="926" spans="1:46" ht="14.25" customHeight="1">
      <c r="A926" s="52"/>
      <c r="B926" s="52"/>
      <c r="C926" s="52"/>
      <c r="D926" s="1"/>
      <c r="E926" s="52"/>
      <c r="F926" s="1"/>
      <c r="G926" s="52"/>
      <c r="H926" s="1"/>
      <c r="I926" s="52"/>
      <c r="J926" s="1"/>
      <c r="K926" s="52"/>
      <c r="L926" s="69"/>
      <c r="M926" s="52"/>
      <c r="N926" s="1"/>
      <c r="O926" s="52"/>
      <c r="P926" s="1"/>
      <c r="Q926" s="1"/>
      <c r="R926" s="52"/>
      <c r="S926" s="1"/>
      <c r="T926" s="52"/>
      <c r="U926" s="1"/>
      <c r="V926" s="70"/>
      <c r="W926" s="52"/>
      <c r="X926" s="1"/>
      <c r="Y926" s="52"/>
      <c r="Z926" s="1"/>
      <c r="AA926" s="1"/>
      <c r="AB926" s="1"/>
      <c r="AC926" s="1"/>
      <c r="AD926" s="1"/>
      <c r="AE926" s="52"/>
      <c r="AF926" s="1"/>
      <c r="AG926" s="52"/>
      <c r="AH926" s="1"/>
      <c r="AI926" s="1"/>
      <c r="AJ926" s="52"/>
      <c r="AK926" s="1"/>
      <c r="AL926" s="52"/>
      <c r="AM926" s="1"/>
      <c r="AN926" s="52"/>
      <c r="AO926" s="71"/>
      <c r="AP926" s="52"/>
      <c r="AQ926" s="1"/>
      <c r="AR926" s="71"/>
      <c r="AS926" s="71"/>
      <c r="AT926" s="52"/>
    </row>
    <row r="927" spans="1:46" ht="14.25" customHeight="1">
      <c r="A927" s="52"/>
      <c r="B927" s="52"/>
      <c r="C927" s="52"/>
      <c r="D927" s="1"/>
      <c r="E927" s="52"/>
      <c r="F927" s="1"/>
      <c r="G927" s="52"/>
      <c r="H927" s="1"/>
      <c r="I927" s="52"/>
      <c r="J927" s="1"/>
      <c r="K927" s="52"/>
      <c r="L927" s="69"/>
      <c r="M927" s="52"/>
      <c r="N927" s="1"/>
      <c r="O927" s="52"/>
      <c r="P927" s="1"/>
      <c r="Q927" s="1"/>
      <c r="R927" s="52"/>
      <c r="S927" s="1"/>
      <c r="T927" s="52"/>
      <c r="U927" s="1"/>
      <c r="V927" s="70"/>
      <c r="W927" s="52"/>
      <c r="X927" s="1"/>
      <c r="Y927" s="52"/>
      <c r="Z927" s="1"/>
      <c r="AA927" s="1"/>
      <c r="AB927" s="1"/>
      <c r="AC927" s="1"/>
      <c r="AD927" s="1"/>
      <c r="AE927" s="52"/>
      <c r="AF927" s="1"/>
      <c r="AG927" s="52"/>
      <c r="AH927" s="1"/>
      <c r="AI927" s="1"/>
      <c r="AJ927" s="52"/>
      <c r="AK927" s="1"/>
      <c r="AL927" s="52"/>
      <c r="AM927" s="1"/>
      <c r="AN927" s="52"/>
      <c r="AO927" s="71"/>
      <c r="AP927" s="52"/>
      <c r="AQ927" s="1"/>
      <c r="AR927" s="71"/>
      <c r="AS927" s="71"/>
      <c r="AT927" s="52"/>
    </row>
    <row r="928" spans="1:46" ht="14.25" customHeight="1">
      <c r="A928" s="52"/>
      <c r="B928" s="52"/>
      <c r="C928" s="52"/>
      <c r="D928" s="1"/>
      <c r="E928" s="52"/>
      <c r="F928" s="1"/>
      <c r="G928" s="52"/>
      <c r="H928" s="1"/>
      <c r="I928" s="52"/>
      <c r="J928" s="1"/>
      <c r="K928" s="52"/>
      <c r="L928" s="69"/>
      <c r="M928" s="52"/>
      <c r="N928" s="1"/>
      <c r="O928" s="52"/>
      <c r="P928" s="1"/>
      <c r="Q928" s="1"/>
      <c r="R928" s="52"/>
      <c r="S928" s="1"/>
      <c r="T928" s="52"/>
      <c r="U928" s="1"/>
      <c r="V928" s="70"/>
      <c r="W928" s="52"/>
      <c r="X928" s="1"/>
      <c r="Y928" s="52"/>
      <c r="Z928" s="1"/>
      <c r="AA928" s="1"/>
      <c r="AB928" s="1"/>
      <c r="AC928" s="1"/>
      <c r="AD928" s="1"/>
      <c r="AE928" s="52"/>
      <c r="AF928" s="1"/>
      <c r="AG928" s="52"/>
      <c r="AH928" s="1"/>
      <c r="AI928" s="1"/>
      <c r="AJ928" s="52"/>
      <c r="AK928" s="1"/>
      <c r="AL928" s="52"/>
      <c r="AM928" s="1"/>
      <c r="AN928" s="52"/>
      <c r="AO928" s="71"/>
      <c r="AP928" s="52"/>
      <c r="AQ928" s="1"/>
      <c r="AR928" s="71"/>
      <c r="AS928" s="71"/>
      <c r="AT928" s="52"/>
    </row>
    <row r="929" spans="1:46" ht="14.25" customHeight="1">
      <c r="A929" s="52"/>
      <c r="B929" s="52"/>
      <c r="C929" s="52"/>
      <c r="D929" s="1"/>
      <c r="E929" s="52"/>
      <c r="F929" s="1"/>
      <c r="G929" s="52"/>
      <c r="H929" s="1"/>
      <c r="I929" s="52"/>
      <c r="J929" s="1"/>
      <c r="K929" s="52"/>
      <c r="L929" s="69"/>
      <c r="M929" s="52"/>
      <c r="N929" s="1"/>
      <c r="O929" s="52"/>
      <c r="P929" s="1"/>
      <c r="Q929" s="1"/>
      <c r="R929" s="52"/>
      <c r="S929" s="1"/>
      <c r="T929" s="52"/>
      <c r="U929" s="1"/>
      <c r="V929" s="70"/>
      <c r="W929" s="52"/>
      <c r="X929" s="1"/>
      <c r="Y929" s="52"/>
      <c r="Z929" s="1"/>
      <c r="AA929" s="1"/>
      <c r="AB929" s="1"/>
      <c r="AC929" s="1"/>
      <c r="AD929" s="1"/>
      <c r="AE929" s="52"/>
      <c r="AF929" s="1"/>
      <c r="AG929" s="52"/>
      <c r="AH929" s="1"/>
      <c r="AI929" s="1"/>
      <c r="AJ929" s="52"/>
      <c r="AK929" s="1"/>
      <c r="AL929" s="52"/>
      <c r="AM929" s="1"/>
      <c r="AN929" s="52"/>
      <c r="AO929" s="71"/>
      <c r="AP929" s="52"/>
      <c r="AQ929" s="1"/>
      <c r="AR929" s="71"/>
      <c r="AS929" s="71"/>
      <c r="AT929" s="52"/>
    </row>
    <row r="930" spans="1:46" ht="14.25" customHeight="1">
      <c r="A930" s="52"/>
      <c r="B930" s="52"/>
      <c r="C930" s="52"/>
      <c r="D930" s="1"/>
      <c r="E930" s="52"/>
      <c r="F930" s="1"/>
      <c r="G930" s="52"/>
      <c r="H930" s="1"/>
      <c r="I930" s="52"/>
      <c r="J930" s="1"/>
      <c r="K930" s="52"/>
      <c r="L930" s="69"/>
      <c r="M930" s="52"/>
      <c r="N930" s="1"/>
      <c r="O930" s="52"/>
      <c r="P930" s="1"/>
      <c r="Q930" s="1"/>
      <c r="R930" s="52"/>
      <c r="S930" s="1"/>
      <c r="T930" s="52"/>
      <c r="U930" s="1"/>
      <c r="V930" s="70"/>
      <c r="W930" s="52"/>
      <c r="X930" s="1"/>
      <c r="Y930" s="52"/>
      <c r="Z930" s="1"/>
      <c r="AA930" s="1"/>
      <c r="AB930" s="1"/>
      <c r="AC930" s="1"/>
      <c r="AD930" s="1"/>
      <c r="AE930" s="52"/>
      <c r="AF930" s="1"/>
      <c r="AG930" s="52"/>
      <c r="AH930" s="1"/>
      <c r="AI930" s="1"/>
      <c r="AJ930" s="52"/>
      <c r="AK930" s="1"/>
      <c r="AL930" s="52"/>
      <c r="AM930" s="1"/>
      <c r="AN930" s="52"/>
      <c r="AO930" s="71"/>
      <c r="AP930" s="52"/>
      <c r="AQ930" s="1"/>
      <c r="AR930" s="71"/>
      <c r="AS930" s="71"/>
      <c r="AT930" s="52"/>
    </row>
    <row r="931" spans="1:46" ht="14.25" customHeight="1">
      <c r="A931" s="52"/>
      <c r="B931" s="52"/>
      <c r="C931" s="52"/>
      <c r="D931" s="1"/>
      <c r="E931" s="52"/>
      <c r="F931" s="1"/>
      <c r="G931" s="52"/>
      <c r="H931" s="1"/>
      <c r="I931" s="52"/>
      <c r="J931" s="1"/>
      <c r="K931" s="52"/>
      <c r="L931" s="69"/>
      <c r="M931" s="52"/>
      <c r="N931" s="1"/>
      <c r="O931" s="52"/>
      <c r="P931" s="1"/>
      <c r="Q931" s="1"/>
      <c r="R931" s="52"/>
      <c r="S931" s="1"/>
      <c r="T931" s="52"/>
      <c r="U931" s="1"/>
      <c r="V931" s="70"/>
      <c r="W931" s="52"/>
      <c r="X931" s="1"/>
      <c r="Y931" s="52"/>
      <c r="Z931" s="1"/>
      <c r="AA931" s="1"/>
      <c r="AB931" s="1"/>
      <c r="AC931" s="1"/>
      <c r="AD931" s="1"/>
      <c r="AE931" s="52"/>
      <c r="AF931" s="1"/>
      <c r="AG931" s="52"/>
      <c r="AH931" s="1"/>
      <c r="AI931" s="1"/>
      <c r="AJ931" s="52"/>
      <c r="AK931" s="1"/>
      <c r="AL931" s="52"/>
      <c r="AM931" s="1"/>
      <c r="AN931" s="52"/>
      <c r="AO931" s="71"/>
      <c r="AP931" s="52"/>
      <c r="AQ931" s="1"/>
      <c r="AR931" s="71"/>
      <c r="AS931" s="71"/>
      <c r="AT931" s="52"/>
    </row>
    <row r="932" spans="1:46" ht="14.25" customHeight="1">
      <c r="A932" s="52"/>
      <c r="B932" s="52"/>
      <c r="C932" s="52"/>
      <c r="D932" s="1"/>
      <c r="E932" s="52"/>
      <c r="F932" s="1"/>
      <c r="G932" s="52"/>
      <c r="H932" s="1"/>
      <c r="I932" s="52"/>
      <c r="J932" s="1"/>
      <c r="K932" s="52"/>
      <c r="L932" s="69"/>
      <c r="M932" s="52"/>
      <c r="N932" s="1"/>
      <c r="O932" s="52"/>
      <c r="P932" s="1"/>
      <c r="Q932" s="1"/>
      <c r="R932" s="52"/>
      <c r="S932" s="1"/>
      <c r="T932" s="52"/>
      <c r="U932" s="1"/>
      <c r="V932" s="70"/>
      <c r="W932" s="52"/>
      <c r="X932" s="1"/>
      <c r="Y932" s="52"/>
      <c r="Z932" s="1"/>
      <c r="AA932" s="1"/>
      <c r="AB932" s="1"/>
      <c r="AC932" s="1"/>
      <c r="AD932" s="1"/>
      <c r="AE932" s="52"/>
      <c r="AF932" s="1"/>
      <c r="AG932" s="52"/>
      <c r="AH932" s="1"/>
      <c r="AI932" s="1"/>
      <c r="AJ932" s="52"/>
      <c r="AK932" s="1"/>
      <c r="AL932" s="52"/>
      <c r="AM932" s="1"/>
      <c r="AN932" s="52"/>
      <c r="AO932" s="71"/>
      <c r="AP932" s="52"/>
      <c r="AQ932" s="1"/>
      <c r="AR932" s="71"/>
      <c r="AS932" s="71"/>
      <c r="AT932" s="52"/>
    </row>
    <row r="933" spans="1:46" ht="14.25" customHeight="1">
      <c r="A933" s="52"/>
      <c r="B933" s="52"/>
      <c r="C933" s="52"/>
      <c r="D933" s="1"/>
      <c r="E933" s="52"/>
      <c r="F933" s="1"/>
      <c r="G933" s="52"/>
      <c r="H933" s="1"/>
      <c r="I933" s="52"/>
      <c r="J933" s="1"/>
      <c r="K933" s="52"/>
      <c r="L933" s="69"/>
      <c r="M933" s="52"/>
      <c r="N933" s="1"/>
      <c r="O933" s="52"/>
      <c r="P933" s="1"/>
      <c r="Q933" s="1"/>
      <c r="R933" s="52"/>
      <c r="S933" s="1"/>
      <c r="T933" s="52"/>
      <c r="U933" s="1"/>
      <c r="V933" s="70"/>
      <c r="W933" s="52"/>
      <c r="X933" s="1"/>
      <c r="Y933" s="52"/>
      <c r="Z933" s="1"/>
      <c r="AA933" s="1"/>
      <c r="AB933" s="1"/>
      <c r="AC933" s="1"/>
      <c r="AD933" s="1"/>
      <c r="AE933" s="52"/>
      <c r="AF933" s="1"/>
      <c r="AG933" s="52"/>
      <c r="AH933" s="1"/>
      <c r="AI933" s="1"/>
      <c r="AJ933" s="52"/>
      <c r="AK933" s="1"/>
      <c r="AL933" s="52"/>
      <c r="AM933" s="1"/>
      <c r="AN933" s="52"/>
      <c r="AO933" s="71"/>
      <c r="AP933" s="52"/>
      <c r="AQ933" s="1"/>
      <c r="AR933" s="71"/>
      <c r="AS933" s="71"/>
      <c r="AT933" s="52"/>
    </row>
    <row r="934" spans="1:46" ht="14.25" customHeight="1">
      <c r="A934" s="52"/>
      <c r="B934" s="52"/>
      <c r="C934" s="52"/>
      <c r="D934" s="1"/>
      <c r="E934" s="52"/>
      <c r="F934" s="1"/>
      <c r="G934" s="52"/>
      <c r="H934" s="1"/>
      <c r="I934" s="52"/>
      <c r="J934" s="1"/>
      <c r="K934" s="52"/>
      <c r="L934" s="69"/>
      <c r="M934" s="52"/>
      <c r="N934" s="1"/>
      <c r="O934" s="52"/>
      <c r="P934" s="1"/>
      <c r="Q934" s="1"/>
      <c r="R934" s="52"/>
      <c r="S934" s="1"/>
      <c r="T934" s="52"/>
      <c r="U934" s="1"/>
      <c r="V934" s="70"/>
      <c r="W934" s="52"/>
      <c r="X934" s="1"/>
      <c r="Y934" s="52"/>
      <c r="Z934" s="1"/>
      <c r="AA934" s="1"/>
      <c r="AB934" s="1"/>
      <c r="AC934" s="1"/>
      <c r="AD934" s="1"/>
      <c r="AE934" s="52"/>
      <c r="AF934" s="1"/>
      <c r="AG934" s="52"/>
      <c r="AH934" s="1"/>
      <c r="AI934" s="1"/>
      <c r="AJ934" s="52"/>
      <c r="AK934" s="1"/>
      <c r="AL934" s="52"/>
      <c r="AM934" s="1"/>
      <c r="AN934" s="52"/>
      <c r="AO934" s="71"/>
      <c r="AP934" s="52"/>
      <c r="AQ934" s="1"/>
      <c r="AR934" s="71"/>
      <c r="AS934" s="71"/>
      <c r="AT934" s="52"/>
    </row>
    <row r="935" spans="1:46" ht="14.25" customHeight="1">
      <c r="A935" s="52"/>
      <c r="B935" s="52"/>
      <c r="C935" s="52"/>
      <c r="D935" s="1"/>
      <c r="E935" s="52"/>
      <c r="F935" s="1"/>
      <c r="G935" s="52"/>
      <c r="H935" s="1"/>
      <c r="I935" s="52"/>
      <c r="J935" s="1"/>
      <c r="K935" s="52"/>
      <c r="L935" s="69"/>
      <c r="M935" s="52"/>
      <c r="N935" s="1"/>
      <c r="O935" s="52"/>
      <c r="P935" s="1"/>
      <c r="Q935" s="1"/>
      <c r="R935" s="52"/>
      <c r="S935" s="1"/>
      <c r="T935" s="52"/>
      <c r="U935" s="1"/>
      <c r="V935" s="70"/>
      <c r="W935" s="52"/>
      <c r="X935" s="1"/>
      <c r="Y935" s="52"/>
      <c r="Z935" s="1"/>
      <c r="AA935" s="1"/>
      <c r="AB935" s="1"/>
      <c r="AC935" s="1"/>
      <c r="AD935" s="1"/>
      <c r="AE935" s="52"/>
      <c r="AF935" s="1"/>
      <c r="AG935" s="52"/>
      <c r="AH935" s="1"/>
      <c r="AI935" s="1"/>
      <c r="AJ935" s="52"/>
      <c r="AK935" s="1"/>
      <c r="AL935" s="52"/>
      <c r="AM935" s="1"/>
      <c r="AN935" s="52"/>
      <c r="AO935" s="71"/>
      <c r="AP935" s="52"/>
      <c r="AQ935" s="1"/>
      <c r="AR935" s="71"/>
      <c r="AS935" s="71"/>
      <c r="AT935" s="52"/>
    </row>
    <row r="936" spans="1:46" ht="14.25" customHeight="1">
      <c r="A936" s="52"/>
      <c r="B936" s="52"/>
      <c r="C936" s="52"/>
      <c r="D936" s="1"/>
      <c r="E936" s="52"/>
      <c r="F936" s="1"/>
      <c r="G936" s="52"/>
      <c r="H936" s="1"/>
      <c r="I936" s="52"/>
      <c r="J936" s="1"/>
      <c r="K936" s="52"/>
      <c r="L936" s="69"/>
      <c r="M936" s="52"/>
      <c r="N936" s="1"/>
      <c r="O936" s="52"/>
      <c r="P936" s="1"/>
      <c r="Q936" s="1"/>
      <c r="R936" s="52"/>
      <c r="S936" s="1"/>
      <c r="T936" s="52"/>
      <c r="U936" s="1"/>
      <c r="V936" s="70"/>
      <c r="W936" s="52"/>
      <c r="X936" s="1"/>
      <c r="Y936" s="52"/>
      <c r="Z936" s="1"/>
      <c r="AA936" s="1"/>
      <c r="AB936" s="1"/>
      <c r="AC936" s="1"/>
      <c r="AD936" s="1"/>
      <c r="AE936" s="52"/>
      <c r="AF936" s="1"/>
      <c r="AG936" s="52"/>
      <c r="AH936" s="1"/>
      <c r="AI936" s="1"/>
      <c r="AJ936" s="52"/>
      <c r="AK936" s="1"/>
      <c r="AL936" s="52"/>
      <c r="AM936" s="1"/>
      <c r="AN936" s="52"/>
      <c r="AO936" s="71"/>
      <c r="AP936" s="52"/>
      <c r="AQ936" s="1"/>
      <c r="AR936" s="71"/>
      <c r="AS936" s="71"/>
      <c r="AT936" s="52"/>
    </row>
    <row r="937" spans="1:46" ht="14.25" customHeight="1">
      <c r="A937" s="52"/>
      <c r="B937" s="52"/>
      <c r="C937" s="52"/>
      <c r="D937" s="1"/>
      <c r="E937" s="52"/>
      <c r="F937" s="1"/>
      <c r="G937" s="52"/>
      <c r="H937" s="1"/>
      <c r="I937" s="52"/>
      <c r="J937" s="1"/>
      <c r="K937" s="52"/>
      <c r="L937" s="69"/>
      <c r="M937" s="52"/>
      <c r="N937" s="1"/>
      <c r="O937" s="52"/>
      <c r="P937" s="1"/>
      <c r="Q937" s="1"/>
      <c r="R937" s="52"/>
      <c r="S937" s="1"/>
      <c r="T937" s="52"/>
      <c r="U937" s="1"/>
      <c r="V937" s="70"/>
      <c r="W937" s="52"/>
      <c r="X937" s="1"/>
      <c r="Y937" s="52"/>
      <c r="Z937" s="1"/>
      <c r="AA937" s="1"/>
      <c r="AB937" s="1"/>
      <c r="AC937" s="1"/>
      <c r="AD937" s="1"/>
      <c r="AE937" s="52"/>
      <c r="AF937" s="1"/>
      <c r="AG937" s="52"/>
      <c r="AH937" s="1"/>
      <c r="AI937" s="1"/>
      <c r="AJ937" s="52"/>
      <c r="AK937" s="1"/>
      <c r="AL937" s="52"/>
      <c r="AM937" s="1"/>
      <c r="AN937" s="52"/>
      <c r="AO937" s="71"/>
      <c r="AP937" s="52"/>
      <c r="AQ937" s="1"/>
      <c r="AR937" s="71"/>
      <c r="AS937" s="71"/>
      <c r="AT937" s="52"/>
    </row>
    <row r="938" spans="1:46" ht="14.25" customHeight="1">
      <c r="A938" s="52"/>
      <c r="B938" s="52"/>
      <c r="C938" s="52"/>
      <c r="D938" s="1"/>
      <c r="E938" s="52"/>
      <c r="F938" s="1"/>
      <c r="G938" s="52"/>
      <c r="H938" s="1"/>
      <c r="I938" s="52"/>
      <c r="J938" s="1"/>
      <c r="K938" s="52"/>
      <c r="L938" s="69"/>
      <c r="M938" s="52"/>
      <c r="N938" s="1"/>
      <c r="O938" s="52"/>
      <c r="P938" s="1"/>
      <c r="Q938" s="1"/>
      <c r="R938" s="52"/>
      <c r="S938" s="1"/>
      <c r="T938" s="52"/>
      <c r="U938" s="1"/>
      <c r="V938" s="70"/>
      <c r="W938" s="52"/>
      <c r="X938" s="1"/>
      <c r="Y938" s="52"/>
      <c r="Z938" s="1"/>
      <c r="AA938" s="1"/>
      <c r="AB938" s="1"/>
      <c r="AC938" s="1"/>
      <c r="AD938" s="1"/>
      <c r="AE938" s="52"/>
      <c r="AF938" s="1"/>
      <c r="AG938" s="52"/>
      <c r="AH938" s="1"/>
      <c r="AI938" s="1"/>
      <c r="AJ938" s="52"/>
      <c r="AK938" s="1"/>
      <c r="AL938" s="52"/>
      <c r="AM938" s="1"/>
      <c r="AN938" s="52"/>
      <c r="AO938" s="71"/>
      <c r="AP938" s="52"/>
      <c r="AQ938" s="1"/>
      <c r="AR938" s="71"/>
      <c r="AS938" s="71"/>
      <c r="AT938" s="52"/>
    </row>
    <row r="939" spans="1:46" ht="14.25" customHeight="1">
      <c r="A939" s="52"/>
      <c r="B939" s="52"/>
      <c r="C939" s="52"/>
      <c r="D939" s="1"/>
      <c r="E939" s="52"/>
      <c r="F939" s="1"/>
      <c r="G939" s="52"/>
      <c r="H939" s="1"/>
      <c r="I939" s="52"/>
      <c r="J939" s="1"/>
      <c r="K939" s="52"/>
      <c r="L939" s="69"/>
      <c r="M939" s="52"/>
      <c r="N939" s="1"/>
      <c r="O939" s="52"/>
      <c r="P939" s="1"/>
      <c r="Q939" s="1"/>
      <c r="R939" s="52"/>
      <c r="S939" s="1"/>
      <c r="T939" s="52"/>
      <c r="U939" s="1"/>
      <c r="V939" s="70"/>
      <c r="W939" s="52"/>
      <c r="X939" s="1"/>
      <c r="Y939" s="52"/>
      <c r="Z939" s="1"/>
      <c r="AA939" s="1"/>
      <c r="AB939" s="1"/>
      <c r="AC939" s="1"/>
      <c r="AD939" s="1"/>
      <c r="AE939" s="52"/>
      <c r="AF939" s="1"/>
      <c r="AG939" s="52"/>
      <c r="AH939" s="1"/>
      <c r="AI939" s="1"/>
      <c r="AJ939" s="52"/>
      <c r="AK939" s="1"/>
      <c r="AL939" s="52"/>
      <c r="AM939" s="1"/>
      <c r="AN939" s="52"/>
      <c r="AO939" s="71"/>
      <c r="AP939" s="52"/>
      <c r="AQ939" s="1"/>
      <c r="AR939" s="71"/>
      <c r="AS939" s="71"/>
      <c r="AT939" s="52"/>
    </row>
    <row r="940" spans="1:46" ht="14.25" customHeight="1">
      <c r="A940" s="52"/>
      <c r="B940" s="52"/>
      <c r="C940" s="52"/>
      <c r="D940" s="1"/>
      <c r="E940" s="52"/>
      <c r="F940" s="1"/>
      <c r="G940" s="52"/>
      <c r="H940" s="1"/>
      <c r="I940" s="52"/>
      <c r="J940" s="1"/>
      <c r="K940" s="52"/>
      <c r="L940" s="69"/>
      <c r="M940" s="52"/>
      <c r="N940" s="1"/>
      <c r="O940" s="52"/>
      <c r="P940" s="1"/>
      <c r="Q940" s="1"/>
      <c r="R940" s="52"/>
      <c r="S940" s="1"/>
      <c r="T940" s="52"/>
      <c r="U940" s="1"/>
      <c r="V940" s="70"/>
      <c r="W940" s="52"/>
      <c r="X940" s="1"/>
      <c r="Y940" s="52"/>
      <c r="Z940" s="1"/>
      <c r="AA940" s="1"/>
      <c r="AB940" s="1"/>
      <c r="AC940" s="1"/>
      <c r="AD940" s="1"/>
      <c r="AE940" s="52"/>
      <c r="AF940" s="1"/>
      <c r="AG940" s="52"/>
      <c r="AH940" s="1"/>
      <c r="AI940" s="1"/>
      <c r="AJ940" s="52"/>
      <c r="AK940" s="1"/>
      <c r="AL940" s="52"/>
      <c r="AM940" s="1"/>
      <c r="AN940" s="52"/>
      <c r="AO940" s="71"/>
      <c r="AP940" s="52"/>
      <c r="AQ940" s="1"/>
      <c r="AR940" s="71"/>
      <c r="AS940" s="71"/>
      <c r="AT940" s="52"/>
    </row>
    <row r="941" spans="1:46" ht="14.25" customHeight="1">
      <c r="A941" s="52"/>
      <c r="B941" s="52"/>
      <c r="C941" s="52"/>
      <c r="D941" s="1"/>
      <c r="E941" s="52"/>
      <c r="F941" s="1"/>
      <c r="G941" s="52"/>
      <c r="H941" s="1"/>
      <c r="I941" s="52"/>
      <c r="J941" s="1"/>
      <c r="K941" s="52"/>
      <c r="L941" s="69"/>
      <c r="M941" s="52"/>
      <c r="N941" s="1"/>
      <c r="O941" s="52"/>
      <c r="P941" s="1"/>
      <c r="Q941" s="1"/>
      <c r="R941" s="52"/>
      <c r="S941" s="1"/>
      <c r="T941" s="52"/>
      <c r="U941" s="1"/>
      <c r="V941" s="70"/>
      <c r="W941" s="52"/>
      <c r="X941" s="1"/>
      <c r="Y941" s="52"/>
      <c r="Z941" s="1"/>
      <c r="AA941" s="1"/>
      <c r="AB941" s="1"/>
      <c r="AC941" s="1"/>
      <c r="AD941" s="1"/>
      <c r="AE941" s="52"/>
      <c r="AF941" s="1"/>
      <c r="AG941" s="52"/>
      <c r="AH941" s="1"/>
      <c r="AI941" s="1"/>
      <c r="AJ941" s="52"/>
      <c r="AK941" s="1"/>
      <c r="AL941" s="52"/>
      <c r="AM941" s="1"/>
      <c r="AN941" s="52"/>
      <c r="AO941" s="71"/>
      <c r="AP941" s="52"/>
      <c r="AQ941" s="1"/>
      <c r="AR941" s="71"/>
      <c r="AS941" s="71"/>
      <c r="AT941" s="52"/>
    </row>
    <row r="942" spans="1:46" ht="14.25" customHeight="1">
      <c r="A942" s="52"/>
      <c r="B942" s="52"/>
      <c r="C942" s="52"/>
      <c r="D942" s="1"/>
      <c r="E942" s="52"/>
      <c r="F942" s="1"/>
      <c r="G942" s="52"/>
      <c r="H942" s="1"/>
      <c r="I942" s="52"/>
      <c r="J942" s="1"/>
      <c r="K942" s="52"/>
      <c r="L942" s="69"/>
      <c r="M942" s="52"/>
      <c r="N942" s="1"/>
      <c r="O942" s="52"/>
      <c r="P942" s="1"/>
      <c r="Q942" s="1"/>
      <c r="R942" s="52"/>
      <c r="S942" s="1"/>
      <c r="T942" s="52"/>
      <c r="U942" s="1"/>
      <c r="V942" s="70"/>
      <c r="W942" s="52"/>
      <c r="X942" s="1"/>
      <c r="Y942" s="52"/>
      <c r="Z942" s="1"/>
      <c r="AA942" s="1"/>
      <c r="AB942" s="1"/>
      <c r="AC942" s="1"/>
      <c r="AD942" s="1"/>
      <c r="AE942" s="52"/>
      <c r="AF942" s="1"/>
      <c r="AG942" s="52"/>
      <c r="AH942" s="1"/>
      <c r="AI942" s="1"/>
      <c r="AJ942" s="52"/>
      <c r="AK942" s="1"/>
      <c r="AL942" s="52"/>
      <c r="AM942" s="1"/>
      <c r="AN942" s="52"/>
      <c r="AO942" s="71"/>
      <c r="AP942" s="52"/>
      <c r="AQ942" s="1"/>
      <c r="AR942" s="71"/>
      <c r="AS942" s="71"/>
      <c r="AT942" s="52"/>
    </row>
    <row r="943" spans="1:46" ht="14.25" customHeight="1">
      <c r="A943" s="52"/>
      <c r="B943" s="52"/>
      <c r="C943" s="52"/>
      <c r="D943" s="1"/>
      <c r="E943" s="52"/>
      <c r="F943" s="1"/>
      <c r="G943" s="52"/>
      <c r="H943" s="1"/>
      <c r="I943" s="52"/>
      <c r="J943" s="1"/>
      <c r="K943" s="52"/>
      <c r="L943" s="69"/>
      <c r="M943" s="52"/>
      <c r="N943" s="1"/>
      <c r="O943" s="52"/>
      <c r="P943" s="1"/>
      <c r="Q943" s="1"/>
      <c r="R943" s="52"/>
      <c r="S943" s="1"/>
      <c r="T943" s="52"/>
      <c r="U943" s="1"/>
      <c r="V943" s="70"/>
      <c r="W943" s="52"/>
      <c r="X943" s="1"/>
      <c r="Y943" s="52"/>
      <c r="Z943" s="1"/>
      <c r="AA943" s="1"/>
      <c r="AB943" s="1"/>
      <c r="AC943" s="1"/>
      <c r="AD943" s="1"/>
      <c r="AE943" s="52"/>
      <c r="AF943" s="1"/>
      <c r="AG943" s="52"/>
      <c r="AH943" s="1"/>
      <c r="AI943" s="1"/>
      <c r="AJ943" s="52"/>
      <c r="AK943" s="1"/>
      <c r="AL943" s="52"/>
      <c r="AM943" s="1"/>
      <c r="AN943" s="52"/>
      <c r="AO943" s="71"/>
      <c r="AP943" s="52"/>
      <c r="AQ943" s="1"/>
      <c r="AR943" s="71"/>
      <c r="AS943" s="71"/>
      <c r="AT943" s="52"/>
    </row>
    <row r="944" spans="1:46" ht="14.25" customHeight="1">
      <c r="A944" s="52"/>
      <c r="B944" s="52"/>
      <c r="C944" s="52"/>
      <c r="D944" s="1"/>
      <c r="E944" s="52"/>
      <c r="F944" s="1"/>
      <c r="G944" s="52"/>
      <c r="H944" s="1"/>
      <c r="I944" s="52"/>
      <c r="J944" s="1"/>
      <c r="K944" s="52"/>
      <c r="L944" s="69"/>
      <c r="M944" s="52"/>
      <c r="N944" s="1"/>
      <c r="O944" s="52"/>
      <c r="P944" s="1"/>
      <c r="Q944" s="1"/>
      <c r="R944" s="52"/>
      <c r="S944" s="1"/>
      <c r="T944" s="52"/>
      <c r="U944" s="1"/>
      <c r="V944" s="70"/>
      <c r="W944" s="52"/>
      <c r="X944" s="1"/>
      <c r="Y944" s="52"/>
      <c r="Z944" s="1"/>
      <c r="AA944" s="1"/>
      <c r="AB944" s="1"/>
      <c r="AC944" s="1"/>
      <c r="AD944" s="1"/>
      <c r="AE944" s="52"/>
      <c r="AF944" s="1"/>
      <c r="AG944" s="52"/>
      <c r="AH944" s="1"/>
      <c r="AI944" s="1"/>
      <c r="AJ944" s="52"/>
      <c r="AK944" s="1"/>
      <c r="AL944" s="52"/>
      <c r="AM944" s="1"/>
      <c r="AN944" s="52"/>
      <c r="AO944" s="71"/>
      <c r="AP944" s="52"/>
      <c r="AQ944" s="1"/>
      <c r="AR944" s="71"/>
      <c r="AS944" s="71"/>
      <c r="AT944" s="52"/>
    </row>
    <row r="945" spans="1:46" ht="14.25" customHeight="1">
      <c r="A945" s="52"/>
      <c r="B945" s="52"/>
      <c r="C945" s="52"/>
      <c r="D945" s="1"/>
      <c r="E945" s="52"/>
      <c r="F945" s="1"/>
      <c r="G945" s="52"/>
      <c r="H945" s="1"/>
      <c r="I945" s="52"/>
      <c r="J945" s="1"/>
      <c r="K945" s="52"/>
      <c r="L945" s="69"/>
      <c r="M945" s="52"/>
      <c r="N945" s="1"/>
      <c r="O945" s="52"/>
      <c r="P945" s="1"/>
      <c r="Q945" s="1"/>
      <c r="R945" s="52"/>
      <c r="S945" s="1"/>
      <c r="T945" s="52"/>
      <c r="U945" s="1"/>
      <c r="V945" s="70"/>
      <c r="W945" s="52"/>
      <c r="X945" s="1"/>
      <c r="Y945" s="52"/>
      <c r="Z945" s="1"/>
      <c r="AA945" s="1"/>
      <c r="AB945" s="1"/>
      <c r="AC945" s="1"/>
      <c r="AD945" s="1"/>
      <c r="AE945" s="52"/>
      <c r="AF945" s="1"/>
      <c r="AG945" s="52"/>
      <c r="AH945" s="1"/>
      <c r="AI945" s="1"/>
      <c r="AJ945" s="52"/>
      <c r="AK945" s="1"/>
      <c r="AL945" s="52"/>
      <c r="AM945" s="1"/>
      <c r="AN945" s="52"/>
      <c r="AO945" s="71"/>
      <c r="AP945" s="52"/>
      <c r="AQ945" s="1"/>
      <c r="AR945" s="71"/>
      <c r="AS945" s="71"/>
      <c r="AT945" s="52"/>
    </row>
    <row r="946" spans="1:46" ht="14.25" customHeight="1">
      <c r="A946" s="52"/>
      <c r="B946" s="52"/>
      <c r="C946" s="52"/>
      <c r="D946" s="1"/>
      <c r="E946" s="52"/>
      <c r="F946" s="1"/>
      <c r="G946" s="52"/>
      <c r="H946" s="1"/>
      <c r="I946" s="52"/>
      <c r="J946" s="1"/>
      <c r="K946" s="52"/>
      <c r="L946" s="69"/>
      <c r="M946" s="52"/>
      <c r="N946" s="1"/>
      <c r="O946" s="52"/>
      <c r="P946" s="1"/>
      <c r="Q946" s="1"/>
      <c r="R946" s="52"/>
      <c r="S946" s="1"/>
      <c r="T946" s="52"/>
      <c r="U946" s="1"/>
      <c r="V946" s="70"/>
      <c r="W946" s="52"/>
      <c r="X946" s="1"/>
      <c r="Y946" s="52"/>
      <c r="Z946" s="1"/>
      <c r="AA946" s="1"/>
      <c r="AB946" s="1"/>
      <c r="AC946" s="1"/>
      <c r="AD946" s="1"/>
      <c r="AE946" s="52"/>
      <c r="AF946" s="1"/>
      <c r="AG946" s="52"/>
      <c r="AH946" s="1"/>
      <c r="AI946" s="1"/>
      <c r="AJ946" s="52"/>
      <c r="AK946" s="1"/>
      <c r="AL946" s="52"/>
      <c r="AM946" s="1"/>
      <c r="AN946" s="52"/>
      <c r="AO946" s="71"/>
      <c r="AP946" s="52"/>
      <c r="AQ946" s="1"/>
      <c r="AR946" s="71"/>
      <c r="AS946" s="71"/>
      <c r="AT946" s="52"/>
    </row>
    <row r="947" spans="1:46" ht="14.25" customHeight="1">
      <c r="A947" s="52"/>
      <c r="B947" s="52"/>
      <c r="C947" s="52"/>
      <c r="D947" s="1"/>
      <c r="E947" s="52"/>
      <c r="F947" s="1"/>
      <c r="G947" s="52"/>
      <c r="H947" s="1"/>
      <c r="I947" s="52"/>
      <c r="J947" s="1"/>
      <c r="K947" s="52"/>
      <c r="L947" s="69"/>
      <c r="M947" s="52"/>
      <c r="N947" s="1"/>
      <c r="O947" s="52"/>
      <c r="P947" s="1"/>
      <c r="Q947" s="1"/>
      <c r="R947" s="52"/>
      <c r="S947" s="1"/>
      <c r="T947" s="52"/>
      <c r="U947" s="1"/>
      <c r="V947" s="70"/>
      <c r="W947" s="52"/>
      <c r="X947" s="1"/>
      <c r="Y947" s="52"/>
      <c r="Z947" s="1"/>
      <c r="AA947" s="1"/>
      <c r="AB947" s="1"/>
      <c r="AC947" s="1"/>
      <c r="AD947" s="1"/>
      <c r="AE947" s="52"/>
      <c r="AF947" s="1"/>
      <c r="AG947" s="52"/>
      <c r="AH947" s="1"/>
      <c r="AI947" s="1"/>
      <c r="AJ947" s="52"/>
      <c r="AK947" s="1"/>
      <c r="AL947" s="52"/>
      <c r="AM947" s="1"/>
      <c r="AN947" s="52"/>
      <c r="AO947" s="71"/>
      <c r="AP947" s="52"/>
      <c r="AQ947" s="1"/>
      <c r="AR947" s="71"/>
      <c r="AS947" s="71"/>
      <c r="AT947" s="52"/>
    </row>
    <row r="948" spans="1:46" ht="14.25" customHeight="1">
      <c r="A948" s="52"/>
      <c r="B948" s="52"/>
      <c r="C948" s="52"/>
      <c r="D948" s="1"/>
      <c r="E948" s="52"/>
      <c r="F948" s="1"/>
      <c r="G948" s="52"/>
      <c r="H948" s="1"/>
      <c r="I948" s="52"/>
      <c r="J948" s="1"/>
      <c r="K948" s="52"/>
      <c r="L948" s="69"/>
      <c r="M948" s="52"/>
      <c r="N948" s="1"/>
      <c r="O948" s="52"/>
      <c r="P948" s="1"/>
      <c r="Q948" s="1"/>
      <c r="R948" s="52"/>
      <c r="S948" s="1"/>
      <c r="T948" s="52"/>
      <c r="U948" s="1"/>
      <c r="V948" s="70"/>
      <c r="W948" s="52"/>
      <c r="X948" s="1"/>
      <c r="Y948" s="52"/>
      <c r="Z948" s="1"/>
      <c r="AA948" s="1"/>
      <c r="AB948" s="1"/>
      <c r="AC948" s="1"/>
      <c r="AD948" s="1"/>
      <c r="AE948" s="52"/>
      <c r="AF948" s="1"/>
      <c r="AG948" s="52"/>
      <c r="AH948" s="1"/>
      <c r="AI948" s="1"/>
      <c r="AJ948" s="52"/>
      <c r="AK948" s="1"/>
      <c r="AL948" s="52"/>
      <c r="AM948" s="1"/>
      <c r="AN948" s="52"/>
      <c r="AO948" s="71"/>
      <c r="AP948" s="52"/>
      <c r="AQ948" s="1"/>
      <c r="AR948" s="71"/>
      <c r="AS948" s="71"/>
      <c r="AT948" s="52"/>
    </row>
    <row r="949" spans="1:46" ht="14.25" customHeight="1">
      <c r="A949" s="52"/>
      <c r="B949" s="52"/>
      <c r="C949" s="52"/>
      <c r="D949" s="1"/>
      <c r="E949" s="52"/>
      <c r="F949" s="1"/>
      <c r="G949" s="52"/>
      <c r="H949" s="1"/>
      <c r="I949" s="52"/>
      <c r="J949" s="1"/>
      <c r="K949" s="52"/>
      <c r="L949" s="69"/>
      <c r="M949" s="52"/>
      <c r="N949" s="1"/>
      <c r="O949" s="52"/>
      <c r="P949" s="1"/>
      <c r="Q949" s="1"/>
      <c r="R949" s="52"/>
      <c r="S949" s="1"/>
      <c r="T949" s="52"/>
      <c r="U949" s="1"/>
      <c r="V949" s="70"/>
      <c r="W949" s="52"/>
      <c r="X949" s="1"/>
      <c r="Y949" s="52"/>
      <c r="Z949" s="1"/>
      <c r="AA949" s="1"/>
      <c r="AB949" s="1"/>
      <c r="AC949" s="1"/>
      <c r="AD949" s="1"/>
      <c r="AE949" s="52"/>
      <c r="AF949" s="1"/>
      <c r="AG949" s="52"/>
      <c r="AH949" s="1"/>
      <c r="AI949" s="1"/>
      <c r="AJ949" s="52"/>
      <c r="AK949" s="1"/>
      <c r="AL949" s="52"/>
      <c r="AM949" s="1"/>
      <c r="AN949" s="52"/>
      <c r="AO949" s="71"/>
      <c r="AP949" s="52"/>
      <c r="AQ949" s="1"/>
      <c r="AR949" s="71"/>
      <c r="AS949" s="71"/>
      <c r="AT949" s="52"/>
    </row>
    <row r="950" spans="1:46" ht="14.25" customHeight="1">
      <c r="A950" s="52"/>
      <c r="B950" s="52"/>
      <c r="C950" s="52"/>
      <c r="D950" s="1"/>
      <c r="E950" s="52"/>
      <c r="F950" s="1"/>
      <c r="G950" s="52"/>
      <c r="H950" s="1"/>
      <c r="I950" s="52"/>
      <c r="J950" s="1"/>
      <c r="K950" s="52"/>
      <c r="L950" s="69"/>
      <c r="M950" s="52"/>
      <c r="N950" s="1"/>
      <c r="O950" s="52"/>
      <c r="P950" s="1"/>
      <c r="Q950" s="1"/>
      <c r="R950" s="52"/>
      <c r="S950" s="1"/>
      <c r="T950" s="52"/>
      <c r="U950" s="1"/>
      <c r="V950" s="70"/>
      <c r="W950" s="52"/>
      <c r="X950" s="1"/>
      <c r="Y950" s="52"/>
      <c r="Z950" s="1"/>
      <c r="AA950" s="1"/>
      <c r="AB950" s="1"/>
      <c r="AC950" s="1"/>
      <c r="AD950" s="1"/>
      <c r="AE950" s="52"/>
      <c r="AF950" s="1"/>
      <c r="AG950" s="52"/>
      <c r="AH950" s="1"/>
      <c r="AI950" s="1"/>
      <c r="AJ950" s="52"/>
      <c r="AK950" s="1"/>
      <c r="AL950" s="52"/>
      <c r="AM950" s="1"/>
      <c r="AN950" s="52"/>
      <c r="AO950" s="71"/>
      <c r="AP950" s="52"/>
      <c r="AQ950" s="1"/>
      <c r="AR950" s="71"/>
      <c r="AS950" s="71"/>
      <c r="AT950" s="52"/>
    </row>
    <row r="951" spans="1:46" ht="14.25" customHeight="1">
      <c r="A951" s="52"/>
      <c r="B951" s="52"/>
      <c r="C951" s="52"/>
      <c r="D951" s="1"/>
      <c r="E951" s="52"/>
      <c r="F951" s="1"/>
      <c r="G951" s="52"/>
      <c r="H951" s="1"/>
      <c r="I951" s="52"/>
      <c r="J951" s="1"/>
      <c r="K951" s="52"/>
      <c r="L951" s="69"/>
      <c r="M951" s="52"/>
      <c r="N951" s="1"/>
      <c r="O951" s="52"/>
      <c r="P951" s="1"/>
      <c r="Q951" s="1"/>
      <c r="R951" s="52"/>
      <c r="S951" s="1"/>
      <c r="T951" s="52"/>
      <c r="U951" s="1"/>
      <c r="V951" s="70"/>
      <c r="W951" s="52"/>
      <c r="X951" s="1"/>
      <c r="Y951" s="52"/>
      <c r="Z951" s="1"/>
      <c r="AA951" s="1"/>
      <c r="AB951" s="1"/>
      <c r="AC951" s="1"/>
      <c r="AD951" s="1"/>
      <c r="AE951" s="52"/>
      <c r="AF951" s="1"/>
      <c r="AG951" s="52"/>
      <c r="AH951" s="1"/>
      <c r="AI951" s="1"/>
      <c r="AJ951" s="52"/>
      <c r="AK951" s="1"/>
      <c r="AL951" s="52"/>
      <c r="AM951" s="1"/>
      <c r="AN951" s="52"/>
      <c r="AO951" s="71"/>
      <c r="AP951" s="52"/>
      <c r="AQ951" s="1"/>
      <c r="AR951" s="71"/>
      <c r="AS951" s="71"/>
      <c r="AT951" s="52"/>
    </row>
    <row r="952" spans="1:46" ht="14.25" customHeight="1">
      <c r="A952" s="52"/>
      <c r="B952" s="52"/>
      <c r="C952" s="52"/>
      <c r="D952" s="1"/>
      <c r="E952" s="52"/>
      <c r="F952" s="1"/>
      <c r="G952" s="52"/>
      <c r="H952" s="1"/>
      <c r="I952" s="52"/>
      <c r="J952" s="1"/>
      <c r="K952" s="52"/>
      <c r="L952" s="69"/>
      <c r="M952" s="52"/>
      <c r="N952" s="1"/>
      <c r="O952" s="52"/>
      <c r="P952" s="1"/>
      <c r="Q952" s="1"/>
      <c r="R952" s="52"/>
      <c r="S952" s="1"/>
      <c r="T952" s="52"/>
      <c r="U952" s="1"/>
      <c r="V952" s="70"/>
      <c r="W952" s="52"/>
      <c r="X952" s="1"/>
      <c r="Y952" s="52"/>
      <c r="Z952" s="1"/>
      <c r="AA952" s="1"/>
      <c r="AB952" s="1"/>
      <c r="AC952" s="1"/>
      <c r="AD952" s="1"/>
      <c r="AE952" s="52"/>
      <c r="AF952" s="1"/>
      <c r="AG952" s="52"/>
      <c r="AH952" s="1"/>
      <c r="AI952" s="1"/>
      <c r="AJ952" s="52"/>
      <c r="AK952" s="1"/>
      <c r="AL952" s="52"/>
      <c r="AM952" s="1"/>
      <c r="AN952" s="52"/>
      <c r="AO952" s="71"/>
      <c r="AP952" s="52"/>
      <c r="AQ952" s="1"/>
      <c r="AR952" s="71"/>
      <c r="AS952" s="71"/>
      <c r="AT952" s="52"/>
    </row>
    <row r="953" spans="1:46" ht="14.25" customHeight="1">
      <c r="A953" s="52"/>
      <c r="B953" s="52"/>
      <c r="C953" s="52"/>
      <c r="D953" s="1"/>
      <c r="E953" s="52"/>
      <c r="F953" s="1"/>
      <c r="G953" s="52"/>
      <c r="H953" s="1"/>
      <c r="I953" s="52"/>
      <c r="J953" s="1"/>
      <c r="K953" s="52"/>
      <c r="L953" s="69"/>
      <c r="M953" s="52"/>
      <c r="N953" s="1"/>
      <c r="O953" s="52"/>
      <c r="P953" s="1"/>
      <c r="Q953" s="1"/>
      <c r="R953" s="52"/>
      <c r="S953" s="1"/>
      <c r="T953" s="52"/>
      <c r="U953" s="1"/>
      <c r="V953" s="70"/>
      <c r="W953" s="52"/>
      <c r="X953" s="1"/>
      <c r="Y953" s="52"/>
      <c r="Z953" s="1"/>
      <c r="AA953" s="1"/>
      <c r="AB953" s="1"/>
      <c r="AC953" s="1"/>
      <c r="AD953" s="1"/>
      <c r="AE953" s="52"/>
      <c r="AF953" s="1"/>
      <c r="AG953" s="52"/>
      <c r="AH953" s="1"/>
      <c r="AI953" s="1"/>
      <c r="AJ953" s="52"/>
      <c r="AK953" s="1"/>
      <c r="AL953" s="52"/>
      <c r="AM953" s="1"/>
      <c r="AN953" s="52"/>
      <c r="AO953" s="71"/>
      <c r="AP953" s="52"/>
      <c r="AQ953" s="1"/>
      <c r="AR953" s="71"/>
      <c r="AS953" s="71"/>
      <c r="AT953" s="52"/>
    </row>
    <row r="954" spans="1:46" ht="14.25" customHeight="1">
      <c r="A954" s="52"/>
      <c r="B954" s="52"/>
      <c r="C954" s="52"/>
      <c r="D954" s="1"/>
      <c r="E954" s="52"/>
      <c r="F954" s="1"/>
      <c r="G954" s="52"/>
      <c r="H954" s="1"/>
      <c r="I954" s="52"/>
      <c r="J954" s="1"/>
      <c r="K954" s="52"/>
      <c r="L954" s="69"/>
      <c r="M954" s="52"/>
      <c r="N954" s="1"/>
      <c r="O954" s="52"/>
      <c r="P954" s="1"/>
      <c r="Q954" s="1"/>
      <c r="R954" s="52"/>
      <c r="S954" s="1"/>
      <c r="T954" s="52"/>
      <c r="U954" s="1"/>
      <c r="V954" s="70"/>
      <c r="W954" s="52"/>
      <c r="X954" s="1"/>
      <c r="Y954" s="52"/>
      <c r="Z954" s="1"/>
      <c r="AA954" s="1"/>
      <c r="AB954" s="1"/>
      <c r="AC954" s="1"/>
      <c r="AD954" s="1"/>
      <c r="AE954" s="52"/>
      <c r="AF954" s="1"/>
      <c r="AG954" s="52"/>
      <c r="AH954" s="1"/>
      <c r="AI954" s="1"/>
      <c r="AJ954" s="52"/>
      <c r="AK954" s="1"/>
      <c r="AL954" s="52"/>
      <c r="AM954" s="1"/>
      <c r="AN954" s="52"/>
      <c r="AO954" s="71"/>
      <c r="AP954" s="52"/>
      <c r="AQ954" s="1"/>
      <c r="AR954" s="71"/>
      <c r="AS954" s="71"/>
      <c r="AT954" s="52"/>
    </row>
    <row r="955" spans="1:46" ht="14.25" customHeight="1">
      <c r="A955" s="52"/>
      <c r="B955" s="52"/>
      <c r="C955" s="52"/>
      <c r="D955" s="1"/>
      <c r="E955" s="52"/>
      <c r="F955" s="1"/>
      <c r="G955" s="52"/>
      <c r="H955" s="1"/>
      <c r="I955" s="52"/>
      <c r="J955" s="1"/>
      <c r="K955" s="52"/>
      <c r="L955" s="69"/>
      <c r="M955" s="52"/>
      <c r="N955" s="1"/>
      <c r="O955" s="52"/>
      <c r="P955" s="1"/>
      <c r="Q955" s="1"/>
      <c r="R955" s="52"/>
      <c r="S955" s="1"/>
      <c r="T955" s="52"/>
      <c r="U955" s="1"/>
      <c r="V955" s="70"/>
      <c r="W955" s="52"/>
      <c r="X955" s="1"/>
      <c r="Y955" s="52"/>
      <c r="Z955" s="1"/>
      <c r="AA955" s="1"/>
      <c r="AB955" s="1"/>
      <c r="AC955" s="1"/>
      <c r="AD955" s="1"/>
      <c r="AE955" s="52"/>
      <c r="AF955" s="1"/>
      <c r="AG955" s="52"/>
      <c r="AH955" s="1"/>
      <c r="AI955" s="1"/>
      <c r="AJ955" s="52"/>
      <c r="AK955" s="1"/>
      <c r="AL955" s="52"/>
      <c r="AM955" s="1"/>
      <c r="AN955" s="52"/>
      <c r="AO955" s="71"/>
      <c r="AP955" s="52"/>
      <c r="AQ955" s="1"/>
      <c r="AR955" s="71"/>
      <c r="AS955" s="71"/>
      <c r="AT955" s="52"/>
    </row>
    <row r="956" spans="1:46" ht="14.25" customHeight="1">
      <c r="A956" s="52"/>
      <c r="B956" s="52"/>
      <c r="C956" s="52"/>
      <c r="D956" s="1"/>
      <c r="E956" s="52"/>
      <c r="F956" s="1"/>
      <c r="G956" s="52"/>
      <c r="H956" s="1"/>
      <c r="I956" s="52"/>
      <c r="J956" s="1"/>
      <c r="K956" s="52"/>
      <c r="L956" s="69"/>
      <c r="M956" s="52"/>
      <c r="N956" s="1"/>
      <c r="O956" s="52"/>
      <c r="P956" s="1"/>
      <c r="Q956" s="1"/>
      <c r="R956" s="52"/>
      <c r="S956" s="1"/>
      <c r="T956" s="52"/>
      <c r="U956" s="1"/>
      <c r="V956" s="70"/>
      <c r="W956" s="52"/>
      <c r="X956" s="1"/>
      <c r="Y956" s="52"/>
      <c r="Z956" s="1"/>
      <c r="AA956" s="1"/>
      <c r="AB956" s="1"/>
      <c r="AC956" s="1"/>
      <c r="AD956" s="1"/>
      <c r="AE956" s="52"/>
      <c r="AF956" s="1"/>
      <c r="AG956" s="52"/>
      <c r="AH956" s="1"/>
      <c r="AI956" s="1"/>
      <c r="AJ956" s="52"/>
      <c r="AK956" s="1"/>
      <c r="AL956" s="52"/>
      <c r="AM956" s="1"/>
      <c r="AN956" s="52"/>
      <c r="AO956" s="71"/>
      <c r="AP956" s="52"/>
      <c r="AQ956" s="1"/>
      <c r="AR956" s="71"/>
      <c r="AS956" s="71"/>
      <c r="AT956" s="52"/>
    </row>
    <row r="957" spans="1:46" ht="14.25" customHeight="1">
      <c r="A957" s="52"/>
      <c r="B957" s="52"/>
      <c r="C957" s="52"/>
      <c r="D957" s="1"/>
      <c r="E957" s="52"/>
      <c r="F957" s="1"/>
      <c r="G957" s="52"/>
      <c r="H957" s="1"/>
      <c r="I957" s="52"/>
      <c r="J957" s="1"/>
      <c r="K957" s="52"/>
      <c r="L957" s="69"/>
      <c r="M957" s="52"/>
      <c r="N957" s="1"/>
      <c r="O957" s="52"/>
      <c r="P957" s="1"/>
      <c r="Q957" s="1"/>
      <c r="R957" s="52"/>
      <c r="S957" s="1"/>
      <c r="T957" s="52"/>
      <c r="U957" s="1"/>
      <c r="V957" s="70"/>
      <c r="W957" s="52"/>
      <c r="X957" s="1"/>
      <c r="Y957" s="52"/>
      <c r="Z957" s="1"/>
      <c r="AA957" s="1"/>
      <c r="AB957" s="1"/>
      <c r="AC957" s="1"/>
      <c r="AD957" s="1"/>
      <c r="AE957" s="52"/>
      <c r="AF957" s="1"/>
      <c r="AG957" s="52"/>
      <c r="AH957" s="1"/>
      <c r="AI957" s="1"/>
      <c r="AJ957" s="52"/>
      <c r="AK957" s="1"/>
      <c r="AL957" s="52"/>
      <c r="AM957" s="1"/>
      <c r="AN957" s="52"/>
      <c r="AO957" s="71"/>
      <c r="AP957" s="52"/>
      <c r="AQ957" s="1"/>
      <c r="AR957" s="71"/>
      <c r="AS957" s="71"/>
      <c r="AT957" s="52"/>
    </row>
    <row r="958" spans="1:46" ht="14.25" customHeight="1">
      <c r="A958" s="52"/>
      <c r="B958" s="52"/>
      <c r="C958" s="52"/>
      <c r="D958" s="1"/>
      <c r="E958" s="52"/>
      <c r="F958" s="1"/>
      <c r="G958" s="52"/>
      <c r="H958" s="1"/>
      <c r="I958" s="52"/>
      <c r="J958" s="1"/>
      <c r="K958" s="52"/>
      <c r="L958" s="69"/>
      <c r="M958" s="52"/>
      <c r="N958" s="1"/>
      <c r="O958" s="52"/>
      <c r="P958" s="1"/>
      <c r="Q958" s="1"/>
      <c r="R958" s="52"/>
      <c r="S958" s="1"/>
      <c r="T958" s="52"/>
      <c r="U958" s="1"/>
      <c r="V958" s="70"/>
      <c r="W958" s="52"/>
      <c r="X958" s="1"/>
      <c r="Y958" s="52"/>
      <c r="Z958" s="1"/>
      <c r="AA958" s="1"/>
      <c r="AB958" s="1"/>
      <c r="AC958" s="1"/>
      <c r="AD958" s="1"/>
      <c r="AE958" s="52"/>
      <c r="AF958" s="1"/>
      <c r="AG958" s="52"/>
      <c r="AH958" s="1"/>
      <c r="AI958" s="1"/>
      <c r="AJ958" s="52"/>
      <c r="AK958" s="1"/>
      <c r="AL958" s="52"/>
      <c r="AM958" s="1"/>
      <c r="AN958" s="52"/>
      <c r="AO958" s="71"/>
      <c r="AP958" s="52"/>
      <c r="AQ958" s="1"/>
      <c r="AR958" s="71"/>
      <c r="AS958" s="71"/>
      <c r="AT958" s="52"/>
    </row>
    <row r="959" spans="1:46" ht="14.25" customHeight="1">
      <c r="A959" s="52"/>
      <c r="B959" s="52"/>
      <c r="C959" s="52"/>
      <c r="D959" s="1"/>
      <c r="E959" s="52"/>
      <c r="F959" s="1"/>
      <c r="G959" s="52"/>
      <c r="H959" s="1"/>
      <c r="I959" s="52"/>
      <c r="J959" s="1"/>
      <c r="K959" s="52"/>
      <c r="L959" s="69"/>
      <c r="M959" s="52"/>
      <c r="N959" s="1"/>
      <c r="O959" s="52"/>
      <c r="P959" s="1"/>
      <c r="Q959" s="1"/>
      <c r="R959" s="52"/>
      <c r="S959" s="1"/>
      <c r="T959" s="52"/>
      <c r="U959" s="1"/>
      <c r="V959" s="70"/>
      <c r="W959" s="52"/>
      <c r="X959" s="1"/>
      <c r="Y959" s="52"/>
      <c r="Z959" s="1"/>
      <c r="AA959" s="1"/>
      <c r="AB959" s="1"/>
      <c r="AC959" s="1"/>
      <c r="AD959" s="1"/>
      <c r="AE959" s="52"/>
      <c r="AF959" s="1"/>
      <c r="AG959" s="52"/>
      <c r="AH959" s="1"/>
      <c r="AI959" s="1"/>
      <c r="AJ959" s="52"/>
      <c r="AK959" s="1"/>
      <c r="AL959" s="52"/>
      <c r="AM959" s="1"/>
      <c r="AN959" s="52"/>
      <c r="AO959" s="71"/>
      <c r="AP959" s="52"/>
      <c r="AQ959" s="1"/>
      <c r="AR959" s="71"/>
      <c r="AS959" s="71"/>
      <c r="AT959" s="52"/>
    </row>
    <row r="960" spans="1:46" ht="14.25" customHeight="1">
      <c r="A960" s="52"/>
      <c r="B960" s="52"/>
      <c r="C960" s="52"/>
      <c r="D960" s="1"/>
      <c r="E960" s="52"/>
      <c r="F960" s="1"/>
      <c r="G960" s="52"/>
      <c r="H960" s="1"/>
      <c r="I960" s="52"/>
      <c r="J960" s="1"/>
      <c r="K960" s="52"/>
      <c r="L960" s="69"/>
      <c r="M960" s="52"/>
      <c r="N960" s="1"/>
      <c r="O960" s="52"/>
      <c r="P960" s="1"/>
      <c r="Q960" s="1"/>
      <c r="R960" s="52"/>
      <c r="S960" s="1"/>
      <c r="T960" s="52"/>
      <c r="U960" s="1"/>
      <c r="V960" s="70"/>
      <c r="W960" s="52"/>
      <c r="X960" s="1"/>
      <c r="Y960" s="52"/>
      <c r="Z960" s="1"/>
      <c r="AA960" s="1"/>
      <c r="AB960" s="1"/>
      <c r="AC960" s="1"/>
      <c r="AD960" s="1"/>
      <c r="AE960" s="52"/>
      <c r="AF960" s="1"/>
      <c r="AG960" s="52"/>
      <c r="AH960" s="1"/>
      <c r="AI960" s="1"/>
      <c r="AJ960" s="52"/>
      <c r="AK960" s="1"/>
      <c r="AL960" s="52"/>
      <c r="AM960" s="1"/>
      <c r="AN960" s="52"/>
      <c r="AO960" s="71"/>
      <c r="AP960" s="52"/>
      <c r="AQ960" s="1"/>
      <c r="AR960" s="71"/>
      <c r="AS960" s="71"/>
      <c r="AT960" s="52"/>
    </row>
    <row r="961" spans="1:46" ht="14.25" customHeight="1">
      <c r="A961" s="52"/>
      <c r="B961" s="52"/>
      <c r="C961" s="52"/>
      <c r="D961" s="1"/>
      <c r="E961" s="52"/>
      <c r="F961" s="1"/>
      <c r="G961" s="52"/>
      <c r="H961" s="1"/>
      <c r="I961" s="52"/>
      <c r="J961" s="1"/>
      <c r="K961" s="52"/>
      <c r="L961" s="69"/>
      <c r="M961" s="52"/>
      <c r="N961" s="1"/>
      <c r="O961" s="52"/>
      <c r="P961" s="1"/>
      <c r="Q961" s="1"/>
      <c r="R961" s="52"/>
      <c r="S961" s="1"/>
      <c r="T961" s="52"/>
      <c r="U961" s="1"/>
      <c r="V961" s="70"/>
      <c r="W961" s="52"/>
      <c r="X961" s="1"/>
      <c r="Y961" s="52"/>
      <c r="Z961" s="1"/>
      <c r="AA961" s="1"/>
      <c r="AB961" s="1"/>
      <c r="AC961" s="1"/>
      <c r="AD961" s="1"/>
      <c r="AE961" s="52"/>
      <c r="AF961" s="1"/>
      <c r="AG961" s="52"/>
      <c r="AH961" s="1"/>
      <c r="AI961" s="1"/>
      <c r="AJ961" s="52"/>
      <c r="AK961" s="1"/>
      <c r="AL961" s="52"/>
      <c r="AM961" s="1"/>
      <c r="AN961" s="52"/>
      <c r="AO961" s="71"/>
      <c r="AP961" s="52"/>
      <c r="AQ961" s="1"/>
      <c r="AR961" s="71"/>
      <c r="AS961" s="71"/>
      <c r="AT961" s="52"/>
    </row>
    <row r="962" spans="1:46" ht="14.25" customHeight="1">
      <c r="A962" s="52"/>
      <c r="B962" s="52"/>
      <c r="C962" s="52"/>
      <c r="D962" s="1"/>
      <c r="E962" s="52"/>
      <c r="F962" s="1"/>
      <c r="G962" s="52"/>
      <c r="H962" s="1"/>
      <c r="I962" s="52"/>
      <c r="J962" s="1"/>
      <c r="K962" s="52"/>
      <c r="L962" s="69"/>
      <c r="M962" s="52"/>
      <c r="N962" s="1"/>
      <c r="O962" s="52"/>
      <c r="P962" s="1"/>
      <c r="Q962" s="1"/>
      <c r="R962" s="52"/>
      <c r="S962" s="1"/>
      <c r="T962" s="52"/>
      <c r="U962" s="1"/>
      <c r="V962" s="70"/>
      <c r="W962" s="52"/>
      <c r="X962" s="1"/>
      <c r="Y962" s="52"/>
      <c r="Z962" s="1"/>
      <c r="AA962" s="1"/>
      <c r="AB962" s="1"/>
      <c r="AC962" s="1"/>
      <c r="AD962" s="1"/>
      <c r="AE962" s="52"/>
      <c r="AF962" s="1"/>
      <c r="AG962" s="52"/>
      <c r="AH962" s="1"/>
      <c r="AI962" s="1"/>
      <c r="AJ962" s="52"/>
      <c r="AK962" s="1"/>
      <c r="AL962" s="52"/>
      <c r="AM962" s="1"/>
      <c r="AN962" s="52"/>
      <c r="AO962" s="71"/>
      <c r="AP962" s="52"/>
      <c r="AQ962" s="1"/>
      <c r="AR962" s="71"/>
      <c r="AS962" s="71"/>
      <c r="AT962" s="52"/>
    </row>
    <row r="963" spans="1:46" ht="14.25" customHeight="1">
      <c r="A963" s="52"/>
      <c r="B963" s="52"/>
      <c r="C963" s="52"/>
      <c r="D963" s="1"/>
      <c r="E963" s="52"/>
      <c r="F963" s="1"/>
      <c r="G963" s="52"/>
      <c r="H963" s="1"/>
      <c r="I963" s="52"/>
      <c r="J963" s="1"/>
      <c r="K963" s="52"/>
      <c r="L963" s="69"/>
      <c r="M963" s="52"/>
      <c r="N963" s="1"/>
      <c r="O963" s="52"/>
      <c r="P963" s="1"/>
      <c r="Q963" s="1"/>
      <c r="R963" s="52"/>
      <c r="S963" s="1"/>
      <c r="T963" s="52"/>
      <c r="U963" s="1"/>
      <c r="V963" s="70"/>
      <c r="W963" s="52"/>
      <c r="X963" s="1"/>
      <c r="Y963" s="52"/>
      <c r="Z963" s="1"/>
      <c r="AA963" s="1"/>
      <c r="AB963" s="1"/>
      <c r="AC963" s="1"/>
      <c r="AD963" s="1"/>
      <c r="AE963" s="52"/>
      <c r="AF963" s="1"/>
      <c r="AG963" s="52"/>
      <c r="AH963" s="1"/>
      <c r="AI963" s="1"/>
      <c r="AJ963" s="52"/>
      <c r="AK963" s="1"/>
      <c r="AL963" s="52"/>
      <c r="AM963" s="1"/>
      <c r="AN963" s="52"/>
      <c r="AO963" s="71"/>
      <c r="AP963" s="52"/>
      <c r="AQ963" s="1"/>
      <c r="AR963" s="71"/>
      <c r="AS963" s="71"/>
      <c r="AT963" s="52"/>
    </row>
    <row r="964" spans="1:46" ht="14.25" customHeight="1">
      <c r="A964" s="52"/>
      <c r="B964" s="52"/>
      <c r="C964" s="52"/>
      <c r="D964" s="1"/>
      <c r="E964" s="52"/>
      <c r="F964" s="1"/>
      <c r="G964" s="52"/>
      <c r="H964" s="1"/>
      <c r="I964" s="52"/>
      <c r="J964" s="1"/>
      <c r="K964" s="52"/>
      <c r="L964" s="69"/>
      <c r="M964" s="52"/>
      <c r="N964" s="1"/>
      <c r="O964" s="52"/>
      <c r="P964" s="1"/>
      <c r="Q964" s="1"/>
      <c r="R964" s="52"/>
      <c r="S964" s="1"/>
      <c r="T964" s="52"/>
      <c r="U964" s="1"/>
      <c r="V964" s="70"/>
      <c r="W964" s="52"/>
      <c r="X964" s="1"/>
      <c r="Y964" s="52"/>
      <c r="Z964" s="1"/>
      <c r="AA964" s="1"/>
      <c r="AB964" s="1"/>
      <c r="AC964" s="1"/>
      <c r="AD964" s="1"/>
      <c r="AE964" s="52"/>
      <c r="AF964" s="1"/>
      <c r="AG964" s="52"/>
      <c r="AH964" s="1"/>
      <c r="AI964" s="1"/>
      <c r="AJ964" s="52"/>
      <c r="AK964" s="1"/>
      <c r="AL964" s="52"/>
      <c r="AM964" s="1"/>
      <c r="AN964" s="52"/>
      <c r="AO964" s="71"/>
      <c r="AP964" s="52"/>
      <c r="AQ964" s="1"/>
      <c r="AR964" s="71"/>
      <c r="AS964" s="71"/>
      <c r="AT964" s="52"/>
    </row>
    <row r="965" spans="1:46" ht="14.25" customHeight="1">
      <c r="A965" s="52"/>
      <c r="B965" s="52"/>
      <c r="C965" s="52"/>
      <c r="D965" s="1"/>
      <c r="E965" s="52"/>
      <c r="F965" s="1"/>
      <c r="G965" s="52"/>
      <c r="H965" s="1"/>
      <c r="I965" s="52"/>
      <c r="J965" s="1"/>
      <c r="K965" s="52"/>
      <c r="L965" s="69"/>
      <c r="M965" s="52"/>
      <c r="N965" s="1"/>
      <c r="O965" s="52"/>
      <c r="P965" s="1"/>
      <c r="Q965" s="1"/>
      <c r="R965" s="52"/>
      <c r="S965" s="1"/>
      <c r="T965" s="52"/>
      <c r="U965" s="1"/>
      <c r="V965" s="70"/>
      <c r="W965" s="52"/>
      <c r="X965" s="1"/>
      <c r="Y965" s="52"/>
      <c r="Z965" s="1"/>
      <c r="AA965" s="1"/>
      <c r="AB965" s="1"/>
      <c r="AC965" s="1"/>
      <c r="AD965" s="1"/>
      <c r="AE965" s="52"/>
      <c r="AF965" s="1"/>
      <c r="AG965" s="52"/>
      <c r="AH965" s="1"/>
      <c r="AI965" s="1"/>
      <c r="AJ965" s="52"/>
      <c r="AK965" s="1"/>
      <c r="AL965" s="52"/>
      <c r="AM965" s="1"/>
      <c r="AN965" s="52"/>
      <c r="AO965" s="71"/>
      <c r="AP965" s="52"/>
      <c r="AQ965" s="1"/>
      <c r="AR965" s="71"/>
      <c r="AS965" s="71"/>
      <c r="AT965" s="52"/>
    </row>
    <row r="966" spans="1:46" ht="14.25" customHeight="1">
      <c r="A966" s="52"/>
      <c r="B966" s="52"/>
      <c r="C966" s="52"/>
      <c r="D966" s="1"/>
      <c r="E966" s="52"/>
      <c r="F966" s="1"/>
      <c r="G966" s="52"/>
      <c r="H966" s="1"/>
      <c r="I966" s="52"/>
      <c r="J966" s="1"/>
      <c r="K966" s="52"/>
      <c r="L966" s="69"/>
      <c r="M966" s="52"/>
      <c r="N966" s="1"/>
      <c r="O966" s="52"/>
      <c r="P966" s="1"/>
      <c r="Q966" s="1"/>
      <c r="R966" s="52"/>
      <c r="S966" s="1"/>
      <c r="T966" s="52"/>
      <c r="U966" s="1"/>
      <c r="V966" s="70"/>
      <c r="W966" s="52"/>
      <c r="X966" s="1"/>
      <c r="Y966" s="52"/>
      <c r="Z966" s="1"/>
      <c r="AA966" s="1"/>
      <c r="AB966" s="1"/>
      <c r="AC966" s="1"/>
      <c r="AD966" s="1"/>
      <c r="AE966" s="52"/>
      <c r="AF966" s="1"/>
      <c r="AG966" s="52"/>
      <c r="AH966" s="1"/>
      <c r="AI966" s="1"/>
      <c r="AJ966" s="52"/>
      <c r="AK966" s="1"/>
      <c r="AL966" s="52"/>
      <c r="AM966" s="1"/>
      <c r="AN966" s="52"/>
      <c r="AO966" s="71"/>
      <c r="AP966" s="52"/>
      <c r="AQ966" s="1"/>
      <c r="AR966" s="71"/>
      <c r="AS966" s="71"/>
      <c r="AT966" s="52"/>
    </row>
    <row r="967" spans="1:46" ht="14.25" customHeight="1">
      <c r="A967" s="52"/>
      <c r="B967" s="52"/>
      <c r="C967" s="52"/>
      <c r="D967" s="1"/>
      <c r="E967" s="52"/>
      <c r="F967" s="1"/>
      <c r="G967" s="52"/>
      <c r="H967" s="1"/>
      <c r="I967" s="52"/>
      <c r="J967" s="1"/>
      <c r="K967" s="52"/>
      <c r="L967" s="69"/>
      <c r="M967" s="52"/>
      <c r="N967" s="1"/>
      <c r="O967" s="52"/>
      <c r="P967" s="1"/>
      <c r="Q967" s="1"/>
      <c r="R967" s="52"/>
      <c r="S967" s="1"/>
      <c r="T967" s="52"/>
      <c r="U967" s="1"/>
      <c r="V967" s="70"/>
      <c r="W967" s="52"/>
      <c r="X967" s="1"/>
      <c r="Y967" s="52"/>
      <c r="Z967" s="1"/>
      <c r="AA967" s="1"/>
      <c r="AB967" s="1"/>
      <c r="AC967" s="1"/>
      <c r="AD967" s="1"/>
      <c r="AE967" s="52"/>
      <c r="AF967" s="1"/>
      <c r="AG967" s="52"/>
      <c r="AH967" s="1"/>
      <c r="AI967" s="1"/>
      <c r="AJ967" s="52"/>
      <c r="AK967" s="1"/>
      <c r="AL967" s="52"/>
      <c r="AM967" s="1"/>
      <c r="AN967" s="52"/>
      <c r="AO967" s="71"/>
      <c r="AP967" s="52"/>
      <c r="AQ967" s="1"/>
      <c r="AR967" s="71"/>
      <c r="AS967" s="71"/>
      <c r="AT967" s="52"/>
    </row>
    <row r="968" spans="1:46" ht="14.25" customHeight="1">
      <c r="A968" s="52"/>
      <c r="B968" s="52"/>
      <c r="C968" s="52"/>
      <c r="D968" s="1"/>
      <c r="E968" s="52"/>
      <c r="F968" s="1"/>
      <c r="G968" s="52"/>
      <c r="H968" s="1"/>
      <c r="I968" s="52"/>
      <c r="J968" s="1"/>
      <c r="K968" s="52"/>
      <c r="L968" s="69"/>
      <c r="M968" s="52"/>
      <c r="N968" s="1"/>
      <c r="O968" s="52"/>
      <c r="P968" s="1"/>
      <c r="Q968" s="1"/>
      <c r="R968" s="52"/>
      <c r="S968" s="1"/>
      <c r="T968" s="52"/>
      <c r="U968" s="1"/>
      <c r="V968" s="70"/>
      <c r="W968" s="52"/>
      <c r="X968" s="1"/>
      <c r="Y968" s="52"/>
      <c r="Z968" s="1"/>
      <c r="AA968" s="1"/>
      <c r="AB968" s="1"/>
      <c r="AC968" s="1"/>
      <c r="AD968" s="1"/>
      <c r="AE968" s="52"/>
      <c r="AF968" s="1"/>
      <c r="AG968" s="52"/>
      <c r="AH968" s="1"/>
      <c r="AI968" s="1"/>
      <c r="AJ968" s="52"/>
      <c r="AK968" s="1"/>
      <c r="AL968" s="52"/>
      <c r="AM968" s="1"/>
      <c r="AN968" s="52"/>
      <c r="AO968" s="71"/>
      <c r="AP968" s="52"/>
      <c r="AQ968" s="1"/>
      <c r="AR968" s="71"/>
      <c r="AS968" s="71"/>
      <c r="AT968" s="52"/>
    </row>
    <row r="969" spans="1:46" ht="14.25" customHeight="1">
      <c r="A969" s="52"/>
      <c r="B969" s="52"/>
      <c r="C969" s="52"/>
      <c r="D969" s="1"/>
      <c r="E969" s="52"/>
      <c r="F969" s="1"/>
      <c r="G969" s="52"/>
      <c r="H969" s="1"/>
      <c r="I969" s="52"/>
      <c r="J969" s="1"/>
      <c r="K969" s="52"/>
      <c r="L969" s="69"/>
      <c r="M969" s="52"/>
      <c r="N969" s="1"/>
      <c r="O969" s="52"/>
      <c r="P969" s="1"/>
      <c r="Q969" s="1"/>
      <c r="R969" s="52"/>
      <c r="S969" s="1"/>
      <c r="T969" s="52"/>
      <c r="U969" s="1"/>
      <c r="V969" s="70"/>
      <c r="W969" s="52"/>
      <c r="X969" s="1"/>
      <c r="Y969" s="52"/>
      <c r="Z969" s="1"/>
      <c r="AA969" s="1"/>
      <c r="AB969" s="1"/>
      <c r="AC969" s="1"/>
      <c r="AD969" s="1"/>
      <c r="AE969" s="52"/>
      <c r="AF969" s="1"/>
      <c r="AG969" s="52"/>
      <c r="AH969" s="1"/>
      <c r="AI969" s="1"/>
      <c r="AJ969" s="52"/>
      <c r="AK969" s="1"/>
      <c r="AL969" s="52"/>
      <c r="AM969" s="1"/>
      <c r="AN969" s="52"/>
      <c r="AO969" s="71"/>
      <c r="AP969" s="52"/>
      <c r="AQ969" s="1"/>
      <c r="AR969" s="71"/>
      <c r="AS969" s="71"/>
      <c r="AT969" s="52"/>
    </row>
    <row r="970" spans="1:46" ht="14.25" customHeight="1">
      <c r="A970" s="52"/>
      <c r="B970" s="52"/>
      <c r="C970" s="52"/>
      <c r="D970" s="1"/>
      <c r="E970" s="52"/>
      <c r="F970" s="1"/>
      <c r="G970" s="52"/>
      <c r="H970" s="1"/>
      <c r="I970" s="52"/>
      <c r="J970" s="1"/>
      <c r="K970" s="52"/>
      <c r="L970" s="69"/>
      <c r="M970" s="52"/>
      <c r="N970" s="1"/>
      <c r="O970" s="52"/>
      <c r="P970" s="1"/>
      <c r="Q970" s="1"/>
      <c r="R970" s="52"/>
      <c r="S970" s="1"/>
      <c r="T970" s="52"/>
      <c r="U970" s="1"/>
      <c r="V970" s="70"/>
      <c r="W970" s="52"/>
      <c r="X970" s="1"/>
      <c r="Y970" s="52"/>
      <c r="Z970" s="1"/>
      <c r="AA970" s="1"/>
      <c r="AB970" s="1"/>
      <c r="AC970" s="1"/>
      <c r="AD970" s="1"/>
      <c r="AE970" s="52"/>
      <c r="AF970" s="1"/>
      <c r="AG970" s="52"/>
      <c r="AH970" s="1"/>
      <c r="AI970" s="1"/>
      <c r="AJ970" s="52"/>
      <c r="AK970" s="1"/>
      <c r="AL970" s="52"/>
      <c r="AM970" s="1"/>
      <c r="AN970" s="52"/>
      <c r="AO970" s="71"/>
      <c r="AP970" s="52"/>
      <c r="AQ970" s="1"/>
      <c r="AR970" s="71"/>
      <c r="AS970" s="71"/>
      <c r="AT970" s="52"/>
    </row>
    <row r="971" spans="1:46" ht="14.25" customHeight="1">
      <c r="A971" s="52"/>
      <c r="B971" s="52"/>
      <c r="C971" s="52"/>
      <c r="D971" s="1"/>
      <c r="E971" s="52"/>
      <c r="F971" s="1"/>
      <c r="G971" s="52"/>
      <c r="H971" s="1"/>
      <c r="I971" s="52"/>
      <c r="J971" s="1"/>
      <c r="K971" s="52"/>
      <c r="L971" s="69"/>
      <c r="M971" s="52"/>
      <c r="N971" s="1"/>
      <c r="O971" s="52"/>
      <c r="P971" s="1"/>
      <c r="Q971" s="1"/>
      <c r="R971" s="52"/>
      <c r="S971" s="1"/>
      <c r="T971" s="52"/>
      <c r="U971" s="1"/>
      <c r="V971" s="70"/>
      <c r="W971" s="52"/>
      <c r="X971" s="1"/>
      <c r="Y971" s="52"/>
      <c r="Z971" s="1"/>
      <c r="AA971" s="1"/>
      <c r="AB971" s="1"/>
      <c r="AC971" s="1"/>
      <c r="AD971" s="1"/>
      <c r="AE971" s="52"/>
      <c r="AF971" s="1"/>
      <c r="AG971" s="52"/>
      <c r="AH971" s="1"/>
      <c r="AI971" s="1"/>
      <c r="AJ971" s="52"/>
      <c r="AK971" s="1"/>
      <c r="AL971" s="52"/>
      <c r="AM971" s="1"/>
      <c r="AN971" s="52"/>
      <c r="AO971" s="71"/>
      <c r="AP971" s="52"/>
      <c r="AQ971" s="1"/>
      <c r="AR971" s="71"/>
      <c r="AS971" s="71"/>
      <c r="AT971" s="52"/>
    </row>
    <row r="972" spans="1:46" ht="14.25" customHeight="1">
      <c r="A972" s="52"/>
      <c r="B972" s="52"/>
      <c r="C972" s="52"/>
      <c r="D972" s="1"/>
      <c r="E972" s="52"/>
      <c r="F972" s="1"/>
      <c r="G972" s="52"/>
      <c r="H972" s="1"/>
      <c r="I972" s="52"/>
      <c r="J972" s="1"/>
      <c r="K972" s="52"/>
      <c r="L972" s="69"/>
      <c r="M972" s="52"/>
      <c r="N972" s="1"/>
      <c r="O972" s="52"/>
      <c r="P972" s="1"/>
      <c r="Q972" s="1"/>
      <c r="R972" s="52"/>
      <c r="S972" s="1"/>
      <c r="T972" s="52"/>
      <c r="U972" s="1"/>
      <c r="V972" s="70"/>
      <c r="W972" s="52"/>
      <c r="X972" s="1"/>
      <c r="Y972" s="52"/>
      <c r="Z972" s="1"/>
      <c r="AA972" s="1"/>
      <c r="AB972" s="1"/>
      <c r="AC972" s="1"/>
      <c r="AD972" s="1"/>
      <c r="AE972" s="52"/>
      <c r="AF972" s="1"/>
      <c r="AG972" s="52"/>
      <c r="AH972" s="1"/>
      <c r="AI972" s="1"/>
      <c r="AJ972" s="52"/>
      <c r="AK972" s="1"/>
      <c r="AL972" s="52"/>
      <c r="AM972" s="1"/>
      <c r="AN972" s="52"/>
      <c r="AO972" s="71"/>
      <c r="AP972" s="52"/>
      <c r="AQ972" s="1"/>
      <c r="AR972" s="71"/>
      <c r="AS972" s="71"/>
      <c r="AT972" s="52"/>
    </row>
    <row r="973" spans="1:46" ht="14.25" customHeight="1">
      <c r="A973" s="52"/>
      <c r="B973" s="52"/>
      <c r="C973" s="52"/>
      <c r="D973" s="1"/>
      <c r="E973" s="52"/>
      <c r="F973" s="1"/>
      <c r="G973" s="52"/>
      <c r="H973" s="1"/>
      <c r="I973" s="52"/>
      <c r="J973" s="1"/>
      <c r="K973" s="52"/>
      <c r="L973" s="69"/>
      <c r="M973" s="52"/>
      <c r="N973" s="1"/>
      <c r="O973" s="52"/>
      <c r="P973" s="1"/>
      <c r="Q973" s="1"/>
      <c r="R973" s="52"/>
      <c r="S973" s="1"/>
      <c r="T973" s="52"/>
      <c r="U973" s="1"/>
      <c r="V973" s="70"/>
      <c r="W973" s="52"/>
      <c r="X973" s="1"/>
      <c r="Y973" s="52"/>
      <c r="Z973" s="1"/>
      <c r="AA973" s="1"/>
      <c r="AB973" s="1"/>
      <c r="AC973" s="1"/>
      <c r="AD973" s="1"/>
      <c r="AE973" s="52"/>
      <c r="AF973" s="1"/>
      <c r="AG973" s="52"/>
      <c r="AH973" s="1"/>
      <c r="AI973" s="1"/>
      <c r="AJ973" s="52"/>
      <c r="AK973" s="1"/>
      <c r="AL973" s="52"/>
      <c r="AM973" s="1"/>
      <c r="AN973" s="52"/>
      <c r="AO973" s="71"/>
      <c r="AP973" s="52"/>
      <c r="AQ973" s="1"/>
      <c r="AR973" s="71"/>
      <c r="AS973" s="71"/>
      <c r="AT973" s="52"/>
    </row>
    <row r="974" spans="1:46" ht="14.25" customHeight="1">
      <c r="A974" s="52"/>
      <c r="B974" s="52"/>
      <c r="C974" s="52"/>
      <c r="D974" s="1"/>
      <c r="E974" s="52"/>
      <c r="F974" s="1"/>
      <c r="G974" s="52"/>
      <c r="H974" s="1"/>
      <c r="I974" s="52"/>
      <c r="J974" s="1"/>
      <c r="K974" s="52"/>
      <c r="L974" s="69"/>
      <c r="M974" s="52"/>
      <c r="N974" s="1"/>
      <c r="O974" s="52"/>
      <c r="P974" s="1"/>
      <c r="Q974" s="1"/>
      <c r="R974" s="52"/>
      <c r="S974" s="1"/>
      <c r="T974" s="52"/>
      <c r="U974" s="1"/>
      <c r="V974" s="70"/>
      <c r="W974" s="52"/>
      <c r="X974" s="1"/>
      <c r="Y974" s="52"/>
      <c r="Z974" s="1"/>
      <c r="AA974" s="1"/>
      <c r="AB974" s="1"/>
      <c r="AC974" s="1"/>
      <c r="AD974" s="1"/>
      <c r="AE974" s="52"/>
      <c r="AF974" s="1"/>
      <c r="AG974" s="52"/>
      <c r="AH974" s="1"/>
      <c r="AI974" s="1"/>
      <c r="AJ974" s="52"/>
      <c r="AK974" s="1"/>
      <c r="AL974" s="52"/>
      <c r="AM974" s="1"/>
      <c r="AN974" s="52"/>
      <c r="AO974" s="71"/>
      <c r="AP974" s="52"/>
      <c r="AQ974" s="1"/>
      <c r="AR974" s="71"/>
      <c r="AS974" s="71"/>
      <c r="AT974" s="52"/>
    </row>
    <row r="975" spans="1:46" ht="14.25" customHeight="1">
      <c r="A975" s="52"/>
      <c r="B975" s="52"/>
      <c r="C975" s="52"/>
      <c r="D975" s="1"/>
      <c r="E975" s="52"/>
      <c r="F975" s="1"/>
      <c r="G975" s="52"/>
      <c r="H975" s="1"/>
      <c r="I975" s="52"/>
      <c r="J975" s="1"/>
      <c r="K975" s="52"/>
      <c r="L975" s="69"/>
      <c r="M975" s="52"/>
      <c r="N975" s="1"/>
      <c r="O975" s="52"/>
      <c r="P975" s="1"/>
      <c r="Q975" s="1"/>
      <c r="R975" s="52"/>
      <c r="S975" s="1"/>
      <c r="T975" s="52"/>
      <c r="U975" s="1"/>
      <c r="V975" s="70"/>
      <c r="W975" s="52"/>
      <c r="X975" s="1"/>
      <c r="Y975" s="52"/>
      <c r="Z975" s="1"/>
      <c r="AA975" s="1"/>
      <c r="AB975" s="1"/>
      <c r="AC975" s="1"/>
      <c r="AD975" s="1"/>
      <c r="AE975" s="52"/>
      <c r="AF975" s="1"/>
      <c r="AG975" s="52"/>
      <c r="AH975" s="1"/>
      <c r="AI975" s="1"/>
      <c r="AJ975" s="52"/>
      <c r="AK975" s="1"/>
      <c r="AL975" s="52"/>
      <c r="AM975" s="1"/>
      <c r="AN975" s="52"/>
      <c r="AO975" s="71"/>
      <c r="AP975" s="52"/>
      <c r="AQ975" s="1"/>
      <c r="AR975" s="71"/>
      <c r="AS975" s="71"/>
      <c r="AT975" s="52"/>
    </row>
    <row r="976" spans="1:46" ht="14.25" customHeight="1">
      <c r="A976" s="52"/>
      <c r="B976" s="52"/>
      <c r="C976" s="52"/>
      <c r="D976" s="1"/>
      <c r="E976" s="52"/>
      <c r="F976" s="1"/>
      <c r="G976" s="52"/>
      <c r="H976" s="1"/>
      <c r="I976" s="52"/>
      <c r="J976" s="1"/>
      <c r="K976" s="52"/>
      <c r="L976" s="69"/>
      <c r="M976" s="52"/>
      <c r="N976" s="1"/>
      <c r="O976" s="52"/>
      <c r="P976" s="1"/>
      <c r="Q976" s="1"/>
      <c r="R976" s="52"/>
      <c r="S976" s="1"/>
      <c r="T976" s="52"/>
      <c r="U976" s="1"/>
      <c r="V976" s="70"/>
      <c r="W976" s="52"/>
      <c r="X976" s="1"/>
      <c r="Y976" s="52"/>
      <c r="Z976" s="1"/>
      <c r="AA976" s="1"/>
      <c r="AB976" s="1"/>
      <c r="AC976" s="1"/>
      <c r="AD976" s="1"/>
      <c r="AE976" s="52"/>
      <c r="AF976" s="1"/>
      <c r="AG976" s="52"/>
      <c r="AH976" s="1"/>
      <c r="AI976" s="1"/>
      <c r="AJ976" s="52"/>
      <c r="AK976" s="1"/>
      <c r="AL976" s="52"/>
      <c r="AM976" s="1"/>
      <c r="AN976" s="52"/>
      <c r="AO976" s="71"/>
      <c r="AP976" s="52"/>
      <c r="AQ976" s="1"/>
      <c r="AR976" s="71"/>
      <c r="AS976" s="71"/>
      <c r="AT976" s="52"/>
    </row>
    <row r="977" spans="1:46" ht="14.25" customHeight="1">
      <c r="A977" s="52"/>
      <c r="B977" s="52"/>
      <c r="C977" s="52"/>
      <c r="D977" s="1"/>
      <c r="E977" s="52"/>
      <c r="F977" s="1"/>
      <c r="G977" s="52"/>
      <c r="H977" s="1"/>
      <c r="I977" s="52"/>
      <c r="J977" s="1"/>
      <c r="K977" s="52"/>
      <c r="L977" s="69"/>
      <c r="M977" s="52"/>
      <c r="N977" s="1"/>
      <c r="O977" s="52"/>
      <c r="P977" s="1"/>
      <c r="Q977" s="1"/>
      <c r="R977" s="52"/>
      <c r="S977" s="1"/>
      <c r="T977" s="52"/>
      <c r="U977" s="1"/>
      <c r="V977" s="70"/>
      <c r="W977" s="52"/>
      <c r="X977" s="1"/>
      <c r="Y977" s="52"/>
      <c r="Z977" s="1"/>
      <c r="AA977" s="1"/>
      <c r="AB977" s="1"/>
      <c r="AC977" s="1"/>
      <c r="AD977" s="1"/>
      <c r="AE977" s="52"/>
      <c r="AF977" s="1"/>
      <c r="AG977" s="52"/>
      <c r="AH977" s="1"/>
      <c r="AI977" s="1"/>
      <c r="AJ977" s="52"/>
      <c r="AK977" s="1"/>
      <c r="AL977" s="52"/>
      <c r="AM977" s="1"/>
      <c r="AN977" s="52"/>
      <c r="AO977" s="71"/>
      <c r="AP977" s="52"/>
      <c r="AQ977" s="1"/>
      <c r="AR977" s="71"/>
      <c r="AS977" s="71"/>
      <c r="AT977" s="52"/>
    </row>
    <row r="978" spans="1:46" ht="14.25" customHeight="1">
      <c r="A978" s="52"/>
      <c r="B978" s="52"/>
      <c r="C978" s="52"/>
      <c r="D978" s="1"/>
      <c r="E978" s="52"/>
      <c r="F978" s="1"/>
      <c r="G978" s="52"/>
      <c r="H978" s="1"/>
      <c r="I978" s="52"/>
      <c r="J978" s="1"/>
      <c r="K978" s="52"/>
      <c r="L978" s="69"/>
      <c r="M978" s="52"/>
      <c r="N978" s="1"/>
      <c r="O978" s="52"/>
      <c r="P978" s="1"/>
      <c r="Q978" s="1"/>
      <c r="R978" s="52"/>
      <c r="S978" s="1"/>
      <c r="T978" s="52"/>
      <c r="U978" s="1"/>
      <c r="V978" s="70"/>
      <c r="W978" s="52"/>
      <c r="X978" s="1"/>
      <c r="Y978" s="52"/>
      <c r="Z978" s="1"/>
      <c r="AA978" s="1"/>
      <c r="AB978" s="1"/>
      <c r="AC978" s="1"/>
      <c r="AD978" s="1"/>
      <c r="AE978" s="52"/>
      <c r="AF978" s="1"/>
      <c r="AG978" s="52"/>
      <c r="AH978" s="1"/>
      <c r="AI978" s="1"/>
      <c r="AJ978" s="52"/>
      <c r="AK978" s="1"/>
      <c r="AL978" s="52"/>
      <c r="AM978" s="1"/>
      <c r="AN978" s="52"/>
      <c r="AO978" s="71"/>
      <c r="AP978" s="52"/>
      <c r="AQ978" s="1"/>
      <c r="AR978" s="71"/>
      <c r="AS978" s="71"/>
      <c r="AT978" s="52"/>
    </row>
    <row r="979" spans="1:46" ht="14.25" customHeight="1">
      <c r="A979" s="52"/>
      <c r="B979" s="52"/>
      <c r="C979" s="52"/>
      <c r="D979" s="1"/>
      <c r="E979" s="52"/>
      <c r="F979" s="1"/>
      <c r="G979" s="52"/>
      <c r="H979" s="1"/>
      <c r="I979" s="52"/>
      <c r="J979" s="1"/>
      <c r="K979" s="52"/>
      <c r="L979" s="69"/>
      <c r="M979" s="52"/>
      <c r="N979" s="1"/>
      <c r="O979" s="52"/>
      <c r="P979" s="1"/>
      <c r="Q979" s="1"/>
      <c r="R979" s="52"/>
      <c r="S979" s="1"/>
      <c r="T979" s="52"/>
      <c r="U979" s="1"/>
      <c r="V979" s="70"/>
      <c r="W979" s="52"/>
      <c r="X979" s="1"/>
      <c r="Y979" s="52"/>
      <c r="Z979" s="1"/>
      <c r="AA979" s="1"/>
      <c r="AB979" s="1"/>
      <c r="AC979" s="1"/>
      <c r="AD979" s="1"/>
      <c r="AE979" s="52"/>
      <c r="AF979" s="1"/>
      <c r="AG979" s="52"/>
      <c r="AH979" s="1"/>
      <c r="AI979" s="1"/>
      <c r="AJ979" s="52"/>
      <c r="AK979" s="1"/>
      <c r="AL979" s="52"/>
      <c r="AM979" s="1"/>
      <c r="AN979" s="52"/>
      <c r="AO979" s="71"/>
      <c r="AP979" s="52"/>
      <c r="AQ979" s="1"/>
      <c r="AR979" s="71"/>
      <c r="AS979" s="71"/>
      <c r="AT979" s="52"/>
    </row>
    <row r="980" spans="1:46" ht="14.25" customHeight="1">
      <c r="A980" s="52"/>
      <c r="B980" s="52"/>
      <c r="C980" s="52"/>
      <c r="D980" s="1"/>
      <c r="E980" s="52"/>
      <c r="F980" s="1"/>
      <c r="G980" s="52"/>
      <c r="H980" s="1"/>
      <c r="I980" s="52"/>
      <c r="J980" s="1"/>
      <c r="K980" s="52"/>
      <c r="L980" s="69"/>
      <c r="M980" s="52"/>
      <c r="N980" s="1"/>
      <c r="O980" s="52"/>
      <c r="P980" s="1"/>
      <c r="Q980" s="1"/>
      <c r="R980" s="52"/>
      <c r="S980" s="1"/>
      <c r="T980" s="52"/>
      <c r="U980" s="1"/>
      <c r="V980" s="70"/>
      <c r="W980" s="52"/>
      <c r="X980" s="1"/>
      <c r="Y980" s="52"/>
      <c r="Z980" s="1"/>
      <c r="AA980" s="1"/>
      <c r="AB980" s="1"/>
      <c r="AC980" s="1"/>
      <c r="AD980" s="1"/>
      <c r="AE980" s="52"/>
      <c r="AF980" s="1"/>
      <c r="AG980" s="52"/>
      <c r="AH980" s="1"/>
      <c r="AI980" s="1"/>
      <c r="AJ980" s="52"/>
      <c r="AK980" s="1"/>
      <c r="AL980" s="52"/>
      <c r="AM980" s="1"/>
      <c r="AN980" s="52"/>
      <c r="AO980" s="71"/>
      <c r="AP980" s="52"/>
      <c r="AQ980" s="1"/>
      <c r="AR980" s="71"/>
      <c r="AS980" s="71"/>
      <c r="AT980" s="52"/>
    </row>
    <row r="981" spans="1:46" ht="14.25" customHeight="1">
      <c r="A981" s="52"/>
      <c r="B981" s="52"/>
      <c r="C981" s="52"/>
      <c r="D981" s="1"/>
      <c r="E981" s="52"/>
      <c r="F981" s="1"/>
      <c r="G981" s="52"/>
      <c r="H981" s="1"/>
      <c r="I981" s="52"/>
      <c r="J981" s="1"/>
      <c r="K981" s="52"/>
      <c r="L981" s="69"/>
      <c r="M981" s="52"/>
      <c r="N981" s="1"/>
      <c r="O981" s="52"/>
      <c r="P981" s="1"/>
      <c r="Q981" s="1"/>
      <c r="R981" s="52"/>
      <c r="S981" s="1"/>
      <c r="T981" s="52"/>
      <c r="U981" s="1"/>
      <c r="V981" s="70"/>
      <c r="W981" s="52"/>
      <c r="X981" s="1"/>
      <c r="Y981" s="52"/>
      <c r="Z981" s="1"/>
      <c r="AA981" s="1"/>
      <c r="AB981" s="1"/>
      <c r="AC981" s="1"/>
      <c r="AD981" s="1"/>
      <c r="AE981" s="52"/>
      <c r="AF981" s="1"/>
      <c r="AG981" s="52"/>
      <c r="AH981" s="1"/>
      <c r="AI981" s="1"/>
      <c r="AJ981" s="52"/>
      <c r="AK981" s="1"/>
      <c r="AL981" s="52"/>
      <c r="AM981" s="1"/>
      <c r="AN981" s="52"/>
      <c r="AO981" s="71"/>
      <c r="AP981" s="52"/>
      <c r="AQ981" s="1"/>
      <c r="AR981" s="71"/>
      <c r="AS981" s="71"/>
      <c r="AT981" s="52"/>
    </row>
    <row r="982" spans="1:46" ht="14.25" customHeight="1">
      <c r="A982" s="52"/>
      <c r="B982" s="52"/>
      <c r="C982" s="52"/>
      <c r="D982" s="1"/>
      <c r="E982" s="52"/>
      <c r="F982" s="1"/>
      <c r="G982" s="52"/>
      <c r="H982" s="1"/>
      <c r="I982" s="52"/>
      <c r="J982" s="1"/>
      <c r="K982" s="52"/>
      <c r="L982" s="69"/>
      <c r="M982" s="52"/>
      <c r="N982" s="1"/>
      <c r="O982" s="52"/>
      <c r="P982" s="1"/>
      <c r="Q982" s="1"/>
      <c r="R982" s="52"/>
      <c r="S982" s="1"/>
      <c r="T982" s="52"/>
      <c r="U982" s="1"/>
      <c r="V982" s="70"/>
      <c r="W982" s="52"/>
      <c r="X982" s="1"/>
      <c r="Y982" s="52"/>
      <c r="Z982" s="1"/>
      <c r="AA982" s="1"/>
      <c r="AB982" s="1"/>
      <c r="AC982" s="1"/>
      <c r="AD982" s="1"/>
      <c r="AE982" s="52"/>
      <c r="AF982" s="1"/>
      <c r="AG982" s="52"/>
      <c r="AH982" s="1"/>
      <c r="AI982" s="1"/>
      <c r="AJ982" s="52"/>
      <c r="AK982" s="1"/>
      <c r="AL982" s="52"/>
      <c r="AM982" s="1"/>
      <c r="AN982" s="52"/>
      <c r="AO982" s="71"/>
      <c r="AP982" s="52"/>
      <c r="AQ982" s="1"/>
      <c r="AR982" s="71"/>
      <c r="AS982" s="71"/>
      <c r="AT982" s="52"/>
    </row>
    <row r="983" spans="1:46" ht="14.25" customHeight="1">
      <c r="A983" s="52"/>
      <c r="B983" s="52"/>
      <c r="C983" s="52"/>
      <c r="D983" s="1"/>
      <c r="E983" s="52"/>
      <c r="F983" s="1"/>
      <c r="G983" s="52"/>
      <c r="H983" s="1"/>
      <c r="I983" s="52"/>
      <c r="J983" s="1"/>
      <c r="K983" s="52"/>
      <c r="L983" s="69"/>
      <c r="M983" s="52"/>
      <c r="N983" s="1"/>
      <c r="O983" s="52"/>
      <c r="P983" s="1"/>
      <c r="Q983" s="1"/>
      <c r="R983" s="52"/>
      <c r="S983" s="1"/>
      <c r="T983" s="52"/>
      <c r="U983" s="1"/>
      <c r="V983" s="70"/>
      <c r="W983" s="52"/>
      <c r="X983" s="1"/>
      <c r="Y983" s="52"/>
      <c r="Z983" s="1"/>
      <c r="AA983" s="1"/>
      <c r="AB983" s="1"/>
      <c r="AC983" s="1"/>
      <c r="AD983" s="1"/>
      <c r="AE983" s="52"/>
      <c r="AF983" s="1"/>
      <c r="AG983" s="52"/>
      <c r="AH983" s="1"/>
      <c r="AI983" s="1"/>
      <c r="AJ983" s="52"/>
      <c r="AK983" s="1"/>
      <c r="AL983" s="52"/>
      <c r="AM983" s="1"/>
      <c r="AN983" s="52"/>
      <c r="AO983" s="71"/>
      <c r="AP983" s="52"/>
      <c r="AQ983" s="1"/>
      <c r="AR983" s="71"/>
      <c r="AS983" s="71"/>
      <c r="AT983" s="52"/>
    </row>
    <row r="984" spans="1:46" ht="14.25" customHeight="1">
      <c r="A984" s="52"/>
      <c r="B984" s="52"/>
      <c r="C984" s="52"/>
      <c r="D984" s="1"/>
      <c r="E984" s="52"/>
      <c r="F984" s="1"/>
      <c r="G984" s="52"/>
      <c r="H984" s="1"/>
      <c r="I984" s="52"/>
      <c r="J984" s="1"/>
      <c r="K984" s="52"/>
      <c r="L984" s="69"/>
      <c r="M984" s="52"/>
      <c r="N984" s="1"/>
      <c r="O984" s="52"/>
      <c r="P984" s="1"/>
      <c r="Q984" s="1"/>
      <c r="R984" s="52"/>
      <c r="S984" s="1"/>
      <c r="T984" s="52"/>
      <c r="U984" s="1"/>
      <c r="V984" s="70"/>
      <c r="W984" s="52"/>
      <c r="X984" s="1"/>
      <c r="Y984" s="52"/>
      <c r="Z984" s="1"/>
      <c r="AA984" s="1"/>
      <c r="AB984" s="1"/>
      <c r="AC984" s="1"/>
      <c r="AD984" s="1"/>
      <c r="AE984" s="52"/>
      <c r="AF984" s="1"/>
      <c r="AG984" s="52"/>
      <c r="AH984" s="1"/>
      <c r="AI984" s="1"/>
      <c r="AJ984" s="52"/>
      <c r="AK984" s="1"/>
      <c r="AL984" s="52"/>
      <c r="AM984" s="1"/>
      <c r="AN984" s="52"/>
      <c r="AO984" s="71"/>
      <c r="AP984" s="52"/>
      <c r="AQ984" s="1"/>
      <c r="AR984" s="71"/>
      <c r="AS984" s="71"/>
      <c r="AT984" s="52"/>
    </row>
    <row r="985" spans="1:46" ht="14.25" customHeight="1">
      <c r="A985" s="52"/>
      <c r="B985" s="52"/>
      <c r="C985" s="52"/>
      <c r="D985" s="1"/>
      <c r="E985" s="52"/>
      <c r="F985" s="1"/>
      <c r="G985" s="52"/>
      <c r="H985" s="1"/>
      <c r="I985" s="52"/>
      <c r="J985" s="1"/>
      <c r="K985" s="52"/>
      <c r="L985" s="69"/>
      <c r="M985" s="52"/>
      <c r="N985" s="1"/>
      <c r="O985" s="52"/>
      <c r="P985" s="1"/>
      <c r="Q985" s="1"/>
      <c r="R985" s="52"/>
      <c r="S985" s="1"/>
      <c r="T985" s="52"/>
      <c r="U985" s="1"/>
      <c r="V985" s="70"/>
      <c r="W985" s="52"/>
      <c r="X985" s="1"/>
      <c r="Y985" s="52"/>
      <c r="Z985" s="1"/>
      <c r="AA985" s="1"/>
      <c r="AB985" s="1"/>
      <c r="AC985" s="1"/>
      <c r="AD985" s="1"/>
      <c r="AE985" s="52"/>
      <c r="AF985" s="1"/>
      <c r="AG985" s="52"/>
      <c r="AH985" s="1"/>
      <c r="AI985" s="1"/>
      <c r="AJ985" s="52"/>
      <c r="AK985" s="1"/>
      <c r="AL985" s="52"/>
      <c r="AM985" s="1"/>
      <c r="AN985" s="52"/>
      <c r="AO985" s="71"/>
      <c r="AP985" s="52"/>
      <c r="AQ985" s="1"/>
      <c r="AR985" s="71"/>
      <c r="AS985" s="71"/>
      <c r="AT985" s="52"/>
    </row>
    <row r="986" spans="1:46" ht="14.25" customHeight="1">
      <c r="A986" s="52"/>
      <c r="B986" s="52"/>
      <c r="C986" s="52"/>
      <c r="D986" s="1"/>
      <c r="E986" s="52"/>
      <c r="F986" s="1"/>
      <c r="G986" s="52"/>
      <c r="H986" s="1"/>
      <c r="I986" s="52"/>
      <c r="J986" s="1"/>
      <c r="K986" s="52"/>
      <c r="L986" s="69"/>
      <c r="M986" s="52"/>
      <c r="N986" s="1"/>
      <c r="O986" s="52"/>
      <c r="P986" s="1"/>
      <c r="Q986" s="1"/>
      <c r="R986" s="52"/>
      <c r="S986" s="1"/>
      <c r="T986" s="52"/>
      <c r="U986" s="1"/>
      <c r="V986" s="70"/>
      <c r="W986" s="52"/>
      <c r="X986" s="1"/>
      <c r="Y986" s="52"/>
      <c r="Z986" s="1"/>
      <c r="AA986" s="1"/>
      <c r="AB986" s="1"/>
      <c r="AC986" s="1"/>
      <c r="AD986" s="1"/>
      <c r="AE986" s="52"/>
      <c r="AF986" s="1"/>
      <c r="AG986" s="52"/>
      <c r="AH986" s="1"/>
      <c r="AI986" s="1"/>
      <c r="AJ986" s="52"/>
      <c r="AK986" s="1"/>
      <c r="AL986" s="52"/>
      <c r="AM986" s="1"/>
      <c r="AN986" s="52"/>
      <c r="AO986" s="71"/>
      <c r="AP986" s="52"/>
      <c r="AQ986" s="1"/>
      <c r="AR986" s="71"/>
      <c r="AS986" s="71"/>
      <c r="AT986" s="52"/>
    </row>
    <row r="987" spans="1:46" ht="14.25" customHeight="1">
      <c r="A987" s="52"/>
      <c r="B987" s="52"/>
      <c r="C987" s="52"/>
      <c r="D987" s="1"/>
      <c r="E987" s="52"/>
      <c r="F987" s="1"/>
      <c r="G987" s="52"/>
      <c r="H987" s="1"/>
      <c r="I987" s="52"/>
      <c r="J987" s="1"/>
      <c r="K987" s="52"/>
      <c r="L987" s="69"/>
      <c r="M987" s="52"/>
      <c r="N987" s="1"/>
      <c r="O987" s="52"/>
      <c r="P987" s="1"/>
      <c r="Q987" s="1"/>
      <c r="R987" s="52"/>
      <c r="S987" s="1"/>
      <c r="T987" s="52"/>
      <c r="U987" s="1"/>
      <c r="V987" s="70"/>
      <c r="W987" s="52"/>
      <c r="X987" s="1"/>
      <c r="Y987" s="52"/>
      <c r="Z987" s="1"/>
      <c r="AA987" s="1"/>
      <c r="AB987" s="1"/>
      <c r="AC987" s="1"/>
      <c r="AD987" s="1"/>
      <c r="AE987" s="52"/>
      <c r="AF987" s="1"/>
      <c r="AG987" s="52"/>
      <c r="AH987" s="1"/>
      <c r="AI987" s="1"/>
      <c r="AJ987" s="52"/>
      <c r="AK987" s="1"/>
      <c r="AL987" s="52"/>
      <c r="AM987" s="1"/>
      <c r="AN987" s="52"/>
      <c r="AO987" s="71"/>
      <c r="AP987" s="52"/>
      <c r="AQ987" s="1"/>
      <c r="AR987" s="71"/>
      <c r="AS987" s="71"/>
      <c r="AT987" s="52"/>
    </row>
    <row r="988" spans="1:46" ht="14.25" customHeight="1">
      <c r="A988" s="52"/>
      <c r="B988" s="52"/>
      <c r="C988" s="52"/>
      <c r="D988" s="1"/>
      <c r="E988" s="52"/>
      <c r="F988" s="1"/>
      <c r="G988" s="52"/>
      <c r="H988" s="1"/>
      <c r="I988" s="52"/>
      <c r="J988" s="1"/>
      <c r="K988" s="52"/>
      <c r="L988" s="69"/>
      <c r="M988" s="52"/>
      <c r="N988" s="1"/>
      <c r="O988" s="52"/>
      <c r="P988" s="1"/>
      <c r="Q988" s="1"/>
      <c r="R988" s="52"/>
      <c r="S988" s="1"/>
      <c r="T988" s="52"/>
      <c r="U988" s="1"/>
      <c r="V988" s="70"/>
      <c r="W988" s="52"/>
      <c r="X988" s="1"/>
      <c r="Y988" s="52"/>
      <c r="Z988" s="1"/>
      <c r="AA988" s="1"/>
      <c r="AB988" s="1"/>
      <c r="AC988" s="1"/>
      <c r="AD988" s="1"/>
      <c r="AE988" s="52"/>
      <c r="AF988" s="1"/>
      <c r="AG988" s="52"/>
      <c r="AH988" s="1"/>
      <c r="AI988" s="1"/>
      <c r="AJ988" s="52"/>
      <c r="AK988" s="1"/>
      <c r="AL988" s="52"/>
      <c r="AM988" s="1"/>
      <c r="AN988" s="52"/>
      <c r="AO988" s="71"/>
      <c r="AP988" s="52"/>
      <c r="AQ988" s="1"/>
      <c r="AR988" s="71"/>
      <c r="AS988" s="71"/>
      <c r="AT988" s="52"/>
    </row>
    <row r="989" spans="1:46" ht="14.25" customHeight="1">
      <c r="A989" s="52"/>
      <c r="B989" s="52"/>
      <c r="C989" s="52"/>
      <c r="D989" s="1"/>
      <c r="E989" s="52"/>
      <c r="F989" s="1"/>
      <c r="G989" s="52"/>
      <c r="H989" s="1"/>
      <c r="I989" s="52"/>
      <c r="J989" s="1"/>
      <c r="K989" s="52"/>
      <c r="L989" s="69"/>
      <c r="M989" s="52"/>
      <c r="N989" s="1"/>
      <c r="O989" s="52"/>
      <c r="P989" s="1"/>
      <c r="Q989" s="1"/>
      <c r="R989" s="52"/>
      <c r="S989" s="1"/>
      <c r="T989" s="52"/>
      <c r="U989" s="1"/>
      <c r="V989" s="70"/>
      <c r="W989" s="52"/>
      <c r="X989" s="1"/>
      <c r="Y989" s="52"/>
      <c r="Z989" s="1"/>
      <c r="AA989" s="1"/>
      <c r="AB989" s="1"/>
      <c r="AC989" s="1"/>
      <c r="AD989" s="1"/>
      <c r="AE989" s="52"/>
      <c r="AF989" s="1"/>
      <c r="AG989" s="52"/>
      <c r="AH989" s="1"/>
      <c r="AI989" s="1"/>
      <c r="AJ989" s="52"/>
      <c r="AK989" s="1"/>
      <c r="AL989" s="52"/>
      <c r="AM989" s="1"/>
      <c r="AN989" s="52"/>
      <c r="AO989" s="71"/>
      <c r="AP989" s="52"/>
      <c r="AQ989" s="1"/>
      <c r="AR989" s="71"/>
      <c r="AS989" s="71"/>
      <c r="AT989" s="52"/>
    </row>
    <row r="990" spans="1:46" ht="14.25" customHeight="1">
      <c r="A990" s="52"/>
      <c r="B990" s="52"/>
      <c r="C990" s="52"/>
      <c r="D990" s="1"/>
      <c r="E990" s="52"/>
      <c r="F990" s="1"/>
      <c r="G990" s="52"/>
      <c r="H990" s="1"/>
      <c r="I990" s="52"/>
      <c r="J990" s="1"/>
      <c r="K990" s="52"/>
      <c r="L990" s="69"/>
      <c r="M990" s="52"/>
      <c r="N990" s="1"/>
      <c r="O990" s="52"/>
      <c r="P990" s="1"/>
      <c r="Q990" s="1"/>
      <c r="R990" s="52"/>
      <c r="S990" s="1"/>
      <c r="T990" s="52"/>
      <c r="U990" s="1"/>
      <c r="V990" s="70"/>
      <c r="W990" s="52"/>
      <c r="X990" s="1"/>
      <c r="Y990" s="52"/>
      <c r="Z990" s="1"/>
      <c r="AA990" s="1"/>
      <c r="AB990" s="1"/>
      <c r="AC990" s="1"/>
      <c r="AD990" s="1"/>
      <c r="AE990" s="52"/>
      <c r="AF990" s="1"/>
      <c r="AG990" s="52"/>
      <c r="AH990" s="1"/>
      <c r="AI990" s="1"/>
      <c r="AJ990" s="52"/>
      <c r="AK990" s="1"/>
      <c r="AL990" s="52"/>
      <c r="AM990" s="1"/>
      <c r="AN990" s="52"/>
      <c r="AO990" s="71"/>
      <c r="AP990" s="52"/>
      <c r="AQ990" s="1"/>
      <c r="AR990" s="71"/>
      <c r="AS990" s="71"/>
      <c r="AT990" s="52"/>
    </row>
    <row r="991" spans="1:46" ht="14.25" customHeight="1">
      <c r="A991" s="52"/>
      <c r="B991" s="52"/>
      <c r="C991" s="52"/>
      <c r="D991" s="1"/>
      <c r="E991" s="52"/>
      <c r="F991" s="1"/>
      <c r="G991" s="52"/>
      <c r="H991" s="1"/>
      <c r="I991" s="52"/>
      <c r="J991" s="1"/>
      <c r="K991" s="52"/>
      <c r="L991" s="69"/>
      <c r="M991" s="52"/>
      <c r="N991" s="1"/>
      <c r="O991" s="52"/>
      <c r="P991" s="1"/>
      <c r="Q991" s="1"/>
      <c r="R991" s="52"/>
      <c r="S991" s="1"/>
      <c r="T991" s="52"/>
      <c r="U991" s="1"/>
      <c r="V991" s="70"/>
      <c r="W991" s="52"/>
      <c r="X991" s="1"/>
      <c r="Y991" s="52"/>
      <c r="Z991" s="1"/>
      <c r="AA991" s="1"/>
      <c r="AB991" s="1"/>
      <c r="AC991" s="1"/>
      <c r="AD991" s="1"/>
      <c r="AE991" s="52"/>
      <c r="AF991" s="1"/>
      <c r="AG991" s="52"/>
      <c r="AH991" s="1"/>
      <c r="AI991" s="1"/>
      <c r="AJ991" s="52"/>
      <c r="AK991" s="1"/>
      <c r="AL991" s="52"/>
      <c r="AM991" s="1"/>
      <c r="AN991" s="52"/>
      <c r="AO991" s="71"/>
      <c r="AP991" s="52"/>
      <c r="AQ991" s="1"/>
      <c r="AR991" s="71"/>
      <c r="AS991" s="71"/>
      <c r="AT991" s="52"/>
    </row>
    <row r="992" spans="1:46" ht="14.25" customHeight="1">
      <c r="A992" s="52"/>
      <c r="B992" s="52"/>
      <c r="C992" s="52"/>
      <c r="D992" s="1"/>
      <c r="E992" s="52"/>
      <c r="F992" s="1"/>
      <c r="G992" s="52"/>
      <c r="H992" s="1"/>
      <c r="I992" s="52"/>
      <c r="J992" s="1"/>
      <c r="K992" s="52"/>
      <c r="L992" s="69"/>
      <c r="M992" s="52"/>
      <c r="N992" s="1"/>
      <c r="O992" s="52"/>
      <c r="P992" s="1"/>
      <c r="Q992" s="1"/>
      <c r="R992" s="52"/>
      <c r="S992" s="1"/>
      <c r="T992" s="52"/>
      <c r="U992" s="1"/>
      <c r="V992" s="70"/>
      <c r="W992" s="52"/>
      <c r="X992" s="1"/>
      <c r="Y992" s="52"/>
      <c r="Z992" s="1"/>
      <c r="AA992" s="1"/>
      <c r="AB992" s="1"/>
      <c r="AC992" s="1"/>
      <c r="AD992" s="1"/>
      <c r="AE992" s="52"/>
      <c r="AF992" s="1"/>
      <c r="AG992" s="52"/>
      <c r="AH992" s="1"/>
      <c r="AI992" s="1"/>
      <c r="AJ992" s="52"/>
      <c r="AK992" s="1"/>
      <c r="AL992" s="52"/>
      <c r="AM992" s="1"/>
      <c r="AN992" s="52"/>
      <c r="AO992" s="71"/>
      <c r="AP992" s="52"/>
      <c r="AQ992" s="1"/>
      <c r="AR992" s="71"/>
      <c r="AS992" s="71"/>
      <c r="AT992" s="52"/>
    </row>
    <row r="993" spans="1:46" ht="14.25" customHeight="1">
      <c r="A993" s="52"/>
      <c r="B993" s="52"/>
      <c r="C993" s="52"/>
      <c r="D993" s="1"/>
      <c r="E993" s="52"/>
      <c r="F993" s="1"/>
      <c r="G993" s="52"/>
      <c r="H993" s="1"/>
      <c r="I993" s="52"/>
      <c r="J993" s="1"/>
      <c r="K993" s="52"/>
      <c r="L993" s="69"/>
      <c r="M993" s="52"/>
      <c r="N993" s="1"/>
      <c r="O993" s="52"/>
      <c r="P993" s="1"/>
      <c r="Q993" s="1"/>
      <c r="R993" s="52"/>
      <c r="S993" s="1"/>
      <c r="T993" s="52"/>
      <c r="U993" s="1"/>
      <c r="V993" s="70"/>
      <c r="W993" s="52"/>
      <c r="X993" s="1"/>
      <c r="Y993" s="52"/>
      <c r="Z993" s="1"/>
      <c r="AA993" s="1"/>
      <c r="AB993" s="1"/>
      <c r="AC993" s="1"/>
      <c r="AD993" s="1"/>
      <c r="AE993" s="52"/>
      <c r="AF993" s="1"/>
      <c r="AG993" s="52"/>
      <c r="AH993" s="1"/>
      <c r="AI993" s="1"/>
      <c r="AJ993" s="52"/>
      <c r="AK993" s="1"/>
      <c r="AL993" s="52"/>
      <c r="AM993" s="1"/>
      <c r="AN993" s="52"/>
      <c r="AO993" s="71"/>
      <c r="AP993" s="52"/>
      <c r="AQ993" s="1"/>
      <c r="AR993" s="71"/>
      <c r="AS993" s="71"/>
      <c r="AT993" s="52"/>
    </row>
    <row r="994" spans="1:46" ht="14.25" customHeight="1">
      <c r="A994" s="52"/>
      <c r="B994" s="52"/>
      <c r="C994" s="52"/>
      <c r="D994" s="1"/>
      <c r="E994" s="52"/>
      <c r="F994" s="1"/>
      <c r="G994" s="52"/>
      <c r="H994" s="1"/>
      <c r="I994" s="52"/>
      <c r="J994" s="1"/>
      <c r="K994" s="52"/>
      <c r="L994" s="69"/>
      <c r="M994" s="52"/>
      <c r="N994" s="1"/>
      <c r="O994" s="52"/>
      <c r="P994" s="1"/>
      <c r="Q994" s="1"/>
      <c r="R994" s="52"/>
      <c r="S994" s="1"/>
      <c r="T994" s="52"/>
      <c r="U994" s="1"/>
      <c r="V994" s="70"/>
      <c r="W994" s="52"/>
      <c r="X994" s="1"/>
      <c r="Y994" s="52"/>
      <c r="Z994" s="1"/>
      <c r="AA994" s="1"/>
      <c r="AB994" s="1"/>
      <c r="AC994" s="1"/>
      <c r="AD994" s="1"/>
      <c r="AE994" s="52"/>
      <c r="AF994" s="1"/>
      <c r="AG994" s="52"/>
      <c r="AH994" s="1"/>
      <c r="AI994" s="1"/>
      <c r="AJ994" s="52"/>
      <c r="AK994" s="1"/>
      <c r="AL994" s="52"/>
      <c r="AM994" s="1"/>
      <c r="AN994" s="52"/>
      <c r="AO994" s="71"/>
      <c r="AP994" s="52"/>
      <c r="AQ994" s="1"/>
      <c r="AR994" s="71"/>
      <c r="AS994" s="71"/>
      <c r="AT994" s="52"/>
    </row>
    <row r="995" spans="1:46" ht="14.25" customHeight="1">
      <c r="A995" s="52"/>
      <c r="B995" s="52"/>
      <c r="C995" s="52"/>
      <c r="D995" s="1"/>
      <c r="E995" s="52"/>
      <c r="F995" s="1"/>
      <c r="G995" s="52"/>
      <c r="H995" s="1"/>
      <c r="I995" s="52"/>
      <c r="J995" s="1"/>
      <c r="K995" s="52"/>
      <c r="L995" s="69"/>
      <c r="M995" s="52"/>
      <c r="N995" s="1"/>
      <c r="O995" s="52"/>
      <c r="P995" s="1"/>
      <c r="Q995" s="1"/>
      <c r="R995" s="52"/>
      <c r="S995" s="1"/>
      <c r="T995" s="52"/>
      <c r="U995" s="1"/>
      <c r="V995" s="70"/>
      <c r="W995" s="52"/>
      <c r="X995" s="1"/>
      <c r="Y995" s="52"/>
      <c r="Z995" s="1"/>
      <c r="AA995" s="1"/>
      <c r="AB995" s="1"/>
      <c r="AC995" s="1"/>
      <c r="AD995" s="1"/>
      <c r="AE995" s="52"/>
      <c r="AF995" s="1"/>
      <c r="AG995" s="52"/>
      <c r="AH995" s="1"/>
      <c r="AI995" s="1"/>
      <c r="AJ995" s="52"/>
      <c r="AK995" s="1"/>
      <c r="AL995" s="52"/>
      <c r="AM995" s="1"/>
      <c r="AN995" s="52"/>
      <c r="AO995" s="71"/>
      <c r="AP995" s="52"/>
      <c r="AQ995" s="1"/>
      <c r="AR995" s="71"/>
      <c r="AS995" s="71"/>
      <c r="AT995" s="52"/>
    </row>
    <row r="996" spans="1:46" ht="14.25" customHeight="1">
      <c r="A996" s="52"/>
      <c r="B996" s="52"/>
      <c r="C996" s="52"/>
      <c r="D996" s="1"/>
      <c r="E996" s="52"/>
      <c r="F996" s="1"/>
      <c r="G996" s="52"/>
      <c r="H996" s="1"/>
      <c r="I996" s="52"/>
      <c r="J996" s="1"/>
      <c r="K996" s="52"/>
      <c r="L996" s="69"/>
      <c r="M996" s="52"/>
      <c r="N996" s="1"/>
      <c r="O996" s="52"/>
      <c r="P996" s="1"/>
      <c r="Q996" s="1"/>
      <c r="R996" s="52"/>
      <c r="S996" s="1"/>
      <c r="T996" s="52"/>
      <c r="U996" s="1"/>
      <c r="V996" s="70"/>
      <c r="W996" s="52"/>
      <c r="X996" s="1"/>
      <c r="Y996" s="52"/>
      <c r="Z996" s="1"/>
      <c r="AA996" s="1"/>
      <c r="AB996" s="1"/>
      <c r="AC996" s="1"/>
      <c r="AD996" s="1"/>
      <c r="AE996" s="52"/>
      <c r="AF996" s="1"/>
      <c r="AG996" s="52"/>
      <c r="AH996" s="1"/>
      <c r="AI996" s="1"/>
      <c r="AJ996" s="52"/>
      <c r="AK996" s="1"/>
      <c r="AL996" s="52"/>
      <c r="AM996" s="1"/>
      <c r="AN996" s="52"/>
      <c r="AO996" s="71"/>
      <c r="AP996" s="52"/>
      <c r="AQ996" s="1"/>
      <c r="AR996" s="71"/>
      <c r="AS996" s="71"/>
      <c r="AT996" s="52"/>
    </row>
    <row r="997" spans="1:46" ht="14.25" customHeight="1">
      <c r="A997" s="52"/>
      <c r="B997" s="52"/>
      <c r="C997" s="52"/>
      <c r="D997" s="1"/>
      <c r="E997" s="52"/>
      <c r="F997" s="1"/>
      <c r="G997" s="52"/>
      <c r="H997" s="1"/>
      <c r="I997" s="52"/>
      <c r="J997" s="1"/>
      <c r="K997" s="52"/>
      <c r="L997" s="69"/>
      <c r="M997" s="52"/>
      <c r="N997" s="1"/>
      <c r="O997" s="52"/>
      <c r="P997" s="1"/>
      <c r="Q997" s="1"/>
      <c r="R997" s="52"/>
      <c r="S997" s="1"/>
      <c r="T997" s="52"/>
      <c r="U997" s="1"/>
      <c r="V997" s="70"/>
      <c r="W997" s="52"/>
      <c r="X997" s="1"/>
      <c r="Y997" s="52"/>
      <c r="Z997" s="1"/>
      <c r="AA997" s="1"/>
      <c r="AB997" s="1"/>
      <c r="AC997" s="1"/>
      <c r="AD997" s="1"/>
      <c r="AE997" s="52"/>
      <c r="AF997" s="1"/>
      <c r="AG997" s="52"/>
      <c r="AH997" s="1"/>
      <c r="AI997" s="1"/>
      <c r="AJ997" s="52"/>
      <c r="AK997" s="1"/>
      <c r="AL997" s="52"/>
      <c r="AM997" s="1"/>
      <c r="AN997" s="52"/>
      <c r="AO997" s="71"/>
      <c r="AP997" s="52"/>
      <c r="AQ997" s="1"/>
      <c r="AR997" s="71"/>
      <c r="AS997" s="71"/>
      <c r="AT997" s="52"/>
    </row>
    <row r="998" spans="1:46" ht="14.25" customHeight="1">
      <c r="A998" s="52"/>
      <c r="B998" s="52"/>
      <c r="C998" s="52"/>
      <c r="D998" s="1"/>
      <c r="E998" s="52"/>
      <c r="F998" s="1"/>
      <c r="G998" s="52"/>
      <c r="H998" s="1"/>
      <c r="I998" s="52"/>
      <c r="J998" s="1"/>
      <c r="K998" s="52"/>
      <c r="L998" s="69"/>
      <c r="M998" s="52"/>
      <c r="N998" s="1"/>
      <c r="O998" s="52"/>
      <c r="P998" s="1"/>
      <c r="Q998" s="1"/>
      <c r="R998" s="52"/>
      <c r="S998" s="1"/>
      <c r="T998" s="52"/>
      <c r="U998" s="1"/>
      <c r="V998" s="70"/>
      <c r="W998" s="52"/>
      <c r="X998" s="1"/>
      <c r="Y998" s="52"/>
      <c r="Z998" s="1"/>
      <c r="AA998" s="1"/>
      <c r="AB998" s="1"/>
      <c r="AC998" s="1"/>
      <c r="AD998" s="1"/>
      <c r="AE998" s="52"/>
      <c r="AF998" s="1"/>
      <c r="AG998" s="52"/>
      <c r="AH998" s="1"/>
      <c r="AI998" s="1"/>
      <c r="AJ998" s="52"/>
      <c r="AK998" s="1"/>
      <c r="AL998" s="52"/>
      <c r="AM998" s="1"/>
      <c r="AN998" s="52"/>
      <c r="AO998" s="71"/>
      <c r="AP998" s="52"/>
      <c r="AQ998" s="1"/>
      <c r="AR998" s="71"/>
      <c r="AS998" s="71"/>
      <c r="AT998" s="52"/>
    </row>
    <row r="999" spans="1:46" ht="14.25" customHeight="1">
      <c r="A999" s="52"/>
      <c r="B999" s="52"/>
      <c r="C999" s="52"/>
      <c r="D999" s="1"/>
      <c r="E999" s="52"/>
      <c r="F999" s="1"/>
      <c r="G999" s="52"/>
      <c r="H999" s="1"/>
      <c r="I999" s="52"/>
      <c r="J999" s="1"/>
      <c r="K999" s="52"/>
      <c r="L999" s="69"/>
      <c r="M999" s="52"/>
      <c r="N999" s="1"/>
      <c r="O999" s="52"/>
      <c r="P999" s="1"/>
      <c r="Q999" s="1"/>
      <c r="R999" s="52"/>
      <c r="S999" s="1"/>
      <c r="T999" s="52"/>
      <c r="U999" s="1"/>
      <c r="V999" s="70"/>
      <c r="W999" s="52"/>
      <c r="X999" s="1"/>
      <c r="Y999" s="52"/>
      <c r="Z999" s="1"/>
      <c r="AA999" s="1"/>
      <c r="AB999" s="1"/>
      <c r="AC999" s="1"/>
      <c r="AD999" s="1"/>
      <c r="AE999" s="52"/>
      <c r="AF999" s="1"/>
      <c r="AG999" s="52"/>
      <c r="AH999" s="1"/>
      <c r="AI999" s="1"/>
      <c r="AJ999" s="52"/>
      <c r="AK999" s="1"/>
      <c r="AL999" s="52"/>
      <c r="AM999" s="1"/>
      <c r="AN999" s="52"/>
      <c r="AO999" s="71"/>
      <c r="AP999" s="52"/>
      <c r="AQ999" s="1"/>
      <c r="AR999" s="71"/>
      <c r="AS999" s="71"/>
      <c r="AT999" s="52"/>
    </row>
    <row r="1000" spans="1:46" ht="14.25" customHeight="1">
      <c r="A1000" s="52"/>
      <c r="B1000" s="52"/>
      <c r="C1000" s="52"/>
      <c r="D1000" s="1"/>
      <c r="E1000" s="52"/>
      <c r="F1000" s="1"/>
      <c r="G1000" s="52"/>
      <c r="H1000" s="1"/>
      <c r="I1000" s="52"/>
      <c r="J1000" s="1"/>
      <c r="K1000" s="52"/>
      <c r="L1000" s="69"/>
      <c r="M1000" s="52"/>
      <c r="N1000" s="1"/>
      <c r="O1000" s="52"/>
      <c r="P1000" s="1"/>
      <c r="Q1000" s="1"/>
      <c r="R1000" s="52"/>
      <c r="S1000" s="1"/>
      <c r="T1000" s="52"/>
      <c r="U1000" s="1"/>
      <c r="V1000" s="70"/>
      <c r="W1000" s="52"/>
      <c r="X1000" s="1"/>
      <c r="Y1000" s="52"/>
      <c r="Z1000" s="1"/>
      <c r="AA1000" s="1"/>
      <c r="AB1000" s="1"/>
      <c r="AC1000" s="1"/>
      <c r="AD1000" s="1"/>
      <c r="AE1000" s="52"/>
      <c r="AF1000" s="1"/>
      <c r="AG1000" s="52"/>
      <c r="AH1000" s="1"/>
      <c r="AI1000" s="1"/>
      <c r="AJ1000" s="52"/>
      <c r="AK1000" s="1"/>
      <c r="AL1000" s="52"/>
      <c r="AM1000" s="1"/>
      <c r="AN1000" s="52"/>
      <c r="AO1000" s="71"/>
      <c r="AP1000" s="52"/>
      <c r="AQ1000" s="1"/>
      <c r="AR1000" s="71"/>
      <c r="AS1000" s="71"/>
      <c r="AT1000" s="52"/>
    </row>
  </sheetData>
  <autoFilter ref="A3:AT4" xr:uid="{00000000-0009-0000-0000-000002000000}"/>
  <mergeCells count="13">
    <mergeCell ref="AI2:AT2"/>
    <mergeCell ref="A1:C2"/>
    <mergeCell ref="D1:I1"/>
    <mergeCell ref="J1:U1"/>
    <mergeCell ref="V1:AT1"/>
    <mergeCell ref="D2:E2"/>
    <mergeCell ref="F2:G2"/>
    <mergeCell ref="H2:I2"/>
    <mergeCell ref="J2:K2"/>
    <mergeCell ref="L2:P2"/>
    <mergeCell ref="Q2:U2"/>
    <mergeCell ref="V2:AB2"/>
    <mergeCell ref="AC2:AH2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4.42578125" defaultRowHeight="15" customHeight="1"/>
  <cols>
    <col min="1" max="1" width="35.5703125" customWidth="1"/>
    <col min="2" max="2" width="43" customWidth="1"/>
    <col min="3" max="3" width="18.7109375" customWidth="1"/>
    <col min="4" max="4" width="17" customWidth="1"/>
    <col min="5" max="5" width="10.7109375" customWidth="1"/>
    <col min="6" max="6" width="75.28515625" customWidth="1"/>
    <col min="7" max="26" width="10.7109375" customWidth="1"/>
  </cols>
  <sheetData>
    <row r="1" spans="1:26" ht="14.25" customHeight="1">
      <c r="A1" s="83" t="s">
        <v>14</v>
      </c>
      <c r="B1" s="83" t="s">
        <v>57</v>
      </c>
      <c r="C1" s="84" t="s">
        <v>58</v>
      </c>
      <c r="D1" s="83" t="s">
        <v>3315</v>
      </c>
      <c r="E1" s="83" t="s">
        <v>3316</v>
      </c>
      <c r="F1" s="83" t="s">
        <v>59</v>
      </c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14.25" hidden="1" customHeight="1">
      <c r="A2" s="77" t="s">
        <v>2003</v>
      </c>
      <c r="B2" s="77" t="s">
        <v>2042</v>
      </c>
      <c r="C2" s="30">
        <v>-44528751.359999999</v>
      </c>
      <c r="D2" s="29" t="s">
        <v>3317</v>
      </c>
      <c r="E2" s="85">
        <v>44943</v>
      </c>
    </row>
    <row r="3" spans="1:26" ht="14.25" hidden="1" customHeight="1">
      <c r="A3" s="77" t="s">
        <v>954</v>
      </c>
      <c r="B3" s="77" t="s">
        <v>993</v>
      </c>
      <c r="C3" s="30">
        <v>-17000000</v>
      </c>
      <c r="D3" s="29" t="s">
        <v>3317</v>
      </c>
      <c r="E3" s="85">
        <v>44943</v>
      </c>
    </row>
    <row r="4" spans="1:26" ht="14.25" hidden="1" customHeight="1">
      <c r="A4" s="77" t="s">
        <v>1938</v>
      </c>
      <c r="B4" s="77" t="s">
        <v>1958</v>
      </c>
      <c r="C4" s="30">
        <v>-45400000</v>
      </c>
      <c r="D4" s="29" t="s">
        <v>3317</v>
      </c>
      <c r="E4" s="85">
        <v>44943</v>
      </c>
    </row>
    <row r="5" spans="1:26" ht="14.25" hidden="1" customHeight="1">
      <c r="A5" s="77" t="s">
        <v>913</v>
      </c>
      <c r="B5" s="77" t="s">
        <v>950</v>
      </c>
      <c r="C5" s="30">
        <v>-50000000</v>
      </c>
      <c r="D5" s="29" t="s">
        <v>3317</v>
      </c>
      <c r="E5" s="85">
        <v>44943</v>
      </c>
    </row>
    <row r="6" spans="1:26" ht="14.25" hidden="1" customHeight="1">
      <c r="A6" s="71" t="s">
        <v>66</v>
      </c>
      <c r="B6" s="71" t="s">
        <v>236</v>
      </c>
      <c r="C6" s="30">
        <v>-60000000</v>
      </c>
      <c r="D6" s="29" t="s">
        <v>3317</v>
      </c>
      <c r="E6" s="85">
        <v>44943</v>
      </c>
    </row>
    <row r="7" spans="1:26" ht="14.25" hidden="1" customHeight="1">
      <c r="A7" s="71" t="s">
        <v>66</v>
      </c>
      <c r="B7" s="71" t="s">
        <v>240</v>
      </c>
      <c r="C7" s="30">
        <v>-40000000</v>
      </c>
      <c r="D7" s="29" t="s">
        <v>3317</v>
      </c>
      <c r="E7" s="85">
        <v>44943</v>
      </c>
    </row>
    <row r="8" spans="1:26" ht="14.25" hidden="1" customHeight="1">
      <c r="A8" s="71" t="s">
        <v>66</v>
      </c>
      <c r="B8" s="71" t="s">
        <v>250</v>
      </c>
      <c r="C8" s="30">
        <v>-200000000</v>
      </c>
      <c r="D8" s="29" t="s">
        <v>3317</v>
      </c>
      <c r="E8" s="85">
        <v>44943</v>
      </c>
    </row>
    <row r="9" spans="1:26" ht="14.25" hidden="1" customHeight="1">
      <c r="A9" s="71" t="s">
        <v>2836</v>
      </c>
      <c r="B9" s="71" t="s">
        <v>2913</v>
      </c>
      <c r="C9" s="76">
        <v>-500000000</v>
      </c>
      <c r="D9" s="29" t="s">
        <v>3317</v>
      </c>
      <c r="E9" s="85">
        <v>44943</v>
      </c>
    </row>
    <row r="10" spans="1:26" ht="14.25" hidden="1" customHeight="1">
      <c r="A10" s="71" t="s">
        <v>2836</v>
      </c>
      <c r="B10" s="71" t="s">
        <v>2924</v>
      </c>
      <c r="C10" s="76">
        <v>-30000000</v>
      </c>
      <c r="D10" s="29" t="s">
        <v>3317</v>
      </c>
      <c r="E10" s="85">
        <v>44943</v>
      </c>
    </row>
    <row r="11" spans="1:26" ht="14.25" hidden="1" customHeight="1">
      <c r="A11" s="71" t="s">
        <v>2836</v>
      </c>
      <c r="B11" s="71" t="s">
        <v>2926</v>
      </c>
      <c r="C11" s="76">
        <v>-700000000</v>
      </c>
      <c r="D11" s="29" t="s">
        <v>3317</v>
      </c>
      <c r="E11" s="85">
        <v>44943</v>
      </c>
    </row>
    <row r="12" spans="1:26" ht="14.25" hidden="1" customHeight="1">
      <c r="A12" s="71" t="s">
        <v>2836</v>
      </c>
      <c r="B12" s="71" t="s">
        <v>2930</v>
      </c>
      <c r="C12" s="76">
        <v>-600000000</v>
      </c>
      <c r="D12" s="29" t="s">
        <v>3317</v>
      </c>
      <c r="E12" s="85">
        <v>44943</v>
      </c>
    </row>
    <row r="13" spans="1:26" ht="14.25" hidden="1" customHeight="1">
      <c r="A13" s="71" t="s">
        <v>2836</v>
      </c>
      <c r="B13" s="71" t="s">
        <v>2932</v>
      </c>
      <c r="C13" s="76">
        <v>-24000000</v>
      </c>
      <c r="D13" s="29" t="s">
        <v>3317</v>
      </c>
      <c r="E13" s="85">
        <v>44943</v>
      </c>
    </row>
    <row r="14" spans="1:26" ht="14.25" hidden="1" customHeight="1">
      <c r="A14" s="77" t="s">
        <v>1002</v>
      </c>
      <c r="B14" s="77" t="s">
        <v>1032</v>
      </c>
      <c r="C14" s="76">
        <v>-200000000</v>
      </c>
      <c r="D14" s="29" t="s">
        <v>3317</v>
      </c>
      <c r="E14" s="85">
        <v>44943</v>
      </c>
    </row>
    <row r="15" spans="1:26" ht="14.25" hidden="1" customHeight="1">
      <c r="A15" s="77" t="s">
        <v>2419</v>
      </c>
      <c r="B15" s="77" t="s">
        <v>2455</v>
      </c>
      <c r="C15" s="76">
        <v>-150000000</v>
      </c>
      <c r="D15" s="29" t="s">
        <v>3317</v>
      </c>
      <c r="E15" s="85">
        <v>44943</v>
      </c>
    </row>
    <row r="16" spans="1:26" ht="14.25" hidden="1" customHeight="1">
      <c r="A16" s="77" t="s">
        <v>1052</v>
      </c>
      <c r="B16" s="77" t="s">
        <v>1098</v>
      </c>
      <c r="C16" s="76">
        <v>-22000000</v>
      </c>
      <c r="D16" s="29" t="s">
        <v>3317</v>
      </c>
      <c r="E16" s="85">
        <v>44943</v>
      </c>
    </row>
    <row r="17" spans="1:5" ht="14.25" customHeight="1">
      <c r="A17" s="29" t="s">
        <v>2578</v>
      </c>
      <c r="B17" s="29" t="s">
        <v>2662</v>
      </c>
      <c r="C17" s="30">
        <v>-35000000</v>
      </c>
      <c r="D17" s="29" t="s">
        <v>3317</v>
      </c>
      <c r="E17" s="85">
        <v>44943</v>
      </c>
    </row>
    <row r="18" spans="1:5" ht="14.25" hidden="1" customHeight="1">
      <c r="A18" s="29" t="s">
        <v>2950</v>
      </c>
      <c r="B18" s="29" t="s">
        <v>3229</v>
      </c>
      <c r="C18" s="30">
        <v>-14000000</v>
      </c>
      <c r="D18" s="29" t="s">
        <v>3317</v>
      </c>
      <c r="E18" s="85">
        <v>44943</v>
      </c>
    </row>
    <row r="19" spans="1:5" ht="14.25" hidden="1" customHeight="1">
      <c r="A19" s="29" t="s">
        <v>2950</v>
      </c>
      <c r="B19" s="29" t="s">
        <v>3231</v>
      </c>
      <c r="C19" s="30">
        <v>-30000000</v>
      </c>
      <c r="D19" s="29" t="s">
        <v>3317</v>
      </c>
      <c r="E19" s="85">
        <v>44943</v>
      </c>
    </row>
    <row r="20" spans="1:5" ht="14.25" hidden="1" customHeight="1">
      <c r="A20" s="29" t="s">
        <v>1345</v>
      </c>
      <c r="B20" s="29" t="s">
        <v>1471</v>
      </c>
      <c r="C20" s="30">
        <v>-20000000</v>
      </c>
      <c r="D20" s="29" t="s">
        <v>3317</v>
      </c>
      <c r="E20" s="85">
        <v>44943</v>
      </c>
    </row>
    <row r="21" spans="1:5" ht="14.25" hidden="1" customHeight="1">
      <c r="A21" s="29" t="s">
        <v>352</v>
      </c>
      <c r="B21" s="29" t="s">
        <v>629</v>
      </c>
      <c r="C21" s="30">
        <v>-100000000</v>
      </c>
      <c r="D21" s="29" t="s">
        <v>3317</v>
      </c>
      <c r="E21" s="85">
        <v>44943</v>
      </c>
    </row>
    <row r="22" spans="1:5" ht="14.25" hidden="1" customHeight="1">
      <c r="A22" s="29" t="s">
        <v>352</v>
      </c>
      <c r="B22" s="29" t="s">
        <v>479</v>
      </c>
      <c r="C22" s="30">
        <v>-80000000</v>
      </c>
      <c r="D22" s="29" t="s">
        <v>3317</v>
      </c>
      <c r="E22" s="85">
        <v>44943</v>
      </c>
    </row>
    <row r="23" spans="1:5" ht="14.25" hidden="1" customHeight="1">
      <c r="A23" s="29" t="s">
        <v>2058</v>
      </c>
      <c r="B23" s="29" t="s">
        <v>2165</v>
      </c>
      <c r="C23" s="30">
        <v>-119672435</v>
      </c>
      <c r="D23" s="29" t="s">
        <v>3318</v>
      </c>
      <c r="E23" s="85">
        <v>44945</v>
      </c>
    </row>
    <row r="24" spans="1:5" ht="14.25" hidden="1" customHeight="1">
      <c r="A24" s="29" t="s">
        <v>2058</v>
      </c>
      <c r="B24" s="29" t="s">
        <v>2188</v>
      </c>
      <c r="C24" s="30">
        <v>119672435</v>
      </c>
      <c r="D24" s="29" t="s">
        <v>3318</v>
      </c>
      <c r="E24" s="85">
        <v>44945</v>
      </c>
    </row>
    <row r="25" spans="1:5" ht="14.25" hidden="1" customHeight="1">
      <c r="A25" s="29" t="s">
        <v>2058</v>
      </c>
      <c r="B25" s="29" t="s">
        <v>2326</v>
      </c>
      <c r="C25" s="30">
        <v>-15000000</v>
      </c>
      <c r="D25" s="29" t="s">
        <v>3318</v>
      </c>
      <c r="E25" s="85">
        <v>44945</v>
      </c>
    </row>
    <row r="26" spans="1:5" ht="14.25" hidden="1" customHeight="1">
      <c r="A26" s="29" t="s">
        <v>2058</v>
      </c>
      <c r="B26" s="29" t="s">
        <v>2328</v>
      </c>
      <c r="C26" s="30">
        <v>15000000</v>
      </c>
      <c r="D26" s="29" t="s">
        <v>3318</v>
      </c>
      <c r="E26" s="85">
        <v>44945</v>
      </c>
    </row>
    <row r="27" spans="1:5" ht="14.25" hidden="1" customHeight="1">
      <c r="A27" s="29" t="s">
        <v>790</v>
      </c>
      <c r="B27" s="29" t="s">
        <v>818</v>
      </c>
      <c r="C27" s="30">
        <v>4344706.96</v>
      </c>
      <c r="D27" s="29" t="s">
        <v>3319</v>
      </c>
      <c r="E27" s="85">
        <v>44957</v>
      </c>
    </row>
    <row r="28" spans="1:5" ht="14.25" hidden="1" customHeight="1">
      <c r="A28" s="29" t="s">
        <v>790</v>
      </c>
      <c r="B28" s="29" t="s">
        <v>820</v>
      </c>
      <c r="C28" s="30">
        <v>58168909.479999997</v>
      </c>
      <c r="D28" s="29" t="s">
        <v>3319</v>
      </c>
      <c r="E28" s="85">
        <v>44957</v>
      </c>
    </row>
    <row r="29" spans="1:5" ht="14.25" hidden="1" customHeight="1">
      <c r="A29" s="29" t="s">
        <v>790</v>
      </c>
      <c r="B29" s="29" t="s">
        <v>823</v>
      </c>
      <c r="C29" s="30">
        <v>135727455.46000001</v>
      </c>
      <c r="D29" s="29" t="s">
        <v>3319</v>
      </c>
      <c r="E29" s="85">
        <v>44957</v>
      </c>
    </row>
    <row r="30" spans="1:5" ht="14.25" hidden="1" customHeight="1">
      <c r="A30" s="29" t="s">
        <v>790</v>
      </c>
      <c r="B30" s="29" t="s">
        <v>833</v>
      </c>
      <c r="C30" s="30">
        <v>232675637.94</v>
      </c>
      <c r="D30" s="29" t="s">
        <v>3319</v>
      </c>
      <c r="E30" s="85">
        <v>44957</v>
      </c>
    </row>
    <row r="31" spans="1:5" ht="14.25" hidden="1" customHeight="1">
      <c r="A31" s="29" t="s">
        <v>790</v>
      </c>
      <c r="B31" s="29" t="s">
        <v>874</v>
      </c>
      <c r="C31" s="30">
        <v>68850000</v>
      </c>
      <c r="D31" s="29" t="s">
        <v>3319</v>
      </c>
      <c r="E31" s="85">
        <v>44957</v>
      </c>
    </row>
    <row r="32" spans="1:5" ht="14.25" hidden="1" customHeight="1">
      <c r="A32" s="29" t="s">
        <v>2578</v>
      </c>
      <c r="B32" s="29" t="s">
        <v>2622</v>
      </c>
      <c r="C32" s="30">
        <v>1291759428.0799999</v>
      </c>
      <c r="D32" s="29" t="s">
        <v>3319</v>
      </c>
      <c r="E32" s="85">
        <v>44957</v>
      </c>
    </row>
    <row r="33" spans="1:5" ht="14.25" hidden="1" customHeight="1">
      <c r="A33" s="29" t="s">
        <v>352</v>
      </c>
      <c r="B33" s="29" t="s">
        <v>544</v>
      </c>
      <c r="C33" s="30">
        <v>260329456.25</v>
      </c>
      <c r="D33" s="29" t="s">
        <v>3319</v>
      </c>
      <c r="E33" s="85">
        <v>44957</v>
      </c>
    </row>
    <row r="34" spans="1:5" ht="14.25" hidden="1" customHeight="1">
      <c r="A34" s="29" t="s">
        <v>352</v>
      </c>
      <c r="B34" s="29" t="s">
        <v>664</v>
      </c>
      <c r="C34" s="30">
        <v>30925544.420000002</v>
      </c>
      <c r="D34" s="29" t="s">
        <v>3319</v>
      </c>
      <c r="E34" s="85">
        <v>44957</v>
      </c>
    </row>
    <row r="35" spans="1:5" ht="14.25" hidden="1" customHeight="1">
      <c r="A35" s="29" t="s">
        <v>352</v>
      </c>
      <c r="B35" s="29" t="s">
        <v>680</v>
      </c>
      <c r="C35" s="30">
        <v>429369319.48000002</v>
      </c>
      <c r="D35" s="29" t="s">
        <v>3319</v>
      </c>
      <c r="E35" s="85">
        <v>44957</v>
      </c>
    </row>
    <row r="36" spans="1:5" ht="14.25" hidden="1" customHeight="1">
      <c r="A36" s="29" t="s">
        <v>352</v>
      </c>
      <c r="B36" s="29" t="s">
        <v>3320</v>
      </c>
      <c r="C36" s="30">
        <v>84413835.019999996</v>
      </c>
      <c r="D36" s="29" t="s">
        <v>3319</v>
      </c>
      <c r="E36" s="85">
        <v>44957</v>
      </c>
    </row>
    <row r="37" spans="1:5" ht="14.25" hidden="1" customHeight="1">
      <c r="A37" s="29" t="s">
        <v>1002</v>
      </c>
      <c r="B37" s="29" t="s">
        <v>1051</v>
      </c>
      <c r="C37" s="30">
        <v>-30000000</v>
      </c>
      <c r="D37" s="29" t="s">
        <v>3321</v>
      </c>
      <c r="E37" s="85">
        <v>44960</v>
      </c>
    </row>
    <row r="38" spans="1:5" ht="14.25" hidden="1" customHeight="1">
      <c r="A38" s="29" t="s">
        <v>1002</v>
      </c>
      <c r="B38" s="29" t="s">
        <v>1034</v>
      </c>
      <c r="C38" s="30">
        <v>30000000</v>
      </c>
      <c r="D38" s="29" t="s">
        <v>3321</v>
      </c>
      <c r="E38" s="85">
        <v>44960</v>
      </c>
    </row>
    <row r="39" spans="1:5" ht="14.25" hidden="1" customHeight="1">
      <c r="A39" s="29" t="s">
        <v>1237</v>
      </c>
      <c r="B39" s="29" t="s">
        <v>1277</v>
      </c>
      <c r="C39" s="30">
        <v>-1906194</v>
      </c>
      <c r="D39" s="29" t="s">
        <v>3321</v>
      </c>
      <c r="E39" s="85">
        <v>44960</v>
      </c>
    </row>
    <row r="40" spans="1:5" ht="14.25" hidden="1" customHeight="1">
      <c r="A40" s="29" t="s">
        <v>1237</v>
      </c>
      <c r="B40" s="29" t="s">
        <v>1321</v>
      </c>
      <c r="C40" s="30">
        <v>-6456000</v>
      </c>
      <c r="D40" s="29" t="s">
        <v>3321</v>
      </c>
      <c r="E40" s="85">
        <v>44960</v>
      </c>
    </row>
    <row r="41" spans="1:5" ht="14.25" hidden="1" customHeight="1">
      <c r="A41" s="29" t="s">
        <v>1237</v>
      </c>
      <c r="B41" s="29" t="s">
        <v>1338</v>
      </c>
      <c r="C41" s="30">
        <v>-1524000</v>
      </c>
      <c r="D41" s="29" t="s">
        <v>3321</v>
      </c>
      <c r="E41" s="85">
        <v>44960</v>
      </c>
    </row>
    <row r="42" spans="1:5" ht="14.25" hidden="1" customHeight="1">
      <c r="A42" s="29" t="s">
        <v>1237</v>
      </c>
      <c r="B42" s="29" t="s">
        <v>1342</v>
      </c>
      <c r="C42" s="30">
        <v>-3300000</v>
      </c>
      <c r="D42" s="29" t="s">
        <v>3321</v>
      </c>
      <c r="E42" s="85">
        <v>44960</v>
      </c>
    </row>
    <row r="43" spans="1:5" ht="14.25" hidden="1" customHeight="1">
      <c r="A43" s="29" t="s">
        <v>1237</v>
      </c>
      <c r="B43" s="29" t="s">
        <v>1344</v>
      </c>
      <c r="C43" s="30">
        <v>-3223308</v>
      </c>
      <c r="D43" s="29" t="s">
        <v>3321</v>
      </c>
      <c r="E43" s="85">
        <v>44960</v>
      </c>
    </row>
    <row r="44" spans="1:5" ht="14.25" hidden="1" customHeight="1">
      <c r="A44" s="29" t="s">
        <v>1237</v>
      </c>
      <c r="B44" s="29" t="s">
        <v>1279</v>
      </c>
      <c r="C44" s="30">
        <v>1738000</v>
      </c>
      <c r="D44" s="29" t="s">
        <v>3321</v>
      </c>
      <c r="E44" s="85">
        <v>44960</v>
      </c>
    </row>
    <row r="45" spans="1:5" ht="14.25" hidden="1" customHeight="1">
      <c r="A45" s="29" t="s">
        <v>1237</v>
      </c>
      <c r="B45" s="29" t="s">
        <v>1288</v>
      </c>
      <c r="C45" s="30">
        <v>2284373</v>
      </c>
      <c r="D45" s="29" t="s">
        <v>3321</v>
      </c>
      <c r="E45" s="85">
        <v>44960</v>
      </c>
    </row>
    <row r="46" spans="1:5" ht="14.25" hidden="1" customHeight="1">
      <c r="A46" s="29" t="s">
        <v>1237</v>
      </c>
      <c r="B46" s="29" t="s">
        <v>1290</v>
      </c>
      <c r="C46" s="30">
        <v>1819210</v>
      </c>
      <c r="D46" s="29" t="s">
        <v>3321</v>
      </c>
      <c r="E46" s="85">
        <v>44960</v>
      </c>
    </row>
    <row r="47" spans="1:5" ht="14.25" hidden="1" customHeight="1">
      <c r="A47" s="29" t="s">
        <v>1237</v>
      </c>
      <c r="B47" s="29" t="s">
        <v>1257</v>
      </c>
      <c r="C47" s="30">
        <v>2815821</v>
      </c>
      <c r="D47" s="29" t="s">
        <v>3321</v>
      </c>
      <c r="E47" s="85">
        <v>44960</v>
      </c>
    </row>
    <row r="48" spans="1:5" ht="14.25" hidden="1" customHeight="1">
      <c r="A48" s="29" t="s">
        <v>1237</v>
      </c>
      <c r="B48" s="29" t="s">
        <v>1261</v>
      </c>
      <c r="C48" s="30">
        <v>1738000</v>
      </c>
      <c r="D48" s="29" t="s">
        <v>3321</v>
      </c>
      <c r="E48" s="85">
        <v>44960</v>
      </c>
    </row>
    <row r="49" spans="1:5" ht="14.25" hidden="1" customHeight="1">
      <c r="A49" s="29" t="s">
        <v>1237</v>
      </c>
      <c r="B49" s="29" t="s">
        <v>1338</v>
      </c>
      <c r="C49" s="30">
        <v>6014098</v>
      </c>
      <c r="D49" s="29" t="s">
        <v>3321</v>
      </c>
      <c r="E49" s="85">
        <v>44960</v>
      </c>
    </row>
    <row r="50" spans="1:5" ht="14.25" hidden="1" customHeight="1">
      <c r="A50" s="29" t="s">
        <v>2950</v>
      </c>
      <c r="B50" s="29" t="s">
        <v>3138</v>
      </c>
      <c r="C50" s="30">
        <v>-17000000</v>
      </c>
      <c r="D50" s="29" t="s">
        <v>3321</v>
      </c>
      <c r="E50" s="85">
        <v>44960</v>
      </c>
    </row>
    <row r="51" spans="1:5" ht="14.25" hidden="1" customHeight="1">
      <c r="A51" s="29" t="s">
        <v>2950</v>
      </c>
      <c r="B51" s="29" t="s">
        <v>3244</v>
      </c>
      <c r="C51" s="30">
        <v>-20000000</v>
      </c>
      <c r="D51" s="29" t="s">
        <v>3321</v>
      </c>
      <c r="E51" s="85">
        <v>44960</v>
      </c>
    </row>
    <row r="52" spans="1:5" ht="14.25" hidden="1" customHeight="1">
      <c r="A52" s="29" t="s">
        <v>2950</v>
      </c>
      <c r="B52" s="29" t="s">
        <v>2972</v>
      </c>
      <c r="C52" s="30">
        <v>-5000000</v>
      </c>
      <c r="D52" s="29" t="s">
        <v>3321</v>
      </c>
      <c r="E52" s="85">
        <v>44960</v>
      </c>
    </row>
    <row r="53" spans="1:5" ht="14.25" hidden="1" customHeight="1">
      <c r="A53" s="29" t="s">
        <v>2950</v>
      </c>
      <c r="B53" s="29" t="s">
        <v>3013</v>
      </c>
      <c r="C53" s="30">
        <v>-3000000</v>
      </c>
      <c r="D53" s="29" t="s">
        <v>3321</v>
      </c>
      <c r="E53" s="85">
        <v>44960</v>
      </c>
    </row>
    <row r="54" spans="1:5" ht="14.25" hidden="1" customHeight="1">
      <c r="A54" s="29" t="s">
        <v>2950</v>
      </c>
      <c r="B54" s="29" t="s">
        <v>3009</v>
      </c>
      <c r="C54" s="30">
        <v>-6000000</v>
      </c>
      <c r="D54" s="29" t="s">
        <v>3321</v>
      </c>
      <c r="E54" s="85">
        <v>44960</v>
      </c>
    </row>
    <row r="55" spans="1:5" ht="14.25" hidden="1" customHeight="1">
      <c r="A55" s="29" t="s">
        <v>2950</v>
      </c>
      <c r="B55" s="29" t="s">
        <v>3047</v>
      </c>
      <c r="C55" s="30">
        <v>-7100000</v>
      </c>
      <c r="D55" s="29" t="s">
        <v>3321</v>
      </c>
      <c r="E55" s="85">
        <v>44960</v>
      </c>
    </row>
    <row r="56" spans="1:5" ht="14.25" hidden="1" customHeight="1">
      <c r="A56" s="29" t="s">
        <v>2950</v>
      </c>
      <c r="B56" s="29" t="s">
        <v>3119</v>
      </c>
      <c r="C56" s="30">
        <v>-8000000</v>
      </c>
      <c r="D56" s="29" t="s">
        <v>3321</v>
      </c>
      <c r="E56" s="85">
        <v>44960</v>
      </c>
    </row>
    <row r="57" spans="1:5" ht="14.25" hidden="1" customHeight="1">
      <c r="A57" s="29" t="s">
        <v>2950</v>
      </c>
      <c r="B57" s="29" t="s">
        <v>3103</v>
      </c>
      <c r="C57" s="30">
        <v>-1600000</v>
      </c>
      <c r="D57" s="29" t="s">
        <v>3321</v>
      </c>
      <c r="E57" s="85">
        <v>44960</v>
      </c>
    </row>
    <row r="58" spans="1:5" ht="14.25" hidden="1" customHeight="1">
      <c r="A58" s="29" t="s">
        <v>2950</v>
      </c>
      <c r="B58" s="29" t="s">
        <v>3155</v>
      </c>
      <c r="C58" s="30">
        <v>-17000000</v>
      </c>
      <c r="D58" s="29" t="s">
        <v>3321</v>
      </c>
      <c r="E58" s="85">
        <v>44960</v>
      </c>
    </row>
    <row r="59" spans="1:5" ht="14.25" hidden="1" customHeight="1">
      <c r="A59" s="29" t="s">
        <v>2950</v>
      </c>
      <c r="B59" s="29" t="s">
        <v>3165</v>
      </c>
      <c r="C59" s="30">
        <v>-2050000</v>
      </c>
      <c r="D59" s="29" t="s">
        <v>3321</v>
      </c>
      <c r="E59" s="85">
        <v>44960</v>
      </c>
    </row>
    <row r="60" spans="1:5" ht="14.25" hidden="1" customHeight="1">
      <c r="A60" s="29" t="s">
        <v>2950</v>
      </c>
      <c r="B60" s="29" t="s">
        <v>3240</v>
      </c>
      <c r="C60" s="30">
        <v>-6500000</v>
      </c>
      <c r="D60" s="29" t="s">
        <v>3321</v>
      </c>
      <c r="E60" s="85">
        <v>44960</v>
      </c>
    </row>
    <row r="61" spans="1:5" ht="14.25" hidden="1" customHeight="1">
      <c r="A61" s="29" t="s">
        <v>2950</v>
      </c>
      <c r="B61" s="29" t="s">
        <v>3142</v>
      </c>
      <c r="C61" s="30">
        <v>9900000</v>
      </c>
      <c r="D61" s="29" t="s">
        <v>3321</v>
      </c>
      <c r="E61" s="85">
        <v>44960</v>
      </c>
    </row>
    <row r="62" spans="1:5" ht="14.25" hidden="1" customHeight="1">
      <c r="A62" s="29" t="s">
        <v>2950</v>
      </c>
      <c r="B62" s="29" t="s">
        <v>3241</v>
      </c>
      <c r="C62" s="30">
        <v>41750000</v>
      </c>
      <c r="D62" s="29" t="s">
        <v>3321</v>
      </c>
      <c r="E62" s="85">
        <v>44960</v>
      </c>
    </row>
    <row r="63" spans="1:5" ht="14.25" hidden="1" customHeight="1">
      <c r="A63" s="29" t="s">
        <v>2950</v>
      </c>
      <c r="B63" s="29" t="s">
        <v>3046</v>
      </c>
      <c r="C63" s="30">
        <v>8000000</v>
      </c>
      <c r="D63" s="29" t="s">
        <v>3321</v>
      </c>
      <c r="E63" s="85">
        <v>44960</v>
      </c>
    </row>
    <row r="64" spans="1:5" ht="14.25" hidden="1" customHeight="1">
      <c r="A64" s="29" t="s">
        <v>2950</v>
      </c>
      <c r="B64" s="29" t="s">
        <v>3232</v>
      </c>
      <c r="C64" s="30">
        <v>15600000</v>
      </c>
      <c r="D64" s="29" t="s">
        <v>3321</v>
      </c>
      <c r="E64" s="85">
        <v>44960</v>
      </c>
    </row>
    <row r="65" spans="1:5" ht="14.25" hidden="1" customHeight="1">
      <c r="A65" s="29" t="s">
        <v>2950</v>
      </c>
      <c r="B65" s="29" t="s">
        <v>2973</v>
      </c>
      <c r="C65" s="30">
        <v>7500000</v>
      </c>
      <c r="D65" s="29" t="s">
        <v>3321</v>
      </c>
      <c r="E65" s="85">
        <v>44960</v>
      </c>
    </row>
    <row r="66" spans="1:5" ht="14.25" hidden="1" customHeight="1">
      <c r="A66" s="29" t="s">
        <v>2950</v>
      </c>
      <c r="B66" s="29" t="s">
        <v>3111</v>
      </c>
      <c r="C66" s="30">
        <v>6100000</v>
      </c>
      <c r="D66" s="29" t="s">
        <v>3321</v>
      </c>
      <c r="E66" s="85">
        <v>44960</v>
      </c>
    </row>
    <row r="67" spans="1:5" ht="14.25" hidden="1" customHeight="1">
      <c r="A67" s="29" t="s">
        <v>2950</v>
      </c>
      <c r="B67" s="29" t="s">
        <v>3222</v>
      </c>
      <c r="C67" s="30">
        <v>4400000</v>
      </c>
      <c r="D67" s="29" t="s">
        <v>3321</v>
      </c>
      <c r="E67" s="85">
        <v>44960</v>
      </c>
    </row>
    <row r="68" spans="1:5" ht="14.25" hidden="1" customHeight="1">
      <c r="A68" s="29" t="s">
        <v>66</v>
      </c>
      <c r="B68" s="29" t="s">
        <v>100</v>
      </c>
      <c r="C68" s="30">
        <v>-10000000</v>
      </c>
      <c r="D68" s="29" t="s">
        <v>3321</v>
      </c>
      <c r="E68" s="85">
        <v>44960</v>
      </c>
    </row>
    <row r="69" spans="1:5" ht="14.25" hidden="1" customHeight="1">
      <c r="A69" s="29" t="s">
        <v>66</v>
      </c>
      <c r="B69" s="29" t="s">
        <v>121</v>
      </c>
      <c r="C69" s="30">
        <v>-30000000</v>
      </c>
      <c r="D69" s="29" t="s">
        <v>3321</v>
      </c>
      <c r="E69" s="85">
        <v>44960</v>
      </c>
    </row>
    <row r="70" spans="1:5" ht="14.25" hidden="1" customHeight="1">
      <c r="A70" s="29" t="s">
        <v>66</v>
      </c>
      <c r="B70" s="29" t="s">
        <v>123</v>
      </c>
      <c r="C70" s="30">
        <v>-24000000</v>
      </c>
      <c r="D70" s="29" t="s">
        <v>3321</v>
      </c>
      <c r="E70" s="85">
        <v>44960</v>
      </c>
    </row>
    <row r="71" spans="1:5" ht="14.25" hidden="1" customHeight="1">
      <c r="A71" s="29" t="s">
        <v>66</v>
      </c>
      <c r="B71" s="29" t="s">
        <v>165</v>
      </c>
      <c r="C71" s="30">
        <v>-17009121</v>
      </c>
      <c r="D71" s="29" t="s">
        <v>3321</v>
      </c>
      <c r="E71" s="85">
        <v>44960</v>
      </c>
    </row>
    <row r="72" spans="1:5" ht="14.25" hidden="1" customHeight="1">
      <c r="A72" s="29" t="s">
        <v>66</v>
      </c>
      <c r="B72" s="29" t="s">
        <v>174</v>
      </c>
      <c r="C72" s="30">
        <v>-4000000</v>
      </c>
      <c r="D72" s="29" t="s">
        <v>3321</v>
      </c>
      <c r="E72" s="85">
        <v>44960</v>
      </c>
    </row>
    <row r="73" spans="1:5" ht="14.25" hidden="1" customHeight="1">
      <c r="A73" s="29" t="s">
        <v>66</v>
      </c>
      <c r="B73" s="29" t="s">
        <v>178</v>
      </c>
      <c r="C73" s="30">
        <v>-1000000</v>
      </c>
      <c r="D73" s="29" t="s">
        <v>3321</v>
      </c>
      <c r="E73" s="85">
        <v>44960</v>
      </c>
    </row>
    <row r="74" spans="1:5" ht="14.25" hidden="1" customHeight="1">
      <c r="A74" s="29" t="s">
        <v>66</v>
      </c>
      <c r="B74" s="29" t="s">
        <v>95</v>
      </c>
      <c r="C74" s="30">
        <v>86009121</v>
      </c>
      <c r="D74" s="29" t="s">
        <v>3321</v>
      </c>
      <c r="E74" s="85">
        <v>44960</v>
      </c>
    </row>
    <row r="75" spans="1:5" ht="14.25" hidden="1" customHeight="1">
      <c r="A75" s="29" t="s">
        <v>2578</v>
      </c>
      <c r="B75" s="29" t="s">
        <v>2680</v>
      </c>
      <c r="C75" s="30">
        <v>-20121850</v>
      </c>
      <c r="D75" s="29" t="s">
        <v>3321</v>
      </c>
      <c r="E75" s="85">
        <v>44960</v>
      </c>
    </row>
    <row r="76" spans="1:5" ht="14.25" hidden="1" customHeight="1">
      <c r="A76" s="29" t="s">
        <v>2578</v>
      </c>
      <c r="B76" s="29" t="s">
        <v>2686</v>
      </c>
      <c r="C76" s="30">
        <v>-15000000</v>
      </c>
      <c r="D76" s="29" t="s">
        <v>3321</v>
      </c>
      <c r="E76" s="85">
        <v>44960</v>
      </c>
    </row>
    <row r="77" spans="1:5" ht="14.25" hidden="1" customHeight="1">
      <c r="A77" s="29" t="s">
        <v>2578</v>
      </c>
      <c r="B77" s="29" t="s">
        <v>2645</v>
      </c>
      <c r="C77" s="30">
        <v>30000000</v>
      </c>
      <c r="D77" s="29" t="s">
        <v>3321</v>
      </c>
      <c r="E77" s="85">
        <v>44960</v>
      </c>
    </row>
    <row r="78" spans="1:5" ht="14.25" hidden="1" customHeight="1">
      <c r="A78" s="29" t="s">
        <v>2578</v>
      </c>
      <c r="B78" s="29" t="s">
        <v>2623</v>
      </c>
      <c r="C78" s="30">
        <v>5121850</v>
      </c>
      <c r="D78" s="29" t="s">
        <v>3321</v>
      </c>
      <c r="E78" s="85">
        <v>44960</v>
      </c>
    </row>
    <row r="79" spans="1:5" ht="14.25" hidden="1" customHeight="1">
      <c r="A79" s="29" t="s">
        <v>1507</v>
      </c>
      <c r="B79" s="29" t="s">
        <v>1712</v>
      </c>
      <c r="C79" s="30">
        <v>-1000000</v>
      </c>
      <c r="D79" s="29" t="s">
        <v>3321</v>
      </c>
      <c r="E79" s="85">
        <v>44960</v>
      </c>
    </row>
    <row r="80" spans="1:5" ht="14.25" hidden="1" customHeight="1">
      <c r="A80" s="29" t="s">
        <v>1507</v>
      </c>
      <c r="B80" s="29" t="s">
        <v>1714</v>
      </c>
      <c r="C80" s="30">
        <v>-1000000</v>
      </c>
      <c r="D80" s="29" t="s">
        <v>3321</v>
      </c>
      <c r="E80" s="85">
        <v>44960</v>
      </c>
    </row>
    <row r="81" spans="1:5" ht="14.25" hidden="1" customHeight="1">
      <c r="A81" s="29" t="s">
        <v>1507</v>
      </c>
      <c r="B81" s="29" t="s">
        <v>1731</v>
      </c>
      <c r="C81" s="30">
        <v>-1000000</v>
      </c>
      <c r="D81" s="29" t="s">
        <v>3321</v>
      </c>
      <c r="E81" s="85">
        <v>44960</v>
      </c>
    </row>
    <row r="82" spans="1:5" ht="14.25" hidden="1" customHeight="1">
      <c r="A82" s="29" t="s">
        <v>1507</v>
      </c>
      <c r="B82" s="29" t="s">
        <v>1733</v>
      </c>
      <c r="C82" s="30">
        <v>-1000000</v>
      </c>
      <c r="D82" s="29" t="s">
        <v>3321</v>
      </c>
      <c r="E82" s="85">
        <v>44960</v>
      </c>
    </row>
    <row r="83" spans="1:5" ht="14.25" hidden="1" customHeight="1">
      <c r="A83" s="29" t="s">
        <v>1507</v>
      </c>
      <c r="B83" s="29" t="s">
        <v>1740</v>
      </c>
      <c r="C83" s="30">
        <v>-1000000</v>
      </c>
      <c r="D83" s="29" t="s">
        <v>3321</v>
      </c>
      <c r="E83" s="85">
        <v>44960</v>
      </c>
    </row>
    <row r="84" spans="1:5" ht="14.25" hidden="1" customHeight="1">
      <c r="A84" s="29" t="s">
        <v>1507</v>
      </c>
      <c r="B84" s="29" t="s">
        <v>1742</v>
      </c>
      <c r="C84" s="30">
        <v>-1000000</v>
      </c>
      <c r="D84" s="29" t="s">
        <v>3321</v>
      </c>
      <c r="E84" s="85">
        <v>44960</v>
      </c>
    </row>
    <row r="85" spans="1:5" ht="14.25" hidden="1" customHeight="1">
      <c r="A85" s="29" t="s">
        <v>1507</v>
      </c>
      <c r="B85" s="29" t="s">
        <v>1712</v>
      </c>
      <c r="C85" s="30">
        <v>1000000</v>
      </c>
      <c r="D85" s="29" t="s">
        <v>3321</v>
      </c>
      <c r="E85" s="85">
        <v>44960</v>
      </c>
    </row>
    <row r="86" spans="1:5" ht="14.25" hidden="1" customHeight="1">
      <c r="A86" s="29" t="s">
        <v>1507</v>
      </c>
      <c r="B86" s="29" t="s">
        <v>1714</v>
      </c>
      <c r="C86" s="30">
        <v>1000000</v>
      </c>
      <c r="D86" s="29" t="s">
        <v>3321</v>
      </c>
      <c r="E86" s="85">
        <v>44960</v>
      </c>
    </row>
    <row r="87" spans="1:5" ht="14.25" hidden="1" customHeight="1">
      <c r="A87" s="29" t="s">
        <v>1507</v>
      </c>
      <c r="B87" s="29" t="s">
        <v>1731</v>
      </c>
      <c r="C87" s="30">
        <v>1000000</v>
      </c>
      <c r="D87" s="29" t="s">
        <v>3321</v>
      </c>
      <c r="E87" s="85">
        <v>44960</v>
      </c>
    </row>
    <row r="88" spans="1:5" ht="14.25" hidden="1" customHeight="1">
      <c r="A88" s="29" t="s">
        <v>1507</v>
      </c>
      <c r="B88" s="29" t="s">
        <v>1733</v>
      </c>
      <c r="C88" s="30">
        <v>1000000</v>
      </c>
      <c r="D88" s="29" t="s">
        <v>3321</v>
      </c>
      <c r="E88" s="85">
        <v>44960</v>
      </c>
    </row>
    <row r="89" spans="1:5" ht="14.25" hidden="1" customHeight="1">
      <c r="A89" s="29" t="s">
        <v>1507</v>
      </c>
      <c r="B89" s="29" t="s">
        <v>1740</v>
      </c>
      <c r="C89" s="30">
        <v>1000000</v>
      </c>
      <c r="D89" s="29" t="s">
        <v>3321</v>
      </c>
      <c r="E89" s="85">
        <v>44960</v>
      </c>
    </row>
    <row r="90" spans="1:5" ht="14.25" hidden="1" customHeight="1">
      <c r="A90" s="29" t="s">
        <v>1507</v>
      </c>
      <c r="B90" s="29" t="s">
        <v>1742</v>
      </c>
      <c r="C90" s="30">
        <v>1000000</v>
      </c>
      <c r="D90" s="29" t="s">
        <v>3321</v>
      </c>
      <c r="E90" s="85">
        <v>44960</v>
      </c>
    </row>
    <row r="91" spans="1:5" ht="14.25" hidden="1" customHeight="1">
      <c r="A91" s="29" t="s">
        <v>2058</v>
      </c>
      <c r="B91" s="29" t="s">
        <v>2180</v>
      </c>
      <c r="C91" s="30">
        <v>-55000000</v>
      </c>
      <c r="D91" s="29" t="s">
        <v>3321</v>
      </c>
      <c r="E91" s="85">
        <v>44960</v>
      </c>
    </row>
    <row r="92" spans="1:5" ht="14.25" hidden="1" customHeight="1">
      <c r="A92" s="29" t="s">
        <v>2058</v>
      </c>
      <c r="B92" s="29" t="s">
        <v>2181</v>
      </c>
      <c r="C92" s="30">
        <v>55000000</v>
      </c>
      <c r="D92" s="29" t="s">
        <v>3321</v>
      </c>
      <c r="E92" s="85">
        <v>44960</v>
      </c>
    </row>
    <row r="93" spans="1:5" ht="14.25" hidden="1" customHeight="1">
      <c r="A93" s="29" t="s">
        <v>2058</v>
      </c>
      <c r="B93" s="29" t="s">
        <v>2193</v>
      </c>
      <c r="C93" s="30">
        <v>548000000</v>
      </c>
      <c r="D93" s="29" t="s">
        <v>3322</v>
      </c>
      <c r="E93" s="85">
        <v>44970</v>
      </c>
    </row>
    <row r="94" spans="1:5" ht="14.25" hidden="1" customHeight="1">
      <c r="A94" s="29" t="s">
        <v>1002</v>
      </c>
      <c r="B94" s="29" t="s">
        <v>3323</v>
      </c>
      <c r="C94" s="30">
        <v>-202000000</v>
      </c>
      <c r="D94" s="29" t="s">
        <v>3324</v>
      </c>
      <c r="E94" s="85">
        <v>44972</v>
      </c>
    </row>
    <row r="95" spans="1:5" ht="14.25" hidden="1" customHeight="1">
      <c r="A95" s="29" t="s">
        <v>1002</v>
      </c>
      <c r="B95" s="29" t="s">
        <v>1032</v>
      </c>
      <c r="C95" s="30">
        <v>202000000</v>
      </c>
      <c r="D95" s="29" t="s">
        <v>3324</v>
      </c>
      <c r="E95" s="85">
        <v>44972</v>
      </c>
    </row>
    <row r="96" spans="1:5" ht="14.25" hidden="1" customHeight="1">
      <c r="A96" s="29" t="s">
        <v>2836</v>
      </c>
      <c r="B96" s="29" t="s">
        <v>2913</v>
      </c>
      <c r="C96" s="30">
        <v>-1000000000</v>
      </c>
      <c r="D96" s="29" t="s">
        <v>3324</v>
      </c>
      <c r="E96" s="85">
        <v>44972</v>
      </c>
    </row>
    <row r="97" spans="1:5" ht="14.25" hidden="1" customHeight="1">
      <c r="A97" s="29" t="s">
        <v>2836</v>
      </c>
      <c r="B97" s="29" t="s">
        <v>2911</v>
      </c>
      <c r="C97" s="30">
        <v>327080200</v>
      </c>
      <c r="D97" s="29" t="s">
        <v>3324</v>
      </c>
      <c r="E97" s="85">
        <v>44972</v>
      </c>
    </row>
    <row r="98" spans="1:5" ht="14.25" hidden="1" customHeight="1">
      <c r="A98" s="29" t="s">
        <v>2836</v>
      </c>
      <c r="B98" s="29" t="s">
        <v>2909</v>
      </c>
      <c r="C98" s="30">
        <v>672919800</v>
      </c>
      <c r="D98" s="29" t="s">
        <v>3324</v>
      </c>
      <c r="E98" s="85">
        <v>44972</v>
      </c>
    </row>
    <row r="99" spans="1:5" ht="14.25" hidden="1" customHeight="1">
      <c r="A99" s="29" t="s">
        <v>66</v>
      </c>
      <c r="B99" s="29" t="s">
        <v>165</v>
      </c>
      <c r="C99" s="30">
        <v>-63000000</v>
      </c>
      <c r="D99" s="29" t="s">
        <v>3325</v>
      </c>
      <c r="E99" s="85">
        <v>44991</v>
      </c>
    </row>
    <row r="100" spans="1:5" ht="14.25" hidden="1" customHeight="1">
      <c r="A100" s="29" t="s">
        <v>66</v>
      </c>
      <c r="B100" s="29" t="s">
        <v>139</v>
      </c>
      <c r="C100" s="30">
        <v>-1000000</v>
      </c>
      <c r="D100" s="29" t="s">
        <v>3325</v>
      </c>
      <c r="E100" s="85">
        <v>44991</v>
      </c>
    </row>
    <row r="101" spans="1:5" ht="14.25" hidden="1" customHeight="1">
      <c r="A101" s="29" t="s">
        <v>66</v>
      </c>
      <c r="B101" s="29" t="s">
        <v>3326</v>
      </c>
      <c r="C101" s="30">
        <v>-1000000</v>
      </c>
      <c r="D101" s="29" t="s">
        <v>3325</v>
      </c>
      <c r="E101" s="85">
        <v>44991</v>
      </c>
    </row>
    <row r="102" spans="1:5" ht="14.25" hidden="1" customHeight="1">
      <c r="A102" s="29" t="s">
        <v>66</v>
      </c>
      <c r="B102" s="29" t="s">
        <v>150</v>
      </c>
      <c r="C102" s="30">
        <v>-61857038.700000003</v>
      </c>
      <c r="D102" s="29" t="s">
        <v>3325</v>
      </c>
      <c r="E102" s="85">
        <v>44991</v>
      </c>
    </row>
    <row r="103" spans="1:5" ht="14.25" hidden="1" customHeight="1">
      <c r="A103" s="29" t="s">
        <v>66</v>
      </c>
      <c r="B103" s="29" t="s">
        <v>3327</v>
      </c>
      <c r="C103" s="30">
        <v>-1000000</v>
      </c>
      <c r="D103" s="29" t="s">
        <v>3325</v>
      </c>
      <c r="E103" s="85">
        <v>44991</v>
      </c>
    </row>
    <row r="104" spans="1:5" ht="14.25" hidden="1" customHeight="1">
      <c r="A104" s="29" t="s">
        <v>66</v>
      </c>
      <c r="B104" s="29" t="s">
        <v>236</v>
      </c>
      <c r="C104" s="30">
        <v>127857038.7</v>
      </c>
      <c r="D104" s="29" t="s">
        <v>3325</v>
      </c>
      <c r="E104" s="85">
        <v>44991</v>
      </c>
    </row>
    <row r="105" spans="1:5" ht="14.25" hidden="1" customHeight="1">
      <c r="A105" s="29" t="s">
        <v>2836</v>
      </c>
      <c r="B105" s="29" t="s">
        <v>2913</v>
      </c>
      <c r="C105" s="30">
        <v>-80000000</v>
      </c>
      <c r="D105" s="29" t="s">
        <v>3325</v>
      </c>
      <c r="E105" s="85">
        <v>44991</v>
      </c>
    </row>
    <row r="106" spans="1:5" ht="14.25" hidden="1" customHeight="1">
      <c r="A106" s="29" t="s">
        <v>352</v>
      </c>
      <c r="B106" s="29" t="s">
        <v>479</v>
      </c>
      <c r="C106" s="30">
        <v>80000000</v>
      </c>
      <c r="D106" s="29" t="s">
        <v>3325</v>
      </c>
      <c r="E106" s="85">
        <v>44991</v>
      </c>
    </row>
    <row r="107" spans="1:5" ht="14.25" hidden="1" customHeight="1">
      <c r="A107" s="29" t="s">
        <v>352</v>
      </c>
      <c r="B107" s="29" t="s">
        <v>457</v>
      </c>
      <c r="C107" s="30">
        <v>-39600000</v>
      </c>
      <c r="D107" s="29" t="s">
        <v>3325</v>
      </c>
      <c r="E107" s="85">
        <v>44991</v>
      </c>
    </row>
    <row r="108" spans="1:5" ht="14.25" hidden="1" customHeight="1">
      <c r="A108" s="29" t="s">
        <v>352</v>
      </c>
      <c r="B108" s="29" t="s">
        <v>629</v>
      </c>
      <c r="C108" s="30">
        <v>39600000</v>
      </c>
      <c r="D108" s="29" t="s">
        <v>3325</v>
      </c>
      <c r="E108" s="85">
        <v>44991</v>
      </c>
    </row>
    <row r="109" spans="1:5" ht="14.25" hidden="1" customHeight="1">
      <c r="A109" s="29" t="s">
        <v>2419</v>
      </c>
      <c r="B109" s="29" t="s">
        <v>2503</v>
      </c>
      <c r="C109" s="30">
        <v>-213900000</v>
      </c>
      <c r="D109" s="29" t="s">
        <v>3325</v>
      </c>
      <c r="E109" s="85">
        <v>44991</v>
      </c>
    </row>
    <row r="110" spans="1:5" ht="14.25" hidden="1" customHeight="1">
      <c r="A110" s="29" t="s">
        <v>2419</v>
      </c>
      <c r="B110" s="29" t="s">
        <v>2460</v>
      </c>
      <c r="C110" s="30">
        <v>-30000000</v>
      </c>
      <c r="D110" s="29" t="s">
        <v>3325</v>
      </c>
      <c r="E110" s="85">
        <v>44991</v>
      </c>
    </row>
    <row r="111" spans="1:5" ht="14.25" hidden="1" customHeight="1">
      <c r="A111" s="29" t="s">
        <v>2419</v>
      </c>
      <c r="B111" s="29" t="s">
        <v>2466</v>
      </c>
      <c r="C111" s="30">
        <v>-50000000</v>
      </c>
      <c r="D111" s="29" t="s">
        <v>3325</v>
      </c>
      <c r="E111" s="85">
        <v>44991</v>
      </c>
    </row>
    <row r="112" spans="1:5" ht="14.25" hidden="1" customHeight="1">
      <c r="A112" s="29" t="s">
        <v>2419</v>
      </c>
      <c r="B112" s="29" t="s">
        <v>2455</v>
      </c>
      <c r="C112" s="30">
        <v>150000000</v>
      </c>
      <c r="D112" s="29" t="s">
        <v>3325</v>
      </c>
      <c r="E112" s="85">
        <v>44991</v>
      </c>
    </row>
    <row r="113" spans="1:5" ht="14.25" hidden="1" customHeight="1">
      <c r="A113" s="29" t="s">
        <v>2419</v>
      </c>
      <c r="B113" s="29" t="s">
        <v>2461</v>
      </c>
      <c r="C113" s="30">
        <v>13900000</v>
      </c>
      <c r="D113" s="29" t="s">
        <v>3325</v>
      </c>
      <c r="E113" s="85">
        <v>44991</v>
      </c>
    </row>
    <row r="114" spans="1:5" ht="14.25" hidden="1" customHeight="1">
      <c r="A114" s="29" t="s">
        <v>2419</v>
      </c>
      <c r="B114" s="29" t="s">
        <v>2467</v>
      </c>
      <c r="C114" s="30">
        <v>50000000</v>
      </c>
      <c r="D114" s="29" t="s">
        <v>3325</v>
      </c>
      <c r="E114" s="85">
        <v>44991</v>
      </c>
    </row>
    <row r="115" spans="1:5" ht="14.25" hidden="1" customHeight="1">
      <c r="A115" s="29" t="s">
        <v>2419</v>
      </c>
      <c r="B115" s="29" t="s">
        <v>2504</v>
      </c>
      <c r="C115" s="30">
        <v>80000000</v>
      </c>
      <c r="D115" s="29" t="s">
        <v>3325</v>
      </c>
      <c r="E115" s="85">
        <v>44991</v>
      </c>
    </row>
    <row r="116" spans="1:5" ht="14.25" hidden="1" customHeight="1">
      <c r="A116" s="29" t="s">
        <v>2950</v>
      </c>
      <c r="B116" s="29" t="s">
        <v>3024</v>
      </c>
      <c r="C116" s="30">
        <v>-10000000</v>
      </c>
      <c r="D116" s="29" t="s">
        <v>3325</v>
      </c>
      <c r="E116" s="85">
        <v>44991</v>
      </c>
    </row>
    <row r="117" spans="1:5" ht="14.25" hidden="1" customHeight="1">
      <c r="A117" s="29" t="s">
        <v>2950</v>
      </c>
      <c r="B117" s="29" t="s">
        <v>3070</v>
      </c>
      <c r="C117" s="30">
        <v>10000000</v>
      </c>
      <c r="D117" s="29" t="s">
        <v>3325</v>
      </c>
      <c r="E117" s="85">
        <v>44991</v>
      </c>
    </row>
    <row r="118" spans="1:5" ht="14.25" hidden="1" customHeight="1">
      <c r="A118" s="29" t="s">
        <v>2058</v>
      </c>
      <c r="B118" s="29" t="s">
        <v>2082</v>
      </c>
      <c r="C118" s="30">
        <v>-5000000</v>
      </c>
      <c r="D118" s="29" t="s">
        <v>3325</v>
      </c>
      <c r="E118" s="85">
        <v>44991</v>
      </c>
    </row>
    <row r="119" spans="1:5" ht="14.25" hidden="1" customHeight="1">
      <c r="A119" s="29" t="s">
        <v>2058</v>
      </c>
      <c r="B119" s="29" t="s">
        <v>2084</v>
      </c>
      <c r="C119" s="30">
        <v>-5000000</v>
      </c>
      <c r="D119" s="29" t="s">
        <v>3325</v>
      </c>
      <c r="E119" s="85">
        <v>44991</v>
      </c>
    </row>
    <row r="120" spans="1:5" ht="14.25" hidden="1" customHeight="1">
      <c r="A120" s="29" t="s">
        <v>2058</v>
      </c>
      <c r="B120" s="29" t="s">
        <v>2282</v>
      </c>
      <c r="C120" s="30">
        <v>-36400000</v>
      </c>
      <c r="D120" s="29" t="s">
        <v>3325</v>
      </c>
      <c r="E120" s="85">
        <v>44991</v>
      </c>
    </row>
    <row r="121" spans="1:5" ht="14.25" hidden="1" customHeight="1">
      <c r="A121" s="29" t="s">
        <v>2058</v>
      </c>
      <c r="B121" s="29" t="s">
        <v>2239</v>
      </c>
      <c r="C121" s="30">
        <v>-37000000</v>
      </c>
      <c r="D121" s="29" t="s">
        <v>3325</v>
      </c>
      <c r="E121" s="85">
        <v>44991</v>
      </c>
    </row>
    <row r="122" spans="1:5" ht="14.25" hidden="1" customHeight="1">
      <c r="A122" s="29" t="s">
        <v>2058</v>
      </c>
      <c r="B122" s="29" t="s">
        <v>2306</v>
      </c>
      <c r="C122" s="30">
        <v>5000000</v>
      </c>
      <c r="D122" s="29" t="s">
        <v>3325</v>
      </c>
      <c r="E122" s="85">
        <v>44991</v>
      </c>
    </row>
    <row r="123" spans="1:5" ht="14.25" hidden="1" customHeight="1">
      <c r="A123" s="29" t="s">
        <v>2058</v>
      </c>
      <c r="B123" s="29" t="s">
        <v>2308</v>
      </c>
      <c r="C123" s="30">
        <v>5000000</v>
      </c>
      <c r="D123" s="29" t="s">
        <v>3325</v>
      </c>
      <c r="E123" s="85">
        <v>44991</v>
      </c>
    </row>
    <row r="124" spans="1:5" ht="14.25" hidden="1" customHeight="1">
      <c r="A124" s="29" t="s">
        <v>2058</v>
      </c>
      <c r="B124" s="29" t="s">
        <v>2109</v>
      </c>
      <c r="C124" s="30">
        <v>20000000</v>
      </c>
      <c r="D124" s="29" t="s">
        <v>3325</v>
      </c>
      <c r="E124" s="85">
        <v>44991</v>
      </c>
    </row>
    <row r="125" spans="1:5" ht="14.25" hidden="1" customHeight="1">
      <c r="A125" s="29" t="s">
        <v>2058</v>
      </c>
      <c r="B125" s="29" t="s">
        <v>2290</v>
      </c>
      <c r="C125" s="30">
        <v>16400000</v>
      </c>
      <c r="D125" s="29" t="s">
        <v>3325</v>
      </c>
      <c r="E125" s="85">
        <v>44991</v>
      </c>
    </row>
    <row r="126" spans="1:5" ht="14.25" hidden="1" customHeight="1">
      <c r="A126" s="29" t="s">
        <v>2058</v>
      </c>
      <c r="B126" s="29" t="s">
        <v>2326</v>
      </c>
      <c r="C126" s="30">
        <v>10000000</v>
      </c>
      <c r="D126" s="29" t="s">
        <v>3325</v>
      </c>
      <c r="E126" s="85">
        <v>44991</v>
      </c>
    </row>
    <row r="127" spans="1:5" ht="14.25" hidden="1" customHeight="1">
      <c r="A127" s="29" t="s">
        <v>2058</v>
      </c>
      <c r="B127" s="29" t="s">
        <v>2328</v>
      </c>
      <c r="C127" s="30">
        <v>10000000</v>
      </c>
      <c r="D127" s="29" t="s">
        <v>3325</v>
      </c>
      <c r="E127" s="85">
        <v>44991</v>
      </c>
    </row>
    <row r="128" spans="1:5" ht="14.25" hidden="1" customHeight="1">
      <c r="A128" s="29" t="s">
        <v>2058</v>
      </c>
      <c r="B128" s="29" t="s">
        <v>2363</v>
      </c>
      <c r="C128" s="30">
        <v>5000000</v>
      </c>
      <c r="D128" s="29" t="s">
        <v>3325</v>
      </c>
      <c r="E128" s="85">
        <v>44991</v>
      </c>
    </row>
    <row r="129" spans="1:5" ht="14.25" hidden="1" customHeight="1">
      <c r="A129" s="29" t="s">
        <v>2058</v>
      </c>
      <c r="B129" s="29" t="s">
        <v>2376</v>
      </c>
      <c r="C129" s="30">
        <v>5000000</v>
      </c>
      <c r="D129" s="29" t="s">
        <v>3325</v>
      </c>
      <c r="E129" s="85">
        <v>44991</v>
      </c>
    </row>
    <row r="130" spans="1:5" ht="14.25" hidden="1" customHeight="1">
      <c r="A130" s="29" t="s">
        <v>2058</v>
      </c>
      <c r="B130" s="29" t="s">
        <v>2391</v>
      </c>
      <c r="C130" s="30">
        <v>7000000</v>
      </c>
      <c r="D130" s="29" t="s">
        <v>3325</v>
      </c>
      <c r="E130" s="85">
        <v>44991</v>
      </c>
    </row>
    <row r="131" spans="1:5" ht="14.25" hidden="1" customHeight="1">
      <c r="A131" s="29" t="s">
        <v>2419</v>
      </c>
      <c r="B131" s="29" t="s">
        <v>2439</v>
      </c>
      <c r="C131" s="30">
        <v>-41230000</v>
      </c>
      <c r="D131" s="29" t="s">
        <v>3328</v>
      </c>
      <c r="E131" s="85">
        <v>45008</v>
      </c>
    </row>
    <row r="132" spans="1:5" ht="14.25" hidden="1" customHeight="1">
      <c r="A132" s="29" t="s">
        <v>2419</v>
      </c>
      <c r="B132" s="29" t="s">
        <v>2473</v>
      </c>
      <c r="C132" s="30">
        <v>-40000000</v>
      </c>
      <c r="D132" s="29" t="s">
        <v>3328</v>
      </c>
      <c r="E132" s="85">
        <v>45008</v>
      </c>
    </row>
    <row r="133" spans="1:5" ht="14.25" hidden="1" customHeight="1">
      <c r="A133" s="29" t="s">
        <v>2419</v>
      </c>
      <c r="B133" s="29" t="s">
        <v>2476</v>
      </c>
      <c r="C133" s="30">
        <v>-32000000</v>
      </c>
      <c r="D133" s="29" t="s">
        <v>3328</v>
      </c>
      <c r="E133" s="85">
        <v>45008</v>
      </c>
    </row>
    <row r="134" spans="1:5" ht="14.25" hidden="1" customHeight="1">
      <c r="A134" s="29" t="s">
        <v>2419</v>
      </c>
      <c r="B134" s="29" t="s">
        <v>2535</v>
      </c>
      <c r="C134" s="30">
        <v>-48000000</v>
      </c>
      <c r="D134" s="29" t="s">
        <v>3328</v>
      </c>
      <c r="E134" s="85">
        <v>45008</v>
      </c>
    </row>
    <row r="135" spans="1:5" ht="14.25" hidden="1" customHeight="1">
      <c r="A135" s="29" t="s">
        <v>2419</v>
      </c>
      <c r="B135" s="29" t="s">
        <v>2446</v>
      </c>
      <c r="C135" s="30">
        <v>-81340000</v>
      </c>
      <c r="D135" s="29" t="s">
        <v>3328</v>
      </c>
      <c r="E135" s="85">
        <v>45008</v>
      </c>
    </row>
    <row r="136" spans="1:5" ht="14.25" hidden="1" customHeight="1">
      <c r="A136" s="29" t="s">
        <v>2419</v>
      </c>
      <c r="B136" s="29" t="s">
        <v>2508</v>
      </c>
      <c r="C136" s="30">
        <v>-31150000</v>
      </c>
      <c r="D136" s="29" t="s">
        <v>3328</v>
      </c>
      <c r="E136" s="85">
        <v>45008</v>
      </c>
    </row>
    <row r="137" spans="1:5" ht="14.25" hidden="1" customHeight="1">
      <c r="A137" s="29" t="s">
        <v>913</v>
      </c>
      <c r="B137" s="29" t="s">
        <v>940</v>
      </c>
      <c r="C137" s="30">
        <v>108000000</v>
      </c>
      <c r="D137" s="29" t="s">
        <v>3328</v>
      </c>
      <c r="E137" s="85">
        <v>45008</v>
      </c>
    </row>
    <row r="138" spans="1:5" ht="14.25" hidden="1" customHeight="1">
      <c r="A138" s="29" t="s">
        <v>913</v>
      </c>
      <c r="B138" s="29" t="s">
        <v>950</v>
      </c>
      <c r="C138" s="30">
        <v>49390000</v>
      </c>
      <c r="D138" s="29" t="s">
        <v>3328</v>
      </c>
      <c r="E138" s="85">
        <v>45008</v>
      </c>
    </row>
    <row r="139" spans="1:5" ht="14.25" hidden="1" customHeight="1">
      <c r="A139" s="29" t="s">
        <v>913</v>
      </c>
      <c r="B139" s="29" t="s">
        <v>953</v>
      </c>
      <c r="C139" s="30">
        <v>3100000</v>
      </c>
      <c r="D139" s="29" t="s">
        <v>3328</v>
      </c>
      <c r="E139" s="85">
        <v>45008</v>
      </c>
    </row>
    <row r="140" spans="1:5" ht="14.25" hidden="1" customHeight="1">
      <c r="A140" s="29" t="s">
        <v>66</v>
      </c>
      <c r="B140" s="29" t="s">
        <v>236</v>
      </c>
      <c r="C140" s="30">
        <v>113230000</v>
      </c>
      <c r="D140" s="29" t="s">
        <v>3328</v>
      </c>
      <c r="E140" s="85">
        <v>45008</v>
      </c>
    </row>
    <row r="141" spans="1:5" ht="14.25" hidden="1" customHeight="1">
      <c r="A141" s="29" t="s">
        <v>66</v>
      </c>
      <c r="B141" s="29" t="s">
        <v>141</v>
      </c>
      <c r="C141" s="30">
        <v>5000000</v>
      </c>
      <c r="D141" s="29" t="s">
        <v>3329</v>
      </c>
      <c r="E141" s="85">
        <v>45019</v>
      </c>
    </row>
    <row r="142" spans="1:5" ht="14.25" hidden="1" customHeight="1">
      <c r="A142" s="29" t="s">
        <v>66</v>
      </c>
      <c r="B142" s="29" t="s">
        <v>151</v>
      </c>
      <c r="C142" s="30">
        <v>11851097.4</v>
      </c>
      <c r="D142" s="29" t="s">
        <v>3329</v>
      </c>
      <c r="E142" s="85">
        <v>45019</v>
      </c>
    </row>
    <row r="143" spans="1:5" ht="14.25" hidden="1" customHeight="1">
      <c r="A143" s="29" t="s">
        <v>66</v>
      </c>
      <c r="B143" s="29" t="s">
        <v>154</v>
      </c>
      <c r="C143" s="30">
        <v>20676114</v>
      </c>
      <c r="D143" s="29" t="s">
        <v>3329</v>
      </c>
      <c r="E143" s="85">
        <v>45019</v>
      </c>
    </row>
    <row r="144" spans="1:5" ht="14.25" hidden="1" customHeight="1">
      <c r="A144" s="29" t="s">
        <v>66</v>
      </c>
      <c r="B144" s="29" t="s">
        <v>168</v>
      </c>
      <c r="C144" s="30">
        <v>156600000</v>
      </c>
      <c r="D144" s="29" t="s">
        <v>3329</v>
      </c>
      <c r="E144" s="85">
        <v>45019</v>
      </c>
    </row>
    <row r="145" spans="1:5" ht="14.25" hidden="1" customHeight="1">
      <c r="A145" s="29" t="s">
        <v>66</v>
      </c>
      <c r="B145" s="29" t="s">
        <v>206</v>
      </c>
      <c r="C145" s="30">
        <v>71874034.159999996</v>
      </c>
      <c r="D145" s="29" t="s">
        <v>3329</v>
      </c>
      <c r="E145" s="85">
        <v>45019</v>
      </c>
    </row>
    <row r="146" spans="1:5" ht="14.25" hidden="1" customHeight="1">
      <c r="A146" s="29" t="s">
        <v>66</v>
      </c>
      <c r="B146" s="29" t="s">
        <v>211</v>
      </c>
      <c r="C146" s="30">
        <v>61898634.399999999</v>
      </c>
      <c r="D146" s="29" t="s">
        <v>3329</v>
      </c>
      <c r="E146" s="85">
        <v>45019</v>
      </c>
    </row>
    <row r="147" spans="1:5" ht="14.25" hidden="1" customHeight="1">
      <c r="A147" s="29" t="s">
        <v>66</v>
      </c>
      <c r="B147" s="29" t="s">
        <v>216</v>
      </c>
      <c r="C147" s="30">
        <v>122006812.44</v>
      </c>
      <c r="D147" s="29" t="s">
        <v>3329</v>
      </c>
      <c r="E147" s="85">
        <v>45019</v>
      </c>
    </row>
    <row r="148" spans="1:5" ht="14.25" hidden="1" customHeight="1">
      <c r="A148" s="29" t="s">
        <v>1099</v>
      </c>
      <c r="B148" s="29" t="s">
        <v>1165</v>
      </c>
      <c r="C148" s="30">
        <v>30000000.079999998</v>
      </c>
      <c r="D148" s="29" t="s">
        <v>3329</v>
      </c>
      <c r="E148" s="85">
        <v>45019</v>
      </c>
    </row>
    <row r="149" spans="1:5" ht="14.25" hidden="1" customHeight="1">
      <c r="A149" s="29" t="s">
        <v>1099</v>
      </c>
      <c r="B149" s="29" t="s">
        <v>1184</v>
      </c>
      <c r="C149" s="30">
        <v>150000000</v>
      </c>
      <c r="D149" s="29" t="s">
        <v>3329</v>
      </c>
      <c r="E149" s="85">
        <v>45019</v>
      </c>
    </row>
    <row r="150" spans="1:5" ht="14.25" hidden="1" customHeight="1">
      <c r="A150" s="29" t="s">
        <v>1099</v>
      </c>
      <c r="B150" s="29" t="s">
        <v>1188</v>
      </c>
      <c r="C150" s="30">
        <v>260000000</v>
      </c>
      <c r="D150" s="29" t="s">
        <v>3329</v>
      </c>
      <c r="E150" s="85">
        <v>45019</v>
      </c>
    </row>
    <row r="151" spans="1:5" ht="14.25" hidden="1" customHeight="1">
      <c r="A151" s="29" t="s">
        <v>1099</v>
      </c>
      <c r="B151" s="29" t="s">
        <v>1194</v>
      </c>
      <c r="C151" s="30">
        <v>30000000</v>
      </c>
      <c r="D151" s="29" t="s">
        <v>3329</v>
      </c>
      <c r="E151" s="85">
        <v>45019</v>
      </c>
    </row>
    <row r="152" spans="1:5" ht="14.25" hidden="1" customHeight="1">
      <c r="A152" s="29" t="s">
        <v>1099</v>
      </c>
      <c r="B152" s="29" t="s">
        <v>1228</v>
      </c>
      <c r="C152" s="30">
        <v>231617914</v>
      </c>
      <c r="D152" s="29" t="s">
        <v>3329</v>
      </c>
      <c r="E152" s="85">
        <v>45019</v>
      </c>
    </row>
    <row r="153" spans="1:5" ht="14.25" hidden="1" customHeight="1">
      <c r="A153" s="29" t="s">
        <v>1099</v>
      </c>
      <c r="B153" s="29" t="s">
        <v>1231</v>
      </c>
      <c r="C153" s="30">
        <v>100000</v>
      </c>
      <c r="D153" s="29" t="s">
        <v>3329</v>
      </c>
      <c r="E153" s="85">
        <v>45019</v>
      </c>
    </row>
    <row r="154" spans="1:5" ht="14.25" hidden="1" customHeight="1">
      <c r="A154" s="29" t="s">
        <v>1099</v>
      </c>
      <c r="B154" s="29" t="s">
        <v>1234</v>
      </c>
      <c r="C154" s="30">
        <v>300000000</v>
      </c>
      <c r="D154" s="29" t="s">
        <v>3329</v>
      </c>
      <c r="E154" s="85">
        <v>45019</v>
      </c>
    </row>
    <row r="155" spans="1:5" ht="14.25" hidden="1" customHeight="1">
      <c r="A155" s="29" t="s">
        <v>1099</v>
      </c>
      <c r="B155" s="29" t="s">
        <v>1236</v>
      </c>
      <c r="C155" s="30">
        <v>400000000</v>
      </c>
      <c r="D155" s="29" t="s">
        <v>3329</v>
      </c>
      <c r="E155" s="85">
        <v>45019</v>
      </c>
    </row>
    <row r="156" spans="1:5" ht="14.25" hidden="1" customHeight="1">
      <c r="A156" s="29" t="s">
        <v>1345</v>
      </c>
      <c r="B156" s="29" t="s">
        <v>1373</v>
      </c>
      <c r="C156" s="30">
        <v>94300000</v>
      </c>
      <c r="D156" s="29" t="s">
        <v>3329</v>
      </c>
      <c r="E156" s="85">
        <v>45019</v>
      </c>
    </row>
    <row r="157" spans="1:5" ht="14.25" hidden="1" customHeight="1">
      <c r="A157" s="29" t="s">
        <v>1345</v>
      </c>
      <c r="B157" s="29" t="s">
        <v>1374</v>
      </c>
      <c r="C157" s="30">
        <v>5700000</v>
      </c>
      <c r="D157" s="29" t="s">
        <v>3329</v>
      </c>
      <c r="E157" s="85">
        <v>45019</v>
      </c>
    </row>
    <row r="158" spans="1:5" ht="14.25" hidden="1" customHeight="1">
      <c r="A158" s="29" t="s">
        <v>1345</v>
      </c>
      <c r="B158" s="29" t="s">
        <v>1385</v>
      </c>
      <c r="C158" s="30">
        <v>20600000</v>
      </c>
      <c r="D158" s="29" t="s">
        <v>3329</v>
      </c>
      <c r="E158" s="85">
        <v>45019</v>
      </c>
    </row>
    <row r="159" spans="1:5" ht="14.25" hidden="1" customHeight="1">
      <c r="A159" s="29" t="s">
        <v>1345</v>
      </c>
      <c r="B159" s="29" t="s">
        <v>1411</v>
      </c>
      <c r="C159" s="30">
        <v>18420000</v>
      </c>
      <c r="D159" s="29" t="s">
        <v>3329</v>
      </c>
      <c r="E159" s="85">
        <v>45019</v>
      </c>
    </row>
    <row r="160" spans="1:5" ht="14.25" hidden="1" customHeight="1">
      <c r="A160" s="29" t="s">
        <v>1345</v>
      </c>
      <c r="B160" s="29" t="s">
        <v>1412</v>
      </c>
      <c r="C160" s="30">
        <v>5000000</v>
      </c>
      <c r="D160" s="29" t="s">
        <v>3329</v>
      </c>
      <c r="E160" s="85">
        <v>45019</v>
      </c>
    </row>
    <row r="161" spans="1:5" ht="14.25" hidden="1" customHeight="1">
      <c r="A161" s="29" t="s">
        <v>1345</v>
      </c>
      <c r="B161" s="29" t="s">
        <v>1422</v>
      </c>
      <c r="C161" s="30">
        <v>6284000.2300000004</v>
      </c>
      <c r="D161" s="29" t="s">
        <v>3329</v>
      </c>
      <c r="E161" s="85">
        <v>45019</v>
      </c>
    </row>
    <row r="162" spans="1:5" ht="14.25" hidden="1" customHeight="1">
      <c r="A162" s="29" t="s">
        <v>1345</v>
      </c>
      <c r="B162" s="29" t="s">
        <v>1447</v>
      </c>
      <c r="C162" s="30">
        <v>35416000</v>
      </c>
      <c r="D162" s="29" t="s">
        <v>3329</v>
      </c>
      <c r="E162" s="85">
        <v>45019</v>
      </c>
    </row>
    <row r="163" spans="1:5" ht="14.25" hidden="1" customHeight="1">
      <c r="A163" s="29" t="s">
        <v>1345</v>
      </c>
      <c r="B163" s="29" t="s">
        <v>1466</v>
      </c>
      <c r="C163" s="30">
        <v>32572905</v>
      </c>
      <c r="D163" s="29" t="s">
        <v>3329</v>
      </c>
      <c r="E163" s="85">
        <v>45019</v>
      </c>
    </row>
    <row r="164" spans="1:5" ht="14.25" hidden="1" customHeight="1">
      <c r="A164" s="29" t="s">
        <v>1345</v>
      </c>
      <c r="B164" s="29" t="s">
        <v>1472</v>
      </c>
      <c r="C164" s="30">
        <v>10000000</v>
      </c>
      <c r="D164" s="29" t="s">
        <v>3329</v>
      </c>
      <c r="E164" s="85">
        <v>45019</v>
      </c>
    </row>
    <row r="165" spans="1:5" ht="14.25" hidden="1" customHeight="1">
      <c r="A165" s="29" t="s">
        <v>1345</v>
      </c>
      <c r="B165" s="29" t="s">
        <v>1476</v>
      </c>
      <c r="C165" s="30">
        <v>21580000</v>
      </c>
      <c r="D165" s="29" t="s">
        <v>3329</v>
      </c>
      <c r="E165" s="85">
        <v>45019</v>
      </c>
    </row>
    <row r="166" spans="1:5" ht="14.25" hidden="1" customHeight="1">
      <c r="A166" s="29" t="s">
        <v>1345</v>
      </c>
      <c r="B166" s="29" t="s">
        <v>1477</v>
      </c>
      <c r="C166" s="30">
        <v>14610737.960000001</v>
      </c>
      <c r="D166" s="29" t="s">
        <v>3329</v>
      </c>
      <c r="E166" s="85">
        <v>45019</v>
      </c>
    </row>
    <row r="167" spans="1:5" ht="14.25" hidden="1" customHeight="1">
      <c r="A167" s="29" t="s">
        <v>1345</v>
      </c>
      <c r="B167" s="29" t="s">
        <v>1484</v>
      </c>
      <c r="C167" s="30">
        <v>59675670.789999999</v>
      </c>
      <c r="D167" s="29" t="s">
        <v>3329</v>
      </c>
      <c r="E167" s="85">
        <v>45019</v>
      </c>
    </row>
    <row r="168" spans="1:5" ht="14.25" hidden="1" customHeight="1">
      <c r="A168" s="29" t="s">
        <v>1345</v>
      </c>
      <c r="B168" s="29" t="s">
        <v>1495</v>
      </c>
      <c r="C168" s="30">
        <v>5000000</v>
      </c>
      <c r="D168" s="29" t="s">
        <v>3329</v>
      </c>
      <c r="E168" s="85">
        <v>45019</v>
      </c>
    </row>
    <row r="169" spans="1:5" ht="14.25" hidden="1" customHeight="1">
      <c r="A169" s="29" t="s">
        <v>1507</v>
      </c>
      <c r="B169" s="29" t="s">
        <v>1530</v>
      </c>
      <c r="C169" s="30">
        <v>35479237.219999999</v>
      </c>
      <c r="D169" s="29" t="s">
        <v>3329</v>
      </c>
      <c r="E169" s="85">
        <v>45019</v>
      </c>
    </row>
    <row r="170" spans="1:5" ht="14.25" hidden="1" customHeight="1">
      <c r="A170" s="29" t="s">
        <v>1507</v>
      </c>
      <c r="B170" s="29" t="s">
        <v>1583</v>
      </c>
      <c r="C170" s="30">
        <v>113092844.77600001</v>
      </c>
      <c r="D170" s="29" t="s">
        <v>3329</v>
      </c>
      <c r="E170" s="85">
        <v>45019</v>
      </c>
    </row>
    <row r="171" spans="1:5" ht="14.25" hidden="1" customHeight="1">
      <c r="A171" s="29" t="s">
        <v>1507</v>
      </c>
      <c r="B171" s="29" t="s">
        <v>1606</v>
      </c>
      <c r="C171" s="30">
        <v>42409816.791000001</v>
      </c>
      <c r="D171" s="29" t="s">
        <v>3329</v>
      </c>
      <c r="E171" s="85">
        <v>45019</v>
      </c>
    </row>
    <row r="172" spans="1:5" ht="14.25" hidden="1" customHeight="1">
      <c r="A172" s="29" t="s">
        <v>1507</v>
      </c>
      <c r="B172" s="29" t="s">
        <v>1610</v>
      </c>
      <c r="C172" s="30">
        <v>14136605.597000001</v>
      </c>
      <c r="D172" s="29" t="s">
        <v>3329</v>
      </c>
      <c r="E172" s="85">
        <v>45019</v>
      </c>
    </row>
    <row r="173" spans="1:5" ht="14.25" hidden="1" customHeight="1">
      <c r="A173" s="29" t="s">
        <v>1507</v>
      </c>
      <c r="B173" s="29" t="s">
        <v>1628</v>
      </c>
      <c r="C173" s="30">
        <v>98956239.17899999</v>
      </c>
      <c r="D173" s="29" t="s">
        <v>3329</v>
      </c>
      <c r="E173" s="85">
        <v>45019</v>
      </c>
    </row>
    <row r="174" spans="1:5" ht="14.25" hidden="1" customHeight="1">
      <c r="A174" s="29" t="s">
        <v>1507</v>
      </c>
      <c r="B174" s="29" t="s">
        <v>1655</v>
      </c>
      <c r="C174" s="30">
        <v>214520762.78</v>
      </c>
      <c r="D174" s="29" t="s">
        <v>3329</v>
      </c>
      <c r="E174" s="85">
        <v>45019</v>
      </c>
    </row>
    <row r="175" spans="1:5" ht="14.25" hidden="1" customHeight="1">
      <c r="A175" s="29" t="s">
        <v>1507</v>
      </c>
      <c r="B175" s="29" t="s">
        <v>1830</v>
      </c>
      <c r="C175" s="30">
        <v>35000000</v>
      </c>
      <c r="D175" s="29" t="s">
        <v>3329</v>
      </c>
      <c r="E175" s="85">
        <v>45019</v>
      </c>
    </row>
    <row r="176" spans="1:5" ht="14.25" hidden="1" customHeight="1">
      <c r="A176" s="29" t="s">
        <v>1507</v>
      </c>
      <c r="B176" s="29" t="s">
        <v>1832</v>
      </c>
      <c r="C176" s="30">
        <v>2112920.7999999998</v>
      </c>
      <c r="D176" s="29" t="s">
        <v>3329</v>
      </c>
      <c r="E176" s="85">
        <v>45019</v>
      </c>
    </row>
    <row r="177" spans="1:5" ht="14.25" hidden="1" customHeight="1">
      <c r="A177" s="29" t="s">
        <v>1507</v>
      </c>
      <c r="B177" s="29" t="s">
        <v>1835</v>
      </c>
      <c r="C177" s="30">
        <v>8998980.3000000007</v>
      </c>
      <c r="D177" s="29" t="s">
        <v>3329</v>
      </c>
      <c r="E177" s="85">
        <v>45019</v>
      </c>
    </row>
    <row r="178" spans="1:5" ht="14.25" hidden="1" customHeight="1">
      <c r="A178" s="29" t="s">
        <v>1507</v>
      </c>
      <c r="B178" s="29" t="s">
        <v>1837</v>
      </c>
      <c r="C178" s="30">
        <v>30000000</v>
      </c>
      <c r="D178" s="29" t="s">
        <v>3329</v>
      </c>
      <c r="E178" s="85">
        <v>45019</v>
      </c>
    </row>
    <row r="179" spans="1:5" ht="14.25" hidden="1" customHeight="1">
      <c r="A179" s="29" t="s">
        <v>1507</v>
      </c>
      <c r="B179" s="29" t="s">
        <v>1840</v>
      </c>
      <c r="C179" s="30">
        <v>87386926.099999994</v>
      </c>
      <c r="D179" s="29" t="s">
        <v>3329</v>
      </c>
      <c r="E179" s="85">
        <v>45019</v>
      </c>
    </row>
    <row r="180" spans="1:5" ht="14.25" hidden="1" customHeight="1">
      <c r="A180" s="29" t="s">
        <v>1507</v>
      </c>
      <c r="B180" s="29" t="s">
        <v>1842</v>
      </c>
      <c r="C180" s="30">
        <v>22000000</v>
      </c>
      <c r="D180" s="29" t="s">
        <v>3329</v>
      </c>
      <c r="E180" s="85">
        <v>45019</v>
      </c>
    </row>
    <row r="181" spans="1:5" ht="14.25" hidden="1" customHeight="1">
      <c r="A181" s="29" t="s">
        <v>1507</v>
      </c>
      <c r="B181" s="29" t="s">
        <v>1844</v>
      </c>
      <c r="C181" s="30">
        <v>17104674.399999999</v>
      </c>
      <c r="D181" s="29" t="s">
        <v>3329</v>
      </c>
      <c r="E181" s="85">
        <v>45019</v>
      </c>
    </row>
    <row r="182" spans="1:5" ht="14.25" hidden="1" customHeight="1">
      <c r="A182" s="29" t="s">
        <v>2003</v>
      </c>
      <c r="B182" s="29" t="s">
        <v>2043</v>
      </c>
      <c r="C182" s="30">
        <v>40000000</v>
      </c>
      <c r="D182" s="29" t="s">
        <v>3329</v>
      </c>
      <c r="E182" s="85">
        <v>45019</v>
      </c>
    </row>
    <row r="183" spans="1:5" ht="14.25" hidden="1" customHeight="1">
      <c r="A183" s="29" t="s">
        <v>2003</v>
      </c>
      <c r="B183" s="29" t="s">
        <v>2055</v>
      </c>
      <c r="C183" s="30">
        <v>240000000</v>
      </c>
      <c r="D183" s="29" t="s">
        <v>3329</v>
      </c>
      <c r="E183" s="85">
        <v>45019</v>
      </c>
    </row>
    <row r="184" spans="1:5" ht="14.25" hidden="1" customHeight="1">
      <c r="A184" s="29" t="s">
        <v>2003</v>
      </c>
      <c r="B184" s="29" t="s">
        <v>2055</v>
      </c>
      <c r="C184" s="30">
        <v>15000000</v>
      </c>
      <c r="D184" s="29" t="s">
        <v>3329</v>
      </c>
      <c r="E184" s="85">
        <v>45019</v>
      </c>
    </row>
    <row r="185" spans="1:5" ht="14.25" hidden="1" customHeight="1">
      <c r="A185" s="29" t="s">
        <v>2003</v>
      </c>
      <c r="B185" s="29" t="s">
        <v>2057</v>
      </c>
      <c r="C185" s="30">
        <v>45000000</v>
      </c>
      <c r="D185" s="29" t="s">
        <v>3329</v>
      </c>
      <c r="E185" s="85">
        <v>45019</v>
      </c>
    </row>
    <row r="186" spans="1:5" ht="14.25" hidden="1" customHeight="1">
      <c r="A186" s="29" t="s">
        <v>2058</v>
      </c>
      <c r="B186" s="29" t="s">
        <v>2156</v>
      </c>
      <c r="C186" s="30">
        <v>60359901.310000002</v>
      </c>
      <c r="D186" s="29" t="s">
        <v>3329</v>
      </c>
      <c r="E186" s="85">
        <v>45019</v>
      </c>
    </row>
    <row r="187" spans="1:5" ht="14.25" hidden="1" customHeight="1">
      <c r="A187" s="29" t="s">
        <v>2058</v>
      </c>
      <c r="B187" s="29" t="s">
        <v>3330</v>
      </c>
      <c r="C187" s="30">
        <v>2634696</v>
      </c>
      <c r="D187" s="29" t="s">
        <v>3329</v>
      </c>
      <c r="E187" s="85">
        <v>45019</v>
      </c>
    </row>
    <row r="188" spans="1:5" ht="14.25" hidden="1" customHeight="1">
      <c r="A188" s="29" t="s">
        <v>2058</v>
      </c>
      <c r="B188" s="29" t="s">
        <v>2189</v>
      </c>
      <c r="C188" s="30">
        <v>36000000</v>
      </c>
      <c r="D188" s="29" t="s">
        <v>3329</v>
      </c>
      <c r="E188" s="85">
        <v>45019</v>
      </c>
    </row>
    <row r="189" spans="1:5" ht="14.25" hidden="1" customHeight="1">
      <c r="A189" s="29" t="s">
        <v>2058</v>
      </c>
      <c r="B189" s="29" t="s">
        <v>2191</v>
      </c>
      <c r="C189" s="30">
        <v>98923331.469999999</v>
      </c>
      <c r="D189" s="29" t="s">
        <v>3329</v>
      </c>
      <c r="E189" s="85">
        <v>45019</v>
      </c>
    </row>
    <row r="190" spans="1:5" ht="14.25" hidden="1" customHeight="1">
      <c r="A190" s="29" t="s">
        <v>2058</v>
      </c>
      <c r="B190" s="29" t="s">
        <v>2194</v>
      </c>
      <c r="C190" s="30">
        <v>6390275.0300000003</v>
      </c>
      <c r="D190" s="29" t="s">
        <v>3329</v>
      </c>
      <c r="E190" s="85">
        <v>45019</v>
      </c>
    </row>
    <row r="191" spans="1:5" ht="14.25" hidden="1" customHeight="1">
      <c r="A191" s="29" t="s">
        <v>2058</v>
      </c>
      <c r="B191" s="29" t="s">
        <v>3331</v>
      </c>
      <c r="C191" s="30">
        <v>15000000</v>
      </c>
      <c r="D191" s="29" t="s">
        <v>3329</v>
      </c>
      <c r="E191" s="85">
        <v>45019</v>
      </c>
    </row>
    <row r="192" spans="1:5" ht="14.25" hidden="1" customHeight="1">
      <c r="A192" s="29" t="s">
        <v>2058</v>
      </c>
      <c r="B192" s="29" t="s">
        <v>3332</v>
      </c>
      <c r="C192" s="30">
        <v>75095292.159999996</v>
      </c>
      <c r="D192" s="29" t="s">
        <v>3329</v>
      </c>
      <c r="E192" s="85">
        <v>45019</v>
      </c>
    </row>
    <row r="193" spans="1:5" ht="14.25" hidden="1" customHeight="1">
      <c r="A193" s="29" t="s">
        <v>2419</v>
      </c>
      <c r="B193" s="29" t="s">
        <v>2440</v>
      </c>
      <c r="C193" s="30">
        <v>350086195</v>
      </c>
      <c r="D193" s="29" t="s">
        <v>3329</v>
      </c>
      <c r="E193" s="85">
        <v>45019</v>
      </c>
    </row>
    <row r="194" spans="1:5" ht="14.25" hidden="1" customHeight="1">
      <c r="A194" s="29" t="s">
        <v>2419</v>
      </c>
      <c r="B194" s="29" t="s">
        <v>2464</v>
      </c>
      <c r="C194" s="30">
        <v>1004369</v>
      </c>
      <c r="D194" s="29" t="s">
        <v>3329</v>
      </c>
      <c r="E194" s="85">
        <v>45019</v>
      </c>
    </row>
    <row r="195" spans="1:5" ht="14.25" hidden="1" customHeight="1">
      <c r="A195" s="29" t="s">
        <v>2419</v>
      </c>
      <c r="B195" s="29" t="s">
        <v>2487</v>
      </c>
      <c r="C195" s="30">
        <v>223068348.17000002</v>
      </c>
      <c r="D195" s="29" t="s">
        <v>3329</v>
      </c>
      <c r="E195" s="85">
        <v>45019</v>
      </c>
    </row>
    <row r="196" spans="1:5" ht="14.25" hidden="1" customHeight="1">
      <c r="A196" s="29" t="s">
        <v>2419</v>
      </c>
      <c r="B196" s="29" t="s">
        <v>2544</v>
      </c>
      <c r="C196" s="30">
        <v>35143570</v>
      </c>
      <c r="D196" s="29" t="s">
        <v>3329</v>
      </c>
      <c r="E196" s="85">
        <v>45019</v>
      </c>
    </row>
    <row r="197" spans="1:5" ht="14.25" hidden="1" customHeight="1">
      <c r="A197" s="29" t="s">
        <v>2950</v>
      </c>
      <c r="B197" s="29" t="s">
        <v>3072</v>
      </c>
      <c r="C197" s="30">
        <v>50000000</v>
      </c>
      <c r="D197" s="29" t="s">
        <v>3329</v>
      </c>
      <c r="E197" s="85">
        <v>45019</v>
      </c>
    </row>
    <row r="198" spans="1:5" ht="14.25" hidden="1" customHeight="1">
      <c r="A198" s="29" t="s">
        <v>2950</v>
      </c>
      <c r="B198" s="29" t="s">
        <v>3120</v>
      </c>
      <c r="C198" s="30">
        <v>20000000</v>
      </c>
      <c r="D198" s="29" t="s">
        <v>3329</v>
      </c>
      <c r="E198" s="85">
        <v>45019</v>
      </c>
    </row>
    <row r="199" spans="1:5" ht="14.25" hidden="1" customHeight="1">
      <c r="A199" s="29" t="s">
        <v>2950</v>
      </c>
      <c r="B199" s="29" t="s">
        <v>3163</v>
      </c>
      <c r="C199" s="30">
        <v>30000000</v>
      </c>
      <c r="D199" s="29" t="s">
        <v>3329</v>
      </c>
      <c r="E199" s="85">
        <v>45019</v>
      </c>
    </row>
    <row r="200" spans="1:5" ht="14.25" hidden="1" customHeight="1">
      <c r="A200" s="29" t="s">
        <v>2950</v>
      </c>
      <c r="B200" s="29" t="s">
        <v>3166</v>
      </c>
      <c r="C200" s="30">
        <v>1002100</v>
      </c>
      <c r="D200" s="29" t="s">
        <v>3329</v>
      </c>
      <c r="E200" s="85">
        <v>45019</v>
      </c>
    </row>
    <row r="201" spans="1:5" ht="14.25" hidden="1" customHeight="1">
      <c r="A201" s="29" t="s">
        <v>2950</v>
      </c>
      <c r="B201" s="29" t="s">
        <v>3233</v>
      </c>
      <c r="C201" s="30">
        <v>50000000</v>
      </c>
      <c r="D201" s="29" t="s">
        <v>3329</v>
      </c>
      <c r="E201" s="85">
        <v>45019</v>
      </c>
    </row>
    <row r="202" spans="1:5" ht="14.25" hidden="1" customHeight="1">
      <c r="A202" s="29" t="s">
        <v>2950</v>
      </c>
      <c r="B202" s="29" t="s">
        <v>3242</v>
      </c>
      <c r="C202" s="30">
        <v>50000000</v>
      </c>
      <c r="D202" s="29" t="s">
        <v>3329</v>
      </c>
      <c r="E202" s="85">
        <v>45019</v>
      </c>
    </row>
    <row r="203" spans="1:5" ht="14.25" hidden="1" customHeight="1">
      <c r="A203" s="29" t="s">
        <v>2950</v>
      </c>
      <c r="B203" s="29" t="s">
        <v>3249</v>
      </c>
      <c r="C203" s="30">
        <v>134062746.22</v>
      </c>
      <c r="D203" s="29" t="s">
        <v>3329</v>
      </c>
      <c r="E203" s="85">
        <v>45019</v>
      </c>
    </row>
    <row r="204" spans="1:5" ht="14.25" hidden="1" customHeight="1">
      <c r="A204" s="29" t="s">
        <v>2950</v>
      </c>
      <c r="B204" s="29" t="s">
        <v>3249</v>
      </c>
      <c r="C204" s="30">
        <v>134062746.22</v>
      </c>
      <c r="D204" s="29" t="s">
        <v>3329</v>
      </c>
      <c r="E204" s="85">
        <v>45019</v>
      </c>
    </row>
    <row r="205" spans="1:5" ht="14.25" hidden="1" customHeight="1">
      <c r="A205" s="29" t="s">
        <v>2950</v>
      </c>
      <c r="B205" s="29" t="s">
        <v>3249</v>
      </c>
      <c r="C205" s="30">
        <v>312813074.50999999</v>
      </c>
      <c r="D205" s="29" t="s">
        <v>3329</v>
      </c>
      <c r="E205" s="85">
        <v>45019</v>
      </c>
    </row>
    <row r="206" spans="1:5" ht="14.25" hidden="1" customHeight="1">
      <c r="A206" s="29" t="s">
        <v>2950</v>
      </c>
      <c r="B206" s="29" t="s">
        <v>3249</v>
      </c>
      <c r="C206" s="30">
        <v>312813074.50999999</v>
      </c>
      <c r="D206" s="29" t="s">
        <v>3329</v>
      </c>
      <c r="E206" s="85">
        <v>45019</v>
      </c>
    </row>
    <row r="207" spans="1:5" ht="14.25" hidden="1" customHeight="1">
      <c r="A207" s="29" t="s">
        <v>790</v>
      </c>
      <c r="B207" s="29" t="s">
        <v>885</v>
      </c>
      <c r="C207" s="30">
        <v>94629994.799999997</v>
      </c>
      <c r="D207" s="29" t="s">
        <v>3333</v>
      </c>
      <c r="E207" s="85">
        <v>45040</v>
      </c>
    </row>
    <row r="208" spans="1:5" ht="14.25" hidden="1" customHeight="1">
      <c r="A208" s="29" t="s">
        <v>352</v>
      </c>
      <c r="B208" s="29" t="s">
        <v>3334</v>
      </c>
      <c r="C208" s="30">
        <v>54144294</v>
      </c>
      <c r="D208" s="29" t="s">
        <v>3333</v>
      </c>
      <c r="E208" s="85">
        <v>45040</v>
      </c>
    </row>
    <row r="209" spans="1:5" ht="14.25" hidden="1" customHeight="1">
      <c r="A209" s="29" t="s">
        <v>352</v>
      </c>
      <c r="B209" s="29" t="s">
        <v>521</v>
      </c>
      <c r="C209" s="30">
        <v>10000000</v>
      </c>
      <c r="D209" s="29" t="s">
        <v>3333</v>
      </c>
      <c r="E209" s="85">
        <v>45040</v>
      </c>
    </row>
    <row r="210" spans="1:5" ht="14.25" hidden="1" customHeight="1">
      <c r="A210" s="29" t="s">
        <v>352</v>
      </c>
      <c r="B210" s="29" t="s">
        <v>526</v>
      </c>
      <c r="C210" s="30">
        <v>10000000</v>
      </c>
      <c r="D210" s="29" t="s">
        <v>3333</v>
      </c>
      <c r="E210" s="85">
        <v>45040</v>
      </c>
    </row>
    <row r="211" spans="1:5" ht="14.25" hidden="1" customHeight="1">
      <c r="A211" s="29" t="s">
        <v>352</v>
      </c>
      <c r="B211" s="29" t="s">
        <v>774</v>
      </c>
      <c r="C211" s="30">
        <v>15000000</v>
      </c>
      <c r="D211" s="29" t="s">
        <v>3333</v>
      </c>
      <c r="E211" s="85">
        <v>45040</v>
      </c>
    </row>
    <row r="212" spans="1:5" ht="14.25" hidden="1" customHeight="1">
      <c r="A212" s="29" t="s">
        <v>352</v>
      </c>
      <c r="B212" s="29" t="s">
        <v>776</v>
      </c>
      <c r="C212" s="30">
        <v>15000000</v>
      </c>
      <c r="D212" s="29" t="s">
        <v>3333</v>
      </c>
      <c r="E212" s="85">
        <v>45040</v>
      </c>
    </row>
    <row r="213" spans="1:5" ht="14.25" hidden="1" customHeight="1">
      <c r="A213" s="29" t="s">
        <v>352</v>
      </c>
      <c r="B213" s="29" t="s">
        <v>703</v>
      </c>
      <c r="C213" s="30">
        <v>180662069</v>
      </c>
      <c r="D213" s="29" t="s">
        <v>3333</v>
      </c>
      <c r="E213" s="85">
        <v>45040</v>
      </c>
    </row>
    <row r="214" spans="1:5" ht="14.25" hidden="1" customHeight="1">
      <c r="A214" s="29" t="s">
        <v>352</v>
      </c>
      <c r="B214" s="29" t="s">
        <v>708</v>
      </c>
      <c r="C214" s="30">
        <v>64293256</v>
      </c>
      <c r="D214" s="29" t="s">
        <v>3333</v>
      </c>
      <c r="E214" s="85">
        <v>45040</v>
      </c>
    </row>
    <row r="215" spans="1:5" ht="14.25" hidden="1" customHeight="1">
      <c r="A215" s="29" t="s">
        <v>2578</v>
      </c>
      <c r="B215" s="29" t="s">
        <v>2694</v>
      </c>
      <c r="C215" s="30">
        <v>0</v>
      </c>
      <c r="D215" s="29" t="s">
        <v>3333</v>
      </c>
      <c r="E215" s="85">
        <v>45040</v>
      </c>
    </row>
    <row r="216" spans="1:5" ht="14.25" hidden="1" customHeight="1">
      <c r="A216" s="29" t="s">
        <v>2578</v>
      </c>
      <c r="B216" s="29" t="s">
        <v>2697</v>
      </c>
      <c r="C216" s="30">
        <v>0</v>
      </c>
      <c r="D216" s="29" t="s">
        <v>3333</v>
      </c>
      <c r="E216" s="85">
        <v>45040</v>
      </c>
    </row>
    <row r="217" spans="1:5" ht="14.25" hidden="1" customHeight="1">
      <c r="A217" s="29" t="s">
        <v>2578</v>
      </c>
      <c r="B217" s="29" t="s">
        <v>2702</v>
      </c>
      <c r="C217" s="30">
        <v>520896621</v>
      </c>
      <c r="D217" s="29" t="s">
        <v>3333</v>
      </c>
      <c r="E217" s="85">
        <v>45040</v>
      </c>
    </row>
    <row r="218" spans="1:5" ht="14.25" hidden="1" customHeight="1">
      <c r="A218" s="29" t="s">
        <v>2578</v>
      </c>
      <c r="B218" s="29" t="s">
        <v>2709</v>
      </c>
      <c r="C218" s="30">
        <v>0</v>
      </c>
      <c r="D218" s="29" t="s">
        <v>3333</v>
      </c>
      <c r="E218" s="85">
        <v>45040</v>
      </c>
    </row>
    <row r="219" spans="1:5" ht="14.25" hidden="1" customHeight="1">
      <c r="A219" s="29" t="s">
        <v>2578</v>
      </c>
      <c r="B219" s="29" t="s">
        <v>2712</v>
      </c>
      <c r="C219" s="30">
        <v>0</v>
      </c>
      <c r="D219" s="29" t="s">
        <v>3333</v>
      </c>
      <c r="E219" s="85">
        <v>45040</v>
      </c>
    </row>
    <row r="220" spans="1:5" ht="14.25" hidden="1" customHeight="1">
      <c r="A220" s="29" t="s">
        <v>66</v>
      </c>
      <c r="B220" s="29" t="s">
        <v>200</v>
      </c>
      <c r="C220" s="30">
        <v>61612185</v>
      </c>
      <c r="D220" s="29" t="s">
        <v>3333</v>
      </c>
      <c r="E220" s="85">
        <v>45040</v>
      </c>
    </row>
    <row r="221" spans="1:5" ht="14.25" hidden="1" customHeight="1">
      <c r="A221" s="29" t="s">
        <v>66</v>
      </c>
      <c r="B221" s="29" t="s">
        <v>208</v>
      </c>
      <c r="C221" s="30">
        <v>77299289</v>
      </c>
      <c r="D221" s="29" t="s">
        <v>3333</v>
      </c>
      <c r="E221" s="85">
        <v>45040</v>
      </c>
    </row>
    <row r="222" spans="1:5" ht="14.25" hidden="1" customHeight="1">
      <c r="A222" s="29" t="s">
        <v>66</v>
      </c>
      <c r="B222" s="29" t="s">
        <v>213</v>
      </c>
      <c r="C222" s="30">
        <v>381985148.42000002</v>
      </c>
      <c r="D222" s="29" t="s">
        <v>3333</v>
      </c>
      <c r="E222" s="85">
        <v>45040</v>
      </c>
    </row>
    <row r="223" spans="1:5" ht="14.25" hidden="1" customHeight="1">
      <c r="A223" s="29" t="s">
        <v>2419</v>
      </c>
      <c r="B223" s="29" t="s">
        <v>2438</v>
      </c>
      <c r="C223" s="30">
        <v>286529231.5</v>
      </c>
      <c r="D223" s="29" t="s">
        <v>3333</v>
      </c>
      <c r="E223" s="85">
        <v>45040</v>
      </c>
    </row>
    <row r="224" spans="1:5" ht="14.25" hidden="1" customHeight="1">
      <c r="A224" s="29" t="s">
        <v>1345</v>
      </c>
      <c r="B224" s="29" t="s">
        <v>1378</v>
      </c>
      <c r="C224" s="30">
        <v>5000000</v>
      </c>
      <c r="D224" s="29" t="s">
        <v>3333</v>
      </c>
      <c r="E224" s="85">
        <v>45040</v>
      </c>
    </row>
    <row r="225" spans="1:5" ht="14.25" hidden="1" customHeight="1">
      <c r="A225" s="29" t="s">
        <v>1345</v>
      </c>
      <c r="B225" s="29" t="s">
        <v>1427</v>
      </c>
      <c r="C225" s="30">
        <v>3000000</v>
      </c>
      <c r="D225" s="29" t="s">
        <v>3333</v>
      </c>
      <c r="E225" s="85">
        <v>45040</v>
      </c>
    </row>
    <row r="226" spans="1:5" ht="14.25" hidden="1" customHeight="1">
      <c r="A226" s="29" t="s">
        <v>1345</v>
      </c>
      <c r="B226" s="29" t="s">
        <v>1454</v>
      </c>
      <c r="C226" s="30">
        <v>3000000</v>
      </c>
      <c r="D226" s="29" t="s">
        <v>3333</v>
      </c>
      <c r="E226" s="85">
        <v>45040</v>
      </c>
    </row>
    <row r="227" spans="1:5" ht="14.25" hidden="1" customHeight="1">
      <c r="A227" s="29" t="s">
        <v>1345</v>
      </c>
      <c r="B227" s="29" t="s">
        <v>1465</v>
      </c>
      <c r="C227" s="30">
        <v>5000000</v>
      </c>
      <c r="D227" s="29" t="s">
        <v>3333</v>
      </c>
      <c r="E227" s="85">
        <v>45040</v>
      </c>
    </row>
    <row r="228" spans="1:5" ht="14.25" hidden="1" customHeight="1">
      <c r="A228" s="29" t="s">
        <v>1345</v>
      </c>
      <c r="B228" s="29" t="s">
        <v>1504</v>
      </c>
      <c r="C228" s="30">
        <v>5000000</v>
      </c>
      <c r="D228" s="29" t="s">
        <v>3333</v>
      </c>
      <c r="E228" s="85">
        <v>45040</v>
      </c>
    </row>
    <row r="229" spans="1:5" ht="14.25" hidden="1" customHeight="1">
      <c r="A229" s="29" t="s">
        <v>1345</v>
      </c>
      <c r="B229" s="29" t="s">
        <v>1473</v>
      </c>
      <c r="C229" s="30">
        <v>18732496.600000001</v>
      </c>
      <c r="D229" s="29" t="s">
        <v>3333</v>
      </c>
      <c r="E229" s="85">
        <v>45040</v>
      </c>
    </row>
    <row r="230" spans="1:5" ht="14.25" hidden="1" customHeight="1">
      <c r="A230" s="29" t="s">
        <v>1345</v>
      </c>
      <c r="B230" s="29" t="s">
        <v>1386</v>
      </c>
      <c r="C230" s="30">
        <v>31240000</v>
      </c>
      <c r="D230" s="29" t="s">
        <v>3333</v>
      </c>
      <c r="E230" s="85">
        <v>45040</v>
      </c>
    </row>
    <row r="231" spans="1:5" ht="14.25" hidden="1" customHeight="1">
      <c r="A231" s="29" t="s">
        <v>2058</v>
      </c>
      <c r="B231" s="29" t="s">
        <v>2160</v>
      </c>
      <c r="C231" s="30">
        <v>1584109109</v>
      </c>
      <c r="D231" s="29" t="s">
        <v>3333</v>
      </c>
      <c r="E231" s="85">
        <v>45040</v>
      </c>
    </row>
    <row r="232" spans="1:5" ht="14.25" hidden="1" customHeight="1">
      <c r="A232" s="29" t="s">
        <v>2058</v>
      </c>
      <c r="B232" s="29" t="s">
        <v>2181</v>
      </c>
      <c r="C232" s="30">
        <v>33102181</v>
      </c>
      <c r="D232" s="29" t="s">
        <v>3333</v>
      </c>
      <c r="E232" s="85">
        <v>45040</v>
      </c>
    </row>
    <row r="233" spans="1:5" ht="14.25" hidden="1" customHeight="1">
      <c r="A233" s="29" t="s">
        <v>2058</v>
      </c>
      <c r="B233" s="29" t="s">
        <v>2175</v>
      </c>
      <c r="C233" s="30">
        <v>35042935.299999997</v>
      </c>
      <c r="D233" s="29" t="s">
        <v>3333</v>
      </c>
      <c r="E233" s="85">
        <v>45040</v>
      </c>
    </row>
    <row r="234" spans="1:5" ht="14.25" hidden="1" customHeight="1">
      <c r="A234" s="29" t="s">
        <v>352</v>
      </c>
      <c r="B234" s="29" t="s">
        <v>629</v>
      </c>
      <c r="C234" s="30">
        <v>312000000</v>
      </c>
      <c r="D234" s="29" t="s">
        <v>3335</v>
      </c>
      <c r="E234" s="85">
        <v>45037</v>
      </c>
    </row>
    <row r="235" spans="1:5" ht="14.25" hidden="1" customHeight="1">
      <c r="A235" s="29" t="s">
        <v>2950</v>
      </c>
      <c r="B235" s="29" t="s">
        <v>3011</v>
      </c>
      <c r="C235" s="30">
        <v>5400000</v>
      </c>
      <c r="D235" s="29" t="s">
        <v>3335</v>
      </c>
      <c r="E235" s="85">
        <v>45037</v>
      </c>
    </row>
    <row r="236" spans="1:5" ht="14.25" hidden="1" customHeight="1">
      <c r="A236" s="29" t="s">
        <v>2950</v>
      </c>
      <c r="B236" s="29" t="s">
        <v>3240</v>
      </c>
      <c r="C236" s="30">
        <v>6900000</v>
      </c>
      <c r="D236" s="29" t="s">
        <v>3335</v>
      </c>
      <c r="E236" s="85">
        <v>45037</v>
      </c>
    </row>
    <row r="237" spans="1:5" ht="14.25" hidden="1" customHeight="1">
      <c r="A237" s="29" t="s">
        <v>2578</v>
      </c>
      <c r="B237" s="29" t="s">
        <v>2695</v>
      </c>
      <c r="C237" s="30">
        <v>400000000</v>
      </c>
      <c r="D237" s="29" t="s">
        <v>3335</v>
      </c>
      <c r="E237" s="85">
        <v>45037</v>
      </c>
    </row>
    <row r="238" spans="1:5" ht="14.25" hidden="1" customHeight="1">
      <c r="A238" s="29" t="s">
        <v>2578</v>
      </c>
      <c r="B238" s="29" t="s">
        <v>2698</v>
      </c>
      <c r="C238" s="30">
        <v>20000000</v>
      </c>
      <c r="D238" s="29" t="s">
        <v>3335</v>
      </c>
      <c r="E238" s="85">
        <v>45037</v>
      </c>
    </row>
    <row r="239" spans="1:5" ht="14.25" hidden="1" customHeight="1">
      <c r="A239" s="29" t="s">
        <v>2578</v>
      </c>
      <c r="B239" s="29" t="s">
        <v>2703</v>
      </c>
      <c r="C239" s="30">
        <v>107825839.73999999</v>
      </c>
      <c r="D239" s="29" t="s">
        <v>3335</v>
      </c>
      <c r="E239" s="85">
        <v>45037</v>
      </c>
    </row>
    <row r="240" spans="1:5" ht="14.25" hidden="1" customHeight="1">
      <c r="A240" s="29" t="s">
        <v>2578</v>
      </c>
      <c r="B240" s="29" t="s">
        <v>2710</v>
      </c>
      <c r="C240" s="30">
        <v>475000000</v>
      </c>
      <c r="D240" s="29" t="s">
        <v>3335</v>
      </c>
      <c r="E240" s="85">
        <v>45037</v>
      </c>
    </row>
    <row r="241" spans="1:5" ht="14.25" hidden="1" customHeight="1">
      <c r="A241" s="29" t="s">
        <v>2578</v>
      </c>
      <c r="B241" s="29" t="s">
        <v>2713</v>
      </c>
      <c r="C241" s="30">
        <v>180000000</v>
      </c>
      <c r="D241" s="29" t="s">
        <v>3335</v>
      </c>
      <c r="E241" s="85">
        <v>45037</v>
      </c>
    </row>
    <row r="242" spans="1:5" ht="14.25" hidden="1" customHeight="1">
      <c r="A242" s="29" t="s">
        <v>2714</v>
      </c>
      <c r="B242" s="29" t="s">
        <v>2770</v>
      </c>
      <c r="C242" s="30">
        <v>30900000</v>
      </c>
      <c r="D242" s="29" t="s">
        <v>3335</v>
      </c>
      <c r="E242" s="85">
        <v>45037</v>
      </c>
    </row>
    <row r="243" spans="1:5" ht="14.25" hidden="1" customHeight="1">
      <c r="A243" s="29" t="s">
        <v>2714</v>
      </c>
      <c r="B243" s="29" t="s">
        <v>2797</v>
      </c>
      <c r="C243" s="30">
        <v>30100000</v>
      </c>
      <c r="D243" s="29" t="s">
        <v>3335</v>
      </c>
      <c r="E243" s="85">
        <v>45037</v>
      </c>
    </row>
    <row r="244" spans="1:5" ht="14.25" hidden="1" customHeight="1">
      <c r="A244" s="29" t="s">
        <v>2714</v>
      </c>
      <c r="B244" s="29" t="s">
        <v>2831</v>
      </c>
      <c r="C244" s="30">
        <v>1850000</v>
      </c>
      <c r="D244" s="29" t="s">
        <v>3335</v>
      </c>
      <c r="E244" s="85">
        <v>45037</v>
      </c>
    </row>
    <row r="245" spans="1:5" ht="14.25" hidden="1" customHeight="1">
      <c r="A245" s="29" t="s">
        <v>2714</v>
      </c>
      <c r="B245" s="29" t="s">
        <v>2834</v>
      </c>
      <c r="C245" s="30">
        <v>1850000</v>
      </c>
      <c r="D245" s="29" t="s">
        <v>3335</v>
      </c>
      <c r="E245" s="85">
        <v>45037</v>
      </c>
    </row>
    <row r="246" spans="1:5" ht="14.25" hidden="1" customHeight="1">
      <c r="A246" s="29" t="s">
        <v>2058</v>
      </c>
      <c r="B246" s="29" t="s">
        <v>2198</v>
      </c>
      <c r="C246" s="30">
        <v>36000000</v>
      </c>
      <c r="D246" s="29" t="s">
        <v>3335</v>
      </c>
      <c r="E246" s="85">
        <v>45037</v>
      </c>
    </row>
    <row r="247" spans="1:5" ht="14.25" hidden="1" customHeight="1">
      <c r="A247" s="29" t="s">
        <v>2058</v>
      </c>
      <c r="B247" s="29" t="s">
        <v>2189</v>
      </c>
      <c r="C247" s="30">
        <v>6390275.0300000003</v>
      </c>
      <c r="D247" s="29" t="s">
        <v>3335</v>
      </c>
      <c r="E247" s="85">
        <v>45037</v>
      </c>
    </row>
    <row r="248" spans="1:5" ht="14.25" hidden="1" customHeight="1">
      <c r="A248" s="29" t="s">
        <v>2058</v>
      </c>
      <c r="B248" s="29" t="s">
        <v>2202</v>
      </c>
      <c r="C248" s="30">
        <v>98923331.469999999</v>
      </c>
      <c r="D248" s="29" t="s">
        <v>3335</v>
      </c>
      <c r="E248" s="85">
        <v>45037</v>
      </c>
    </row>
    <row r="249" spans="1:5" ht="14.25" hidden="1" customHeight="1">
      <c r="A249" s="29" t="s">
        <v>2058</v>
      </c>
      <c r="B249" s="29" t="s">
        <v>3336</v>
      </c>
      <c r="C249" s="30">
        <v>15000000</v>
      </c>
      <c r="D249" s="29" t="s">
        <v>3335</v>
      </c>
      <c r="E249" s="85">
        <v>45037</v>
      </c>
    </row>
    <row r="250" spans="1:5" ht="14.25" hidden="1" customHeight="1">
      <c r="A250" s="29" t="s">
        <v>352</v>
      </c>
      <c r="B250" s="29" t="s">
        <v>587</v>
      </c>
      <c r="C250" s="30">
        <v>-312000000</v>
      </c>
      <c r="D250" s="29" t="s">
        <v>3335</v>
      </c>
      <c r="E250" s="85">
        <v>45037</v>
      </c>
    </row>
    <row r="251" spans="1:5" ht="14.25" hidden="1" customHeight="1">
      <c r="A251" s="29" t="s">
        <v>2950</v>
      </c>
      <c r="B251" s="29" t="s">
        <v>3009</v>
      </c>
      <c r="C251" s="30">
        <v>-5400000</v>
      </c>
      <c r="D251" s="29" t="s">
        <v>3335</v>
      </c>
      <c r="E251" s="85">
        <v>45037</v>
      </c>
    </row>
    <row r="252" spans="1:5" ht="14.25" hidden="1" customHeight="1">
      <c r="A252" s="29" t="s">
        <v>2950</v>
      </c>
      <c r="B252" s="29" t="s">
        <v>3145</v>
      </c>
      <c r="C252" s="30">
        <v>-6900000</v>
      </c>
      <c r="D252" s="29" t="s">
        <v>3335</v>
      </c>
      <c r="E252" s="85">
        <v>45037</v>
      </c>
    </row>
    <row r="253" spans="1:5" ht="14.25" hidden="1" customHeight="1">
      <c r="A253" s="29" t="s">
        <v>2578</v>
      </c>
      <c r="B253" s="29" t="s">
        <v>2622</v>
      </c>
      <c r="C253" s="30">
        <v>-1182825839.79</v>
      </c>
      <c r="D253" s="29" t="s">
        <v>3335</v>
      </c>
      <c r="E253" s="85">
        <v>45037</v>
      </c>
    </row>
    <row r="254" spans="1:5" ht="14.25" hidden="1" customHeight="1">
      <c r="A254" s="29" t="s">
        <v>2714</v>
      </c>
      <c r="B254" s="29" t="s">
        <v>2736</v>
      </c>
      <c r="C254" s="30">
        <v>-23800000</v>
      </c>
      <c r="D254" s="29" t="s">
        <v>3335</v>
      </c>
      <c r="E254" s="85">
        <v>45037</v>
      </c>
    </row>
    <row r="255" spans="1:5" ht="14.25" hidden="1" customHeight="1">
      <c r="A255" s="29" t="s">
        <v>2714</v>
      </c>
      <c r="B255" s="29" t="s">
        <v>2760</v>
      </c>
      <c r="C255" s="30">
        <v>-26200000</v>
      </c>
      <c r="D255" s="29" t="s">
        <v>3335</v>
      </c>
      <c r="E255" s="85">
        <v>45037</v>
      </c>
    </row>
    <row r="256" spans="1:5" ht="14.25" hidden="1" customHeight="1">
      <c r="A256" s="29" t="s">
        <v>2714</v>
      </c>
      <c r="B256" s="29" t="s">
        <v>2775</v>
      </c>
      <c r="C256" s="30">
        <v>-14700000</v>
      </c>
      <c r="D256" s="29" t="s">
        <v>3335</v>
      </c>
      <c r="E256" s="85">
        <v>45037</v>
      </c>
    </row>
    <row r="257" spans="1:5" ht="14.25" hidden="1" customHeight="1">
      <c r="A257" s="29" t="s">
        <v>2058</v>
      </c>
      <c r="B257" s="29" t="s">
        <v>2189</v>
      </c>
      <c r="C257" s="30">
        <v>-36000000</v>
      </c>
      <c r="D257" s="29" t="s">
        <v>3335</v>
      </c>
      <c r="E257" s="85">
        <v>45037</v>
      </c>
    </row>
    <row r="258" spans="1:5" ht="14.25" hidden="1" customHeight="1">
      <c r="A258" s="29" t="s">
        <v>2058</v>
      </c>
      <c r="B258" s="29" t="s">
        <v>2191</v>
      </c>
      <c r="C258" s="30">
        <v>-6390275.0300000003</v>
      </c>
      <c r="D258" s="29" t="s">
        <v>3335</v>
      </c>
      <c r="E258" s="85">
        <v>45037</v>
      </c>
    </row>
    <row r="259" spans="1:5" ht="14.25" hidden="1" customHeight="1">
      <c r="A259" s="29" t="s">
        <v>2058</v>
      </c>
      <c r="B259" s="29" t="s">
        <v>2194</v>
      </c>
      <c r="C259" s="30">
        <v>-98923331.469999999</v>
      </c>
      <c r="D259" s="29" t="s">
        <v>3335</v>
      </c>
      <c r="E259" s="85">
        <v>45037</v>
      </c>
    </row>
    <row r="260" spans="1:5" ht="14.25" hidden="1" customHeight="1">
      <c r="A260" s="29" t="s">
        <v>2058</v>
      </c>
      <c r="B260" s="29" t="s">
        <v>2196</v>
      </c>
      <c r="C260" s="30">
        <v>-15000000</v>
      </c>
      <c r="D260" s="29" t="s">
        <v>3335</v>
      </c>
      <c r="E260" s="85">
        <v>45037</v>
      </c>
    </row>
    <row r="261" spans="1:5" ht="14.25" hidden="1" customHeight="1">
      <c r="A261" s="29" t="s">
        <v>2419</v>
      </c>
      <c r="B261" s="29" t="s">
        <v>2441</v>
      </c>
      <c r="C261" s="30">
        <v>39129521.700000003</v>
      </c>
      <c r="D261" s="29" t="s">
        <v>3337</v>
      </c>
      <c r="E261" s="85">
        <v>45044</v>
      </c>
    </row>
    <row r="262" spans="1:5" ht="14.25" hidden="1" customHeight="1">
      <c r="A262" s="29" t="s">
        <v>2419</v>
      </c>
      <c r="B262" s="29" t="s">
        <v>2442</v>
      </c>
      <c r="C262" s="30">
        <v>188844604.11000001</v>
      </c>
      <c r="D262" s="29" t="s">
        <v>3337</v>
      </c>
      <c r="E262" s="85">
        <v>45044</v>
      </c>
    </row>
    <row r="263" spans="1:5" ht="14.25" hidden="1" customHeight="1">
      <c r="A263" s="29" t="s">
        <v>2578</v>
      </c>
      <c r="B263" s="29" t="s">
        <v>2705</v>
      </c>
      <c r="C263" s="30">
        <v>67488615.689999998</v>
      </c>
      <c r="D263" s="29" t="s">
        <v>3337</v>
      </c>
      <c r="E263" s="85">
        <v>45044</v>
      </c>
    </row>
    <row r="264" spans="1:5" ht="14.25" hidden="1" customHeight="1">
      <c r="A264" s="29" t="s">
        <v>66</v>
      </c>
      <c r="B264" s="29" t="s">
        <v>97</v>
      </c>
      <c r="C264" s="30">
        <v>18000000</v>
      </c>
      <c r="D264" s="29" t="s">
        <v>3338</v>
      </c>
      <c r="E264" s="85">
        <v>45051</v>
      </c>
    </row>
    <row r="265" spans="1:5" ht="14.25" hidden="1" customHeight="1">
      <c r="A265" s="29" t="s">
        <v>66</v>
      </c>
      <c r="B265" s="29" t="s">
        <v>221</v>
      </c>
      <c r="C265" s="30">
        <v>10800000</v>
      </c>
      <c r="D265" s="29" t="s">
        <v>3338</v>
      </c>
      <c r="E265" s="85">
        <v>45051</v>
      </c>
    </row>
    <row r="266" spans="1:5" ht="14.25" hidden="1" customHeight="1">
      <c r="A266" s="29" t="s">
        <v>66</v>
      </c>
      <c r="B266" s="29" t="s">
        <v>251</v>
      </c>
      <c r="C266" s="30">
        <v>149687038.69999999</v>
      </c>
      <c r="D266" s="29" t="s">
        <v>3338</v>
      </c>
      <c r="E266" s="85">
        <v>45051</v>
      </c>
    </row>
    <row r="267" spans="1:5" ht="14.25" hidden="1" customHeight="1">
      <c r="A267" s="29" t="s">
        <v>66</v>
      </c>
      <c r="B267" s="29" t="s">
        <v>262</v>
      </c>
      <c r="C267" s="30">
        <v>312961.3</v>
      </c>
      <c r="D267" s="29" t="s">
        <v>3338</v>
      </c>
      <c r="E267" s="85">
        <v>45051</v>
      </c>
    </row>
    <row r="268" spans="1:5" ht="14.25" hidden="1" customHeight="1">
      <c r="A268" s="29" t="s">
        <v>66</v>
      </c>
      <c r="B268" s="29" t="s">
        <v>286</v>
      </c>
      <c r="C268" s="30">
        <v>37877800</v>
      </c>
      <c r="D268" s="29" t="s">
        <v>3338</v>
      </c>
      <c r="E268" s="85">
        <v>45051</v>
      </c>
    </row>
    <row r="269" spans="1:5" ht="14.25" hidden="1" customHeight="1">
      <c r="A269" s="29" t="s">
        <v>66</v>
      </c>
      <c r="B269" s="29" t="s">
        <v>289</v>
      </c>
      <c r="C269" s="30">
        <v>122200</v>
      </c>
      <c r="D269" s="29" t="s">
        <v>3338</v>
      </c>
      <c r="E269" s="85">
        <v>45051</v>
      </c>
    </row>
    <row r="270" spans="1:5" ht="14.25" hidden="1" customHeight="1">
      <c r="A270" s="29" t="s">
        <v>66</v>
      </c>
      <c r="B270" s="29" t="s">
        <v>296</v>
      </c>
      <c r="C270" s="30">
        <v>34800000</v>
      </c>
      <c r="D270" s="29" t="s">
        <v>3338</v>
      </c>
      <c r="E270" s="85">
        <v>45051</v>
      </c>
    </row>
    <row r="271" spans="1:5" ht="14.25" hidden="1" customHeight="1">
      <c r="A271" s="29" t="s">
        <v>66</v>
      </c>
      <c r="B271" s="29" t="s">
        <v>299</v>
      </c>
      <c r="C271" s="30">
        <v>14400000</v>
      </c>
      <c r="D271" s="29" t="s">
        <v>3338</v>
      </c>
      <c r="E271" s="85">
        <v>45051</v>
      </c>
    </row>
    <row r="272" spans="1:5" ht="14.25" hidden="1" customHeight="1">
      <c r="A272" s="29" t="s">
        <v>352</v>
      </c>
      <c r="B272" s="29" t="s">
        <v>465</v>
      </c>
      <c r="C272" s="30">
        <v>15200000</v>
      </c>
      <c r="D272" s="29" t="s">
        <v>3338</v>
      </c>
      <c r="E272" s="85">
        <v>45051</v>
      </c>
    </row>
    <row r="273" spans="1:5" ht="14.25" hidden="1" customHeight="1">
      <c r="A273" s="29" t="s">
        <v>352</v>
      </c>
      <c r="B273" s="29" t="s">
        <v>674</v>
      </c>
      <c r="C273" s="30">
        <v>41100000</v>
      </c>
      <c r="D273" s="29" t="s">
        <v>3338</v>
      </c>
      <c r="E273" s="85">
        <v>45051</v>
      </c>
    </row>
    <row r="274" spans="1:5" ht="14.25" hidden="1" customHeight="1">
      <c r="A274" s="29" t="s">
        <v>352</v>
      </c>
      <c r="B274" s="29" t="s">
        <v>721</v>
      </c>
      <c r="C274" s="30">
        <v>20000000</v>
      </c>
      <c r="D274" s="29" t="s">
        <v>3338</v>
      </c>
      <c r="E274" s="85">
        <v>45051</v>
      </c>
    </row>
    <row r="275" spans="1:5" ht="14.25" hidden="1" customHeight="1">
      <c r="A275" s="29" t="s">
        <v>352</v>
      </c>
      <c r="B275" s="29" t="s">
        <v>732</v>
      </c>
      <c r="C275" s="30">
        <v>28800000</v>
      </c>
      <c r="D275" s="29" t="s">
        <v>3338</v>
      </c>
      <c r="E275" s="85">
        <v>45051</v>
      </c>
    </row>
    <row r="276" spans="1:5" ht="14.25" hidden="1" customHeight="1">
      <c r="A276" s="29" t="s">
        <v>1002</v>
      </c>
      <c r="B276" s="29" t="s">
        <v>1037</v>
      </c>
      <c r="C276" s="30">
        <v>24000000</v>
      </c>
      <c r="D276" s="29" t="s">
        <v>3338</v>
      </c>
      <c r="E276" s="85">
        <v>45051</v>
      </c>
    </row>
    <row r="277" spans="1:5" ht="14.25" hidden="1" customHeight="1">
      <c r="A277" s="29" t="s">
        <v>1099</v>
      </c>
      <c r="B277" s="29" t="s">
        <v>1185</v>
      </c>
      <c r="C277" s="30">
        <v>75000000</v>
      </c>
      <c r="D277" s="29" t="s">
        <v>3338</v>
      </c>
      <c r="E277" s="85">
        <v>45051</v>
      </c>
    </row>
    <row r="278" spans="1:5" ht="14.25" hidden="1" customHeight="1">
      <c r="A278" s="29" t="s">
        <v>2836</v>
      </c>
      <c r="B278" s="29" t="s">
        <v>2855</v>
      </c>
      <c r="C278" s="30">
        <v>885746.32</v>
      </c>
      <c r="D278" s="29" t="s">
        <v>3338</v>
      </c>
      <c r="E278" s="85">
        <v>45051</v>
      </c>
    </row>
    <row r="279" spans="1:5" ht="14.25" hidden="1" customHeight="1">
      <c r="A279" s="29" t="s">
        <v>2836</v>
      </c>
      <c r="B279" s="29" t="s">
        <v>2873</v>
      </c>
      <c r="C279" s="30">
        <v>84800000</v>
      </c>
      <c r="D279" s="29" t="s">
        <v>3338</v>
      </c>
      <c r="E279" s="85">
        <v>45051</v>
      </c>
    </row>
    <row r="280" spans="1:5" ht="14.25" hidden="1" customHeight="1">
      <c r="A280" s="29" t="s">
        <v>2836</v>
      </c>
      <c r="B280" s="29" t="s">
        <v>2876</v>
      </c>
      <c r="C280" s="30">
        <v>114700000</v>
      </c>
      <c r="D280" s="29" t="s">
        <v>3338</v>
      </c>
      <c r="E280" s="85">
        <v>45051</v>
      </c>
    </row>
    <row r="281" spans="1:5" ht="14.25" hidden="1" customHeight="1">
      <c r="A281" s="29" t="s">
        <v>1237</v>
      </c>
      <c r="B281" s="29" t="s">
        <v>1323</v>
      </c>
      <c r="C281" s="30">
        <v>-909332</v>
      </c>
      <c r="D281" s="29" t="s">
        <v>3339</v>
      </c>
      <c r="E281" s="85">
        <v>45057</v>
      </c>
    </row>
    <row r="282" spans="1:5" ht="14.25" hidden="1" customHeight="1">
      <c r="A282" s="29" t="s">
        <v>1237</v>
      </c>
      <c r="B282" s="29" t="s">
        <v>1261</v>
      </c>
      <c r="C282" s="30">
        <v>909332</v>
      </c>
      <c r="D282" s="29" t="s">
        <v>3339</v>
      </c>
      <c r="E282" s="85">
        <v>45057</v>
      </c>
    </row>
    <row r="283" spans="1:5" ht="14.25" hidden="1" customHeight="1">
      <c r="A283" s="29" t="s">
        <v>1237</v>
      </c>
      <c r="B283" s="29" t="s">
        <v>1323</v>
      </c>
      <c r="C283" s="30">
        <v>-5201996</v>
      </c>
      <c r="D283" s="29" t="s">
        <v>3339</v>
      </c>
      <c r="E283" s="85">
        <v>45057</v>
      </c>
    </row>
    <row r="284" spans="1:5" ht="14.25" hidden="1" customHeight="1">
      <c r="A284" s="29" t="s">
        <v>1237</v>
      </c>
      <c r="B284" s="29" t="s">
        <v>1279</v>
      </c>
      <c r="C284" s="30">
        <v>2750998</v>
      </c>
      <c r="D284" s="29" t="s">
        <v>3339</v>
      </c>
      <c r="E284" s="85">
        <v>45057</v>
      </c>
    </row>
    <row r="285" spans="1:5" ht="14.25" hidden="1" customHeight="1">
      <c r="A285" s="29" t="s">
        <v>1237</v>
      </c>
      <c r="B285" s="29" t="s">
        <v>1290</v>
      </c>
      <c r="C285" s="30">
        <v>2450998</v>
      </c>
      <c r="D285" s="29" t="s">
        <v>3339</v>
      </c>
      <c r="E285" s="85">
        <v>45057</v>
      </c>
    </row>
    <row r="286" spans="1:5" ht="14.25" hidden="1" customHeight="1">
      <c r="A286" s="29" t="s">
        <v>1099</v>
      </c>
      <c r="B286" s="29" t="s">
        <v>1132</v>
      </c>
      <c r="C286" s="30">
        <v>-8100000</v>
      </c>
      <c r="D286" s="29" t="s">
        <v>3339</v>
      </c>
      <c r="E286" s="85">
        <v>45057</v>
      </c>
    </row>
    <row r="287" spans="1:5" ht="14.25" hidden="1" customHeight="1">
      <c r="A287" s="29" t="s">
        <v>1099</v>
      </c>
      <c r="B287" s="29" t="s">
        <v>1175</v>
      </c>
      <c r="C287" s="30">
        <v>8100000</v>
      </c>
      <c r="D287" s="29" t="s">
        <v>3339</v>
      </c>
      <c r="E287" s="85">
        <v>45057</v>
      </c>
    </row>
    <row r="288" spans="1:5" ht="14.25" hidden="1" customHeight="1">
      <c r="A288" s="29" t="s">
        <v>1099</v>
      </c>
      <c r="B288" s="29" t="s">
        <v>1160</v>
      </c>
      <c r="C288" s="30">
        <v>-60000000</v>
      </c>
      <c r="D288" s="29" t="s">
        <v>3339</v>
      </c>
      <c r="E288" s="85">
        <v>45057</v>
      </c>
    </row>
    <row r="289" spans="1:5" ht="14.25" hidden="1" customHeight="1">
      <c r="A289" s="29" t="s">
        <v>1099</v>
      </c>
      <c r="B289" s="29" t="s">
        <v>1183</v>
      </c>
      <c r="C289" s="30">
        <v>-299900000</v>
      </c>
      <c r="D289" s="29" t="s">
        <v>3339</v>
      </c>
      <c r="E289" s="85">
        <v>45057</v>
      </c>
    </row>
    <row r="290" spans="1:5" ht="14.25" hidden="1" customHeight="1">
      <c r="A290" s="29" t="s">
        <v>1099</v>
      </c>
      <c r="B290" s="29" t="s">
        <v>1193</v>
      </c>
      <c r="C290" s="30">
        <v>-126226655.34</v>
      </c>
      <c r="D290" s="29" t="s">
        <v>3339</v>
      </c>
      <c r="E290" s="85">
        <v>45057</v>
      </c>
    </row>
    <row r="291" spans="1:5" ht="14.25" hidden="1" customHeight="1">
      <c r="A291" s="29" t="s">
        <v>1099</v>
      </c>
      <c r="B291" s="29" t="s">
        <v>1165</v>
      </c>
      <c r="C291" s="30">
        <v>-30000000.079999998</v>
      </c>
      <c r="D291" s="29" t="s">
        <v>3339</v>
      </c>
      <c r="E291" s="85">
        <v>45057</v>
      </c>
    </row>
    <row r="292" spans="1:5" ht="14.25" hidden="1" customHeight="1">
      <c r="A292" s="29" t="s">
        <v>1099</v>
      </c>
      <c r="B292" s="29" t="s">
        <v>1187</v>
      </c>
      <c r="C292" s="30">
        <v>486126655.33999997</v>
      </c>
      <c r="D292" s="29" t="s">
        <v>3339</v>
      </c>
      <c r="E292" s="85">
        <v>45057</v>
      </c>
    </row>
    <row r="293" spans="1:5" ht="14.25" hidden="1" customHeight="1">
      <c r="A293" s="29" t="s">
        <v>1099</v>
      </c>
      <c r="B293" s="29" t="s">
        <v>1188</v>
      </c>
      <c r="C293" s="30">
        <v>30000000.079999998</v>
      </c>
      <c r="D293" s="29" t="s">
        <v>3339</v>
      </c>
      <c r="E293" s="85">
        <v>45057</v>
      </c>
    </row>
    <row r="294" spans="1:5" ht="14.25" hidden="1" customHeight="1">
      <c r="A294" s="29" t="s">
        <v>1099</v>
      </c>
      <c r="B294" s="29" t="s">
        <v>1221</v>
      </c>
      <c r="C294" s="30">
        <v>-3500000</v>
      </c>
      <c r="D294" s="29" t="s">
        <v>3339</v>
      </c>
      <c r="E294" s="85">
        <v>45057</v>
      </c>
    </row>
    <row r="295" spans="1:5" ht="14.25" hidden="1" customHeight="1">
      <c r="A295" s="29" t="s">
        <v>1099</v>
      </c>
      <c r="B295" s="29" t="s">
        <v>1175</v>
      </c>
      <c r="C295" s="30">
        <v>3500000</v>
      </c>
      <c r="D295" s="29" t="s">
        <v>3339</v>
      </c>
      <c r="E295" s="85">
        <v>45057</v>
      </c>
    </row>
    <row r="296" spans="1:5" ht="14.25" hidden="1" customHeight="1">
      <c r="A296" s="29" t="s">
        <v>66</v>
      </c>
      <c r="B296" s="29" t="s">
        <v>250</v>
      </c>
      <c r="C296" s="30">
        <v>-4473876</v>
      </c>
      <c r="D296" s="29" t="s">
        <v>3339</v>
      </c>
      <c r="E296" s="85">
        <v>45057</v>
      </c>
    </row>
    <row r="297" spans="1:5" ht="14.25" hidden="1" customHeight="1">
      <c r="A297" s="29" t="s">
        <v>2003</v>
      </c>
      <c r="B297" s="29" t="s">
        <v>2028</v>
      </c>
      <c r="C297" s="30">
        <v>4473876</v>
      </c>
      <c r="D297" s="29" t="s">
        <v>3339</v>
      </c>
      <c r="E297" s="85">
        <v>45057</v>
      </c>
    </row>
    <row r="298" spans="1:5" ht="14.25" hidden="1" customHeight="1">
      <c r="A298" s="29" t="s">
        <v>66</v>
      </c>
      <c r="B298" s="29" t="s">
        <v>236</v>
      </c>
      <c r="C298" s="30">
        <v>-24087038.699999999</v>
      </c>
      <c r="D298" s="29" t="s">
        <v>3339</v>
      </c>
      <c r="E298" s="85">
        <v>45057</v>
      </c>
    </row>
    <row r="299" spans="1:5" ht="14.25" hidden="1" customHeight="1">
      <c r="A299" s="29" t="s">
        <v>66</v>
      </c>
      <c r="B299" s="29" t="s">
        <v>238</v>
      </c>
      <c r="C299" s="30">
        <v>-30000000</v>
      </c>
      <c r="D299" s="29" t="s">
        <v>3339</v>
      </c>
      <c r="E299" s="85">
        <v>45057</v>
      </c>
    </row>
    <row r="300" spans="1:5" ht="14.25" hidden="1" customHeight="1">
      <c r="A300" s="29" t="s">
        <v>66</v>
      </c>
      <c r="B300" s="29" t="s">
        <v>261</v>
      </c>
      <c r="C300" s="30">
        <v>54087038.700000003</v>
      </c>
      <c r="D300" s="29" t="s">
        <v>3339</v>
      </c>
      <c r="E300" s="85">
        <v>45057</v>
      </c>
    </row>
    <row r="301" spans="1:5" ht="14.25" hidden="1" customHeight="1">
      <c r="A301" s="29" t="s">
        <v>1507</v>
      </c>
      <c r="B301" s="29" t="s">
        <v>1832</v>
      </c>
      <c r="C301" s="30">
        <v>-1000000</v>
      </c>
      <c r="D301" s="29" t="s">
        <v>3339</v>
      </c>
      <c r="E301" s="85">
        <v>45057</v>
      </c>
    </row>
    <row r="302" spans="1:5" ht="14.25" hidden="1" customHeight="1">
      <c r="A302" s="29" t="s">
        <v>1507</v>
      </c>
      <c r="B302" s="29" t="s">
        <v>1842</v>
      </c>
      <c r="C302" s="30">
        <v>1000000</v>
      </c>
      <c r="D302" s="29" t="s">
        <v>3339</v>
      </c>
      <c r="E302" s="85">
        <v>45057</v>
      </c>
    </row>
    <row r="303" spans="1:5" ht="14.25" hidden="1" customHeight="1">
      <c r="A303" s="29" t="s">
        <v>790</v>
      </c>
      <c r="B303" s="29" t="s">
        <v>885</v>
      </c>
      <c r="C303" s="30">
        <v>-94629994.799999997</v>
      </c>
      <c r="D303" s="29" t="s">
        <v>3339</v>
      </c>
      <c r="E303" s="85">
        <v>45057</v>
      </c>
    </row>
    <row r="304" spans="1:5" ht="14.25" hidden="1" customHeight="1">
      <c r="A304" s="29" t="s">
        <v>790</v>
      </c>
      <c r="B304" s="29" t="s">
        <v>903</v>
      </c>
      <c r="C304" s="30">
        <v>70000000</v>
      </c>
      <c r="D304" s="29" t="s">
        <v>3339</v>
      </c>
      <c r="E304" s="85">
        <v>45057</v>
      </c>
    </row>
    <row r="305" spans="1:5" ht="14.25" hidden="1" customHeight="1">
      <c r="A305" s="29" t="s">
        <v>790</v>
      </c>
      <c r="B305" s="29" t="s">
        <v>910</v>
      </c>
      <c r="C305" s="30">
        <v>24629994.800000001</v>
      </c>
      <c r="D305" s="29" t="s">
        <v>3339</v>
      </c>
      <c r="E305" s="85">
        <v>45057</v>
      </c>
    </row>
    <row r="306" spans="1:5" ht="14.25" hidden="1" customHeight="1">
      <c r="A306" s="29" t="s">
        <v>2836</v>
      </c>
      <c r="B306" s="29" t="s">
        <v>2884</v>
      </c>
      <c r="C306" s="30">
        <v>-32950000</v>
      </c>
      <c r="D306" s="29" t="s">
        <v>3339</v>
      </c>
      <c r="E306" s="85">
        <v>45057</v>
      </c>
    </row>
    <row r="307" spans="1:5" ht="14.25" hidden="1" customHeight="1">
      <c r="A307" s="29" t="s">
        <v>2836</v>
      </c>
      <c r="B307" s="29" t="s">
        <v>2852</v>
      </c>
      <c r="C307" s="30">
        <v>-28900000</v>
      </c>
      <c r="D307" s="29" t="s">
        <v>3339</v>
      </c>
      <c r="E307" s="85">
        <v>45057</v>
      </c>
    </row>
    <row r="308" spans="1:5" ht="14.25" hidden="1" customHeight="1">
      <c r="A308" s="29" t="s">
        <v>2836</v>
      </c>
      <c r="B308" s="29" t="s">
        <v>2854</v>
      </c>
      <c r="C308" s="30">
        <v>32950000</v>
      </c>
      <c r="D308" s="29" t="s">
        <v>3339</v>
      </c>
      <c r="E308" s="85">
        <v>45057</v>
      </c>
    </row>
    <row r="309" spans="1:5" ht="14.25" hidden="1" customHeight="1">
      <c r="A309" s="29" t="s">
        <v>2836</v>
      </c>
      <c r="B309" s="29" t="s">
        <v>2861</v>
      </c>
      <c r="C309" s="30">
        <v>28900000</v>
      </c>
      <c r="D309" s="29" t="s">
        <v>3339</v>
      </c>
      <c r="E309" s="85">
        <v>45057</v>
      </c>
    </row>
    <row r="310" spans="1:5" ht="14.25" hidden="1" customHeight="1">
      <c r="A310" s="29" t="s">
        <v>2836</v>
      </c>
      <c r="B310" s="29" t="s">
        <v>2943</v>
      </c>
      <c r="C310" s="30">
        <v>-153730000</v>
      </c>
      <c r="D310" s="29" t="s">
        <v>3339</v>
      </c>
      <c r="E310" s="85">
        <v>45057</v>
      </c>
    </row>
    <row r="311" spans="1:5" ht="14.25" hidden="1" customHeight="1">
      <c r="A311" s="29" t="s">
        <v>2836</v>
      </c>
      <c r="B311" s="29" t="s">
        <v>2907</v>
      </c>
      <c r="C311" s="30">
        <v>153730000</v>
      </c>
      <c r="D311" s="29" t="s">
        <v>3339</v>
      </c>
      <c r="E311" s="85">
        <v>45057</v>
      </c>
    </row>
    <row r="312" spans="1:5" ht="14.25" hidden="1" customHeight="1">
      <c r="A312" s="29" t="s">
        <v>1938</v>
      </c>
      <c r="B312" s="29" t="s">
        <v>1959</v>
      </c>
      <c r="C312" s="30">
        <v>48000000</v>
      </c>
      <c r="D312" s="29" t="s">
        <v>3340</v>
      </c>
      <c r="E312" s="85">
        <v>45057</v>
      </c>
    </row>
    <row r="313" spans="1:5" ht="14.25" hidden="1" customHeight="1">
      <c r="A313" s="29" t="s">
        <v>1938</v>
      </c>
      <c r="B313" s="29" t="s">
        <v>2000</v>
      </c>
      <c r="C313" s="30">
        <v>12000000</v>
      </c>
      <c r="D313" s="29" t="s">
        <v>3340</v>
      </c>
      <c r="E313" s="85">
        <v>45057</v>
      </c>
    </row>
    <row r="314" spans="1:5" ht="14.25" hidden="1" customHeight="1">
      <c r="A314" s="29" t="s">
        <v>913</v>
      </c>
      <c r="B314" s="29" t="s">
        <v>942</v>
      </c>
      <c r="C314" s="30">
        <v>87703850</v>
      </c>
      <c r="D314" s="29" t="s">
        <v>3340</v>
      </c>
      <c r="E314" s="85">
        <v>45057</v>
      </c>
    </row>
    <row r="315" spans="1:5" ht="14.25" hidden="1" customHeight="1">
      <c r="A315" s="29" t="s">
        <v>913</v>
      </c>
      <c r="B315" s="29" t="s">
        <v>951</v>
      </c>
      <c r="C315" s="30">
        <v>112296150</v>
      </c>
      <c r="D315" s="29" t="s">
        <v>3340</v>
      </c>
      <c r="E315" s="85">
        <v>45057</v>
      </c>
    </row>
    <row r="316" spans="1:5" ht="14.25" hidden="1" customHeight="1">
      <c r="A316" s="29" t="s">
        <v>1507</v>
      </c>
      <c r="B316" s="29" t="s">
        <v>1761</v>
      </c>
      <c r="C316" s="30">
        <v>12600000</v>
      </c>
      <c r="D316" s="29" t="s">
        <v>3340</v>
      </c>
      <c r="E316" s="85">
        <v>45057</v>
      </c>
    </row>
    <row r="317" spans="1:5" ht="14.25" hidden="1" customHeight="1">
      <c r="A317" s="29" t="s">
        <v>1507</v>
      </c>
      <c r="B317" s="29" t="s">
        <v>1785</v>
      </c>
      <c r="C317" s="30">
        <v>23100000</v>
      </c>
      <c r="D317" s="29" t="s">
        <v>3340</v>
      </c>
      <c r="E317" s="85">
        <v>45057</v>
      </c>
    </row>
    <row r="318" spans="1:5" ht="14.25" hidden="1" customHeight="1">
      <c r="A318" s="29" t="s">
        <v>1507</v>
      </c>
      <c r="B318" s="29" t="s">
        <v>1788</v>
      </c>
      <c r="C318" s="30">
        <v>21000000</v>
      </c>
      <c r="D318" s="29" t="s">
        <v>3340</v>
      </c>
      <c r="E318" s="85">
        <v>45057</v>
      </c>
    </row>
    <row r="319" spans="1:5" ht="14.25" hidden="1" customHeight="1">
      <c r="A319" s="29" t="s">
        <v>1507</v>
      </c>
      <c r="B319" s="29" t="s">
        <v>1808</v>
      </c>
      <c r="C319" s="30">
        <v>21700000</v>
      </c>
      <c r="D319" s="29" t="s">
        <v>3340</v>
      </c>
      <c r="E319" s="85">
        <v>45057</v>
      </c>
    </row>
    <row r="320" spans="1:5" ht="14.25" hidden="1" customHeight="1">
      <c r="A320" s="29" t="s">
        <v>1507</v>
      </c>
      <c r="B320" s="29" t="s">
        <v>1811</v>
      </c>
      <c r="C320" s="30">
        <v>26600000</v>
      </c>
      <c r="D320" s="29" t="s">
        <v>3340</v>
      </c>
      <c r="E320" s="85">
        <v>45057</v>
      </c>
    </row>
    <row r="321" spans="1:6" ht="14.25" hidden="1" customHeight="1">
      <c r="A321" s="29" t="s">
        <v>1507</v>
      </c>
      <c r="B321" s="29" t="s">
        <v>1852</v>
      </c>
      <c r="C321" s="30">
        <v>96000000</v>
      </c>
      <c r="D321" s="29" t="s">
        <v>3340</v>
      </c>
      <c r="E321" s="85">
        <v>45057</v>
      </c>
    </row>
    <row r="322" spans="1:6" ht="14.25" hidden="1" customHeight="1">
      <c r="A322" s="29" t="s">
        <v>1507</v>
      </c>
      <c r="B322" s="29" t="s">
        <v>1854</v>
      </c>
      <c r="C322" s="30">
        <v>107100000</v>
      </c>
      <c r="D322" s="29" t="s">
        <v>3340</v>
      </c>
      <c r="E322" s="85">
        <v>45057</v>
      </c>
    </row>
    <row r="323" spans="1:6" ht="14.25" hidden="1" customHeight="1">
      <c r="A323" s="29" t="s">
        <v>1507</v>
      </c>
      <c r="B323" s="29" t="s">
        <v>1858</v>
      </c>
      <c r="C323" s="30">
        <v>27200000</v>
      </c>
      <c r="D323" s="29" t="s">
        <v>3340</v>
      </c>
      <c r="E323" s="85">
        <v>45057</v>
      </c>
    </row>
    <row r="324" spans="1:6" ht="14.25" hidden="1" customHeight="1">
      <c r="A324" s="29" t="s">
        <v>1507</v>
      </c>
      <c r="B324" s="29" t="s">
        <v>1860</v>
      </c>
      <c r="C324" s="30">
        <v>37476286</v>
      </c>
      <c r="D324" s="29" t="s">
        <v>3340</v>
      </c>
      <c r="E324" s="85">
        <v>45057</v>
      </c>
    </row>
    <row r="325" spans="1:6" ht="14.25" hidden="1" customHeight="1">
      <c r="A325" s="29" t="s">
        <v>2419</v>
      </c>
      <c r="B325" s="29" t="s">
        <v>2571</v>
      </c>
      <c r="C325" s="30">
        <v>3712177247</v>
      </c>
      <c r="D325" s="29" t="s">
        <v>3341</v>
      </c>
      <c r="E325" s="85">
        <v>45063</v>
      </c>
    </row>
    <row r="326" spans="1:6" ht="14.25" hidden="1" customHeight="1">
      <c r="A326" s="29" t="s">
        <v>2419</v>
      </c>
      <c r="B326" s="29" t="s">
        <v>2573</v>
      </c>
      <c r="C326" s="30">
        <v>261682243</v>
      </c>
      <c r="D326" s="29" t="s">
        <v>3341</v>
      </c>
      <c r="E326" s="85">
        <v>45063</v>
      </c>
    </row>
    <row r="327" spans="1:6" ht="14.25" hidden="1" customHeight="1">
      <c r="A327" s="29" t="s">
        <v>2419</v>
      </c>
      <c r="B327" s="29" t="s">
        <v>2575</v>
      </c>
      <c r="C327" s="30">
        <v>12324327</v>
      </c>
      <c r="D327" s="29" t="s">
        <v>3341</v>
      </c>
      <c r="E327" s="85">
        <v>45063</v>
      </c>
    </row>
    <row r="328" spans="1:6" ht="14.25" hidden="1" customHeight="1">
      <c r="A328" s="29" t="s">
        <v>2419</v>
      </c>
      <c r="B328" s="29" t="s">
        <v>2577</v>
      </c>
      <c r="C328" s="30">
        <v>13816183</v>
      </c>
      <c r="D328" s="29" t="s">
        <v>3341</v>
      </c>
      <c r="E328" s="85">
        <v>45063</v>
      </c>
    </row>
    <row r="329" spans="1:6" ht="14.25" hidden="1" customHeight="1">
      <c r="A329" s="29" t="s">
        <v>2419</v>
      </c>
      <c r="B329" s="29" t="s">
        <v>2545</v>
      </c>
      <c r="C329" s="30">
        <v>602965938</v>
      </c>
      <c r="D329" s="29" t="s">
        <v>3342</v>
      </c>
      <c r="E329" s="85">
        <v>45065</v>
      </c>
      <c r="F329" s="29" t="s">
        <v>3343</v>
      </c>
    </row>
    <row r="330" spans="1:6" ht="14.25" hidden="1" customHeight="1">
      <c r="A330" s="29" t="s">
        <v>352</v>
      </c>
      <c r="B330" s="29" t="s">
        <v>462</v>
      </c>
      <c r="C330" s="30">
        <v>-30400000</v>
      </c>
      <c r="D330" s="29" t="s">
        <v>3344</v>
      </c>
      <c r="E330" s="85">
        <v>45098</v>
      </c>
    </row>
    <row r="331" spans="1:6" ht="14.25" hidden="1" customHeight="1">
      <c r="A331" s="29" t="s">
        <v>352</v>
      </c>
      <c r="B331" s="29" t="s">
        <v>629</v>
      </c>
      <c r="C331" s="30">
        <v>-77904000</v>
      </c>
      <c r="D331" s="29" t="s">
        <v>3344</v>
      </c>
      <c r="E331" s="85">
        <v>45098</v>
      </c>
    </row>
    <row r="332" spans="1:6" ht="14.25" hidden="1" customHeight="1">
      <c r="A332" s="29" t="s">
        <v>352</v>
      </c>
      <c r="B332" s="29" t="s">
        <v>673</v>
      </c>
      <c r="C332" s="30">
        <v>-150000000</v>
      </c>
      <c r="D332" s="29" t="s">
        <v>3344</v>
      </c>
      <c r="E332" s="85">
        <v>45098</v>
      </c>
    </row>
    <row r="333" spans="1:6" ht="14.25" hidden="1" customHeight="1">
      <c r="A333" s="29" t="s">
        <v>352</v>
      </c>
      <c r="B333" s="29" t="s">
        <v>731</v>
      </c>
      <c r="C333" s="30">
        <v>-56700000</v>
      </c>
      <c r="D333" s="29" t="s">
        <v>3344</v>
      </c>
      <c r="E333" s="85">
        <v>45098</v>
      </c>
    </row>
    <row r="334" spans="1:6" ht="14.25" hidden="1" customHeight="1">
      <c r="A334" s="29" t="s">
        <v>1507</v>
      </c>
      <c r="B334" s="29" t="s">
        <v>1529</v>
      </c>
      <c r="C334" s="30">
        <v>-7500000</v>
      </c>
      <c r="D334" s="29" t="s">
        <v>3344</v>
      </c>
      <c r="E334" s="85">
        <v>45098</v>
      </c>
    </row>
    <row r="335" spans="1:6" ht="14.25" hidden="1" customHeight="1">
      <c r="A335" s="29" t="s">
        <v>1507</v>
      </c>
      <c r="B335" s="29" t="s">
        <v>1534</v>
      </c>
      <c r="C335" s="30">
        <v>-8200000</v>
      </c>
      <c r="D335" s="29" t="s">
        <v>3344</v>
      </c>
      <c r="E335" s="85">
        <v>45098</v>
      </c>
    </row>
    <row r="336" spans="1:6" ht="14.25" hidden="1" customHeight="1">
      <c r="A336" s="29" t="s">
        <v>1507</v>
      </c>
      <c r="B336" s="29" t="s">
        <v>1541</v>
      </c>
      <c r="C336" s="30">
        <v>-7500000</v>
      </c>
      <c r="D336" s="29" t="s">
        <v>3344</v>
      </c>
      <c r="E336" s="85">
        <v>45098</v>
      </c>
    </row>
    <row r="337" spans="1:5" ht="14.25" hidden="1" customHeight="1">
      <c r="A337" s="29" t="s">
        <v>1507</v>
      </c>
      <c r="B337" s="29" t="s">
        <v>1543</v>
      </c>
      <c r="C337" s="30">
        <v>-5000000</v>
      </c>
      <c r="D337" s="29" t="s">
        <v>3344</v>
      </c>
      <c r="E337" s="85">
        <v>45098</v>
      </c>
    </row>
    <row r="338" spans="1:5" ht="14.25" hidden="1" customHeight="1">
      <c r="A338" s="29" t="s">
        <v>1507</v>
      </c>
      <c r="B338" s="29" t="s">
        <v>1556</v>
      </c>
      <c r="C338" s="30">
        <v>-19800000</v>
      </c>
      <c r="D338" s="29" t="s">
        <v>3344</v>
      </c>
      <c r="E338" s="85">
        <v>45098</v>
      </c>
    </row>
    <row r="339" spans="1:5" ht="14.25" hidden="1" customHeight="1">
      <c r="A339" s="29" t="s">
        <v>1507</v>
      </c>
      <c r="B339" s="29" t="s">
        <v>1558</v>
      </c>
      <c r="C339" s="30">
        <v>-3000000</v>
      </c>
      <c r="D339" s="29" t="s">
        <v>3344</v>
      </c>
      <c r="E339" s="85">
        <v>45098</v>
      </c>
    </row>
    <row r="340" spans="1:5" ht="14.25" hidden="1" customHeight="1">
      <c r="A340" s="29" t="s">
        <v>1507</v>
      </c>
      <c r="B340" s="29" t="s">
        <v>1690</v>
      </c>
      <c r="C340" s="30">
        <v>-5000000</v>
      </c>
      <c r="D340" s="29" t="s">
        <v>3344</v>
      </c>
      <c r="E340" s="85">
        <v>45098</v>
      </c>
    </row>
    <row r="341" spans="1:5" ht="14.25" hidden="1" customHeight="1">
      <c r="A341" s="29" t="s">
        <v>1507</v>
      </c>
      <c r="B341" s="29" t="s">
        <v>1760</v>
      </c>
      <c r="C341" s="30">
        <v>-2000000</v>
      </c>
      <c r="D341" s="29" t="s">
        <v>3344</v>
      </c>
      <c r="E341" s="85">
        <v>45098</v>
      </c>
    </row>
    <row r="342" spans="1:5" ht="14.25" hidden="1" customHeight="1">
      <c r="A342" s="29" t="s">
        <v>1507</v>
      </c>
      <c r="B342" s="29" t="s">
        <v>1763</v>
      </c>
      <c r="C342" s="30">
        <v>-12400000</v>
      </c>
      <c r="D342" s="29" t="s">
        <v>3344</v>
      </c>
      <c r="E342" s="85">
        <v>45098</v>
      </c>
    </row>
    <row r="343" spans="1:5" ht="14.25" hidden="1" customHeight="1">
      <c r="A343" s="29" t="s">
        <v>1507</v>
      </c>
      <c r="B343" s="29" t="s">
        <v>1774</v>
      </c>
      <c r="C343" s="30">
        <v>-6000000</v>
      </c>
      <c r="D343" s="29" t="s">
        <v>3344</v>
      </c>
      <c r="E343" s="85">
        <v>45098</v>
      </c>
    </row>
    <row r="344" spans="1:5" ht="14.25" hidden="1" customHeight="1">
      <c r="A344" s="29" t="s">
        <v>1507</v>
      </c>
      <c r="B344" s="29" t="s">
        <v>1784</v>
      </c>
      <c r="C344" s="30">
        <v>-28000000</v>
      </c>
      <c r="D344" s="29" t="s">
        <v>3344</v>
      </c>
      <c r="E344" s="85">
        <v>45098</v>
      </c>
    </row>
    <row r="345" spans="1:5" ht="14.25" hidden="1" customHeight="1">
      <c r="A345" s="29" t="s">
        <v>1507</v>
      </c>
      <c r="B345" s="29" t="s">
        <v>1787</v>
      </c>
      <c r="C345" s="30">
        <v>-17000000</v>
      </c>
      <c r="D345" s="29" t="s">
        <v>3344</v>
      </c>
      <c r="E345" s="85">
        <v>45098</v>
      </c>
    </row>
    <row r="346" spans="1:5" ht="14.25" hidden="1" customHeight="1">
      <c r="A346" s="29" t="s">
        <v>1507</v>
      </c>
      <c r="B346" s="29" t="s">
        <v>1807</v>
      </c>
      <c r="C346" s="30">
        <v>-17700000</v>
      </c>
      <c r="D346" s="29" t="s">
        <v>3344</v>
      </c>
      <c r="E346" s="85">
        <v>45098</v>
      </c>
    </row>
    <row r="347" spans="1:5" ht="14.25" hidden="1" customHeight="1">
      <c r="A347" s="29" t="s">
        <v>1507</v>
      </c>
      <c r="B347" s="29" t="s">
        <v>1810</v>
      </c>
      <c r="C347" s="30">
        <v>-19600000</v>
      </c>
      <c r="D347" s="29" t="s">
        <v>3344</v>
      </c>
      <c r="E347" s="85">
        <v>45098</v>
      </c>
    </row>
    <row r="348" spans="1:5" ht="14.25" hidden="1" customHeight="1">
      <c r="A348" s="29" t="s">
        <v>2836</v>
      </c>
      <c r="B348" s="29" t="s">
        <v>2947</v>
      </c>
      <c r="C348" s="30">
        <v>-86036109</v>
      </c>
      <c r="D348" s="29" t="s">
        <v>3344</v>
      </c>
      <c r="E348" s="85">
        <v>45098</v>
      </c>
    </row>
    <row r="349" spans="1:5" ht="14.25" hidden="1" customHeight="1">
      <c r="A349" s="29" t="s">
        <v>2950</v>
      </c>
      <c r="B349" s="29" t="s">
        <v>2973</v>
      </c>
      <c r="C349" s="30">
        <v>-3000000</v>
      </c>
      <c r="D349" s="29" t="s">
        <v>3344</v>
      </c>
      <c r="E349" s="85">
        <v>45098</v>
      </c>
    </row>
    <row r="350" spans="1:5" ht="14.25" hidden="1" customHeight="1">
      <c r="A350" s="29" t="s">
        <v>2950</v>
      </c>
      <c r="B350" s="29" t="s">
        <v>3024</v>
      </c>
      <c r="C350" s="30">
        <v>-10400000</v>
      </c>
      <c r="D350" s="29" t="s">
        <v>3344</v>
      </c>
      <c r="E350" s="85">
        <v>45098</v>
      </c>
    </row>
    <row r="351" spans="1:5" ht="14.25" hidden="1" customHeight="1">
      <c r="A351" s="29" t="s">
        <v>2950</v>
      </c>
      <c r="B351" s="29" t="s">
        <v>3070</v>
      </c>
      <c r="C351" s="30">
        <v>-16000000</v>
      </c>
      <c r="D351" s="29" t="s">
        <v>3344</v>
      </c>
      <c r="E351" s="85">
        <v>45098</v>
      </c>
    </row>
    <row r="352" spans="1:5" ht="14.25" hidden="1" customHeight="1">
      <c r="A352" s="29" t="s">
        <v>2950</v>
      </c>
      <c r="B352" s="29" t="s">
        <v>3111</v>
      </c>
      <c r="C352" s="30">
        <v>-11200000</v>
      </c>
      <c r="D352" s="29" t="s">
        <v>3344</v>
      </c>
      <c r="E352" s="85">
        <v>45098</v>
      </c>
    </row>
    <row r="353" spans="1:5" ht="14.25" hidden="1" customHeight="1">
      <c r="A353" s="29" t="s">
        <v>2950</v>
      </c>
      <c r="B353" s="29" t="s">
        <v>3184</v>
      </c>
      <c r="C353" s="30">
        <v>-6500000</v>
      </c>
      <c r="D353" s="29" t="s">
        <v>3344</v>
      </c>
      <c r="E353" s="85">
        <v>45098</v>
      </c>
    </row>
    <row r="354" spans="1:5" ht="14.25" hidden="1" customHeight="1">
      <c r="A354" s="29" t="s">
        <v>2950</v>
      </c>
      <c r="B354" s="29" t="s">
        <v>3186</v>
      </c>
      <c r="C354" s="30">
        <v>-6500000</v>
      </c>
      <c r="D354" s="29" t="s">
        <v>3344</v>
      </c>
      <c r="E354" s="85">
        <v>45098</v>
      </c>
    </row>
    <row r="355" spans="1:5" ht="14.25" hidden="1" customHeight="1">
      <c r="A355" s="29" t="s">
        <v>2950</v>
      </c>
      <c r="B355" s="29" t="s">
        <v>3192</v>
      </c>
      <c r="C355" s="30">
        <v>-13000000</v>
      </c>
      <c r="D355" s="29" t="s">
        <v>3344</v>
      </c>
      <c r="E355" s="85">
        <v>45098</v>
      </c>
    </row>
    <row r="356" spans="1:5" ht="14.25" hidden="1" customHeight="1">
      <c r="A356" s="29" t="s">
        <v>2950</v>
      </c>
      <c r="B356" s="29" t="s">
        <v>3194</v>
      </c>
      <c r="C356" s="30">
        <v>-10000000</v>
      </c>
      <c r="D356" s="29" t="s">
        <v>3344</v>
      </c>
      <c r="E356" s="85">
        <v>45098</v>
      </c>
    </row>
    <row r="357" spans="1:5" ht="14.25" hidden="1" customHeight="1">
      <c r="A357" s="29" t="s">
        <v>2950</v>
      </c>
      <c r="B357" s="29" t="s">
        <v>3200</v>
      </c>
      <c r="C357" s="30">
        <v>-6500000</v>
      </c>
      <c r="D357" s="29" t="s">
        <v>3344</v>
      </c>
      <c r="E357" s="85">
        <v>45098</v>
      </c>
    </row>
    <row r="358" spans="1:5" ht="14.25" hidden="1" customHeight="1">
      <c r="A358" s="29" t="s">
        <v>2950</v>
      </c>
      <c r="B358" s="29" t="s">
        <v>3202</v>
      </c>
      <c r="C358" s="30">
        <v>-6500000</v>
      </c>
      <c r="D358" s="29" t="s">
        <v>3344</v>
      </c>
      <c r="E358" s="85">
        <v>45098</v>
      </c>
    </row>
    <row r="359" spans="1:5" ht="14.25" hidden="1" customHeight="1">
      <c r="A359" s="29" t="s">
        <v>2950</v>
      </c>
      <c r="B359" s="29" t="s">
        <v>3210</v>
      </c>
      <c r="C359" s="30">
        <v>-7000000</v>
      </c>
      <c r="D359" s="29" t="s">
        <v>3344</v>
      </c>
      <c r="E359" s="85">
        <v>45098</v>
      </c>
    </row>
    <row r="360" spans="1:5" ht="14.25" hidden="1" customHeight="1">
      <c r="A360" s="29" t="s">
        <v>2950</v>
      </c>
      <c r="B360" s="29" t="s">
        <v>3212</v>
      </c>
      <c r="C360" s="30">
        <v>-7000000</v>
      </c>
      <c r="D360" s="29" t="s">
        <v>3344</v>
      </c>
      <c r="E360" s="85">
        <v>45098</v>
      </c>
    </row>
    <row r="361" spans="1:5" ht="14.25" hidden="1" customHeight="1">
      <c r="A361" s="29" t="s">
        <v>2950</v>
      </c>
      <c r="B361" s="29" t="s">
        <v>3240</v>
      </c>
      <c r="C361" s="30">
        <v>-18700000</v>
      </c>
      <c r="D361" s="29" t="s">
        <v>3344</v>
      </c>
      <c r="E361" s="85">
        <v>45098</v>
      </c>
    </row>
    <row r="362" spans="1:5" ht="14.25" hidden="1" customHeight="1">
      <c r="A362" s="29" t="s">
        <v>2714</v>
      </c>
      <c r="B362" s="29" t="s">
        <v>2742</v>
      </c>
      <c r="C362" s="30">
        <v>-20000000</v>
      </c>
      <c r="D362" s="29" t="s">
        <v>3345</v>
      </c>
      <c r="E362" s="85">
        <v>45079</v>
      </c>
    </row>
    <row r="363" spans="1:5" ht="14.25" hidden="1" customHeight="1">
      <c r="A363" s="29" t="s">
        <v>2714</v>
      </c>
      <c r="B363" s="29" t="s">
        <v>2775</v>
      </c>
      <c r="C363" s="30">
        <v>-25000000</v>
      </c>
      <c r="D363" s="29" t="s">
        <v>3345</v>
      </c>
      <c r="E363" s="85">
        <v>45079</v>
      </c>
    </row>
    <row r="364" spans="1:5" ht="14.25" hidden="1" customHeight="1">
      <c r="A364" s="29" t="s">
        <v>2714</v>
      </c>
      <c r="B364" s="29" t="s">
        <v>2805</v>
      </c>
      <c r="C364" s="30">
        <v>45000000</v>
      </c>
      <c r="D364" s="29" t="s">
        <v>3345</v>
      </c>
      <c r="E364" s="85">
        <v>45079</v>
      </c>
    </row>
    <row r="365" spans="1:5" ht="14.25" hidden="1" customHeight="1">
      <c r="A365" s="29" t="s">
        <v>1507</v>
      </c>
      <c r="B365" s="29" t="s">
        <v>1854</v>
      </c>
      <c r="C365" s="30">
        <v>-107100000</v>
      </c>
      <c r="D365" s="29" t="s">
        <v>3345</v>
      </c>
      <c r="E365" s="85">
        <v>45079</v>
      </c>
    </row>
    <row r="366" spans="1:5" ht="14.25" hidden="1" customHeight="1">
      <c r="A366" s="29" t="s">
        <v>1507</v>
      </c>
      <c r="B366" s="29" t="s">
        <v>1761</v>
      </c>
      <c r="C366" s="30">
        <v>36900000</v>
      </c>
      <c r="D366" s="29" t="s">
        <v>3345</v>
      </c>
      <c r="E366" s="85">
        <v>45079</v>
      </c>
    </row>
    <row r="367" spans="1:5" ht="14.25" hidden="1" customHeight="1">
      <c r="A367" s="29" t="s">
        <v>1507</v>
      </c>
      <c r="B367" s="29" t="s">
        <v>1771</v>
      </c>
      <c r="C367" s="30">
        <v>17000000</v>
      </c>
      <c r="D367" s="29" t="s">
        <v>3345</v>
      </c>
      <c r="E367" s="85">
        <v>45079</v>
      </c>
    </row>
    <row r="368" spans="1:5" ht="14.25" hidden="1" customHeight="1">
      <c r="A368" s="29" t="s">
        <v>1507</v>
      </c>
      <c r="B368" s="29" t="s">
        <v>1775</v>
      </c>
      <c r="C368" s="30">
        <v>10000000</v>
      </c>
      <c r="D368" s="29" t="s">
        <v>3345</v>
      </c>
      <c r="E368" s="85">
        <v>45079</v>
      </c>
    </row>
    <row r="369" spans="1:5" ht="14.25" hidden="1" customHeight="1">
      <c r="A369" s="29" t="s">
        <v>1507</v>
      </c>
      <c r="B369" s="29" t="s">
        <v>1785</v>
      </c>
      <c r="C369" s="30">
        <v>3300000</v>
      </c>
      <c r="D369" s="29" t="s">
        <v>3345</v>
      </c>
      <c r="E369" s="85">
        <v>45079</v>
      </c>
    </row>
    <row r="370" spans="1:5" ht="14.25" hidden="1" customHeight="1">
      <c r="A370" s="29" t="s">
        <v>1507</v>
      </c>
      <c r="B370" s="29" t="s">
        <v>1788</v>
      </c>
      <c r="C370" s="30">
        <v>3000000</v>
      </c>
      <c r="D370" s="29" t="s">
        <v>3345</v>
      </c>
      <c r="E370" s="85">
        <v>45079</v>
      </c>
    </row>
    <row r="371" spans="1:5" ht="14.25" hidden="1" customHeight="1">
      <c r="A371" s="29" t="s">
        <v>1507</v>
      </c>
      <c r="B371" s="29" t="s">
        <v>1798</v>
      </c>
      <c r="C371" s="30">
        <v>5000000</v>
      </c>
      <c r="D371" s="29" t="s">
        <v>3345</v>
      </c>
      <c r="E371" s="85">
        <v>45079</v>
      </c>
    </row>
    <row r="372" spans="1:5" ht="14.25" hidden="1" customHeight="1">
      <c r="A372" s="29" t="s">
        <v>1507</v>
      </c>
      <c r="B372" s="29" t="s">
        <v>1801</v>
      </c>
      <c r="C372" s="30">
        <v>15000000</v>
      </c>
      <c r="D372" s="29" t="s">
        <v>3345</v>
      </c>
      <c r="E372" s="85">
        <v>45079</v>
      </c>
    </row>
    <row r="373" spans="1:5" ht="14.25" hidden="1" customHeight="1">
      <c r="A373" s="29" t="s">
        <v>1507</v>
      </c>
      <c r="B373" s="29" t="s">
        <v>1808</v>
      </c>
      <c r="C373" s="30">
        <v>3100000</v>
      </c>
      <c r="D373" s="29" t="s">
        <v>3345</v>
      </c>
      <c r="E373" s="85">
        <v>45079</v>
      </c>
    </row>
    <row r="374" spans="1:5" ht="14.25" hidden="1" customHeight="1">
      <c r="A374" s="29" t="s">
        <v>1507</v>
      </c>
      <c r="B374" s="29" t="s">
        <v>1811</v>
      </c>
      <c r="C374" s="30">
        <v>3800000</v>
      </c>
      <c r="D374" s="29" t="s">
        <v>3345</v>
      </c>
      <c r="E374" s="85">
        <v>45079</v>
      </c>
    </row>
    <row r="375" spans="1:5" ht="14.25" hidden="1" customHeight="1">
      <c r="A375" s="29" t="s">
        <v>1507</v>
      </c>
      <c r="B375" s="29" t="s">
        <v>1820</v>
      </c>
      <c r="C375" s="30">
        <v>10000000</v>
      </c>
      <c r="D375" s="29" t="s">
        <v>3345</v>
      </c>
      <c r="E375" s="85">
        <v>45079</v>
      </c>
    </row>
    <row r="376" spans="1:5" ht="14.25" hidden="1" customHeight="1">
      <c r="A376" s="29" t="s">
        <v>2058</v>
      </c>
      <c r="B376" s="29" t="s">
        <v>2109</v>
      </c>
      <c r="C376" s="30">
        <v>-6040000</v>
      </c>
      <c r="D376" s="29" t="s">
        <v>3345</v>
      </c>
      <c r="E376" s="85">
        <v>45079</v>
      </c>
    </row>
    <row r="377" spans="1:5" ht="14.25" hidden="1" customHeight="1">
      <c r="A377" s="29" t="s">
        <v>2058</v>
      </c>
      <c r="B377" s="29" t="s">
        <v>2181</v>
      </c>
      <c r="C377" s="30">
        <v>6040000</v>
      </c>
      <c r="D377" s="29" t="s">
        <v>3345</v>
      </c>
      <c r="E377" s="85">
        <v>45079</v>
      </c>
    </row>
    <row r="378" spans="1:5" ht="14.25" hidden="1" customHeight="1">
      <c r="A378" s="29" t="s">
        <v>2058</v>
      </c>
      <c r="B378" s="29" t="s">
        <v>2276</v>
      </c>
      <c r="C378" s="30">
        <v>-20000000</v>
      </c>
      <c r="D378" s="29" t="s">
        <v>3345</v>
      </c>
      <c r="E378" s="85">
        <v>45079</v>
      </c>
    </row>
    <row r="379" spans="1:5" ht="14.25" hidden="1" customHeight="1">
      <c r="A379" s="29" t="s">
        <v>2058</v>
      </c>
      <c r="B379" s="29" t="s">
        <v>2280</v>
      </c>
      <c r="C379" s="30">
        <v>-500000</v>
      </c>
      <c r="D379" s="29" t="s">
        <v>3345</v>
      </c>
      <c r="E379" s="85">
        <v>45079</v>
      </c>
    </row>
    <row r="380" spans="1:5" ht="14.25" hidden="1" customHeight="1">
      <c r="A380" s="29" t="s">
        <v>2058</v>
      </c>
      <c r="B380" s="29" t="s">
        <v>2231</v>
      </c>
      <c r="C380" s="30">
        <v>20500000</v>
      </c>
      <c r="D380" s="29" t="s">
        <v>3345</v>
      </c>
      <c r="E380" s="85">
        <v>45079</v>
      </c>
    </row>
    <row r="381" spans="1:5" ht="14.25" hidden="1" customHeight="1">
      <c r="A381" s="29" t="s">
        <v>2058</v>
      </c>
      <c r="B381" s="29" t="s">
        <v>2123</v>
      </c>
      <c r="C381" s="30">
        <v>-9300000</v>
      </c>
      <c r="D381" s="29" t="s">
        <v>3345</v>
      </c>
      <c r="E381" s="85">
        <v>45079</v>
      </c>
    </row>
    <row r="382" spans="1:5" ht="14.25" hidden="1" customHeight="1">
      <c r="A382" s="29" t="s">
        <v>2058</v>
      </c>
      <c r="B382" s="29" t="s">
        <v>2125</v>
      </c>
      <c r="C382" s="30">
        <v>-900000</v>
      </c>
      <c r="D382" s="29" t="s">
        <v>3345</v>
      </c>
      <c r="E382" s="85">
        <v>45079</v>
      </c>
    </row>
    <row r="383" spans="1:5" ht="14.25" hidden="1" customHeight="1">
      <c r="A383" s="29" t="s">
        <v>2058</v>
      </c>
      <c r="B383" s="29" t="s">
        <v>2135</v>
      </c>
      <c r="C383" s="30">
        <v>-500000</v>
      </c>
      <c r="D383" s="29" t="s">
        <v>3345</v>
      </c>
      <c r="E383" s="85">
        <v>45079</v>
      </c>
    </row>
    <row r="384" spans="1:5" ht="14.25" hidden="1" customHeight="1">
      <c r="A384" s="29" t="s">
        <v>2058</v>
      </c>
      <c r="B384" s="29" t="s">
        <v>2181</v>
      </c>
      <c r="C384" s="30">
        <v>10700000</v>
      </c>
      <c r="D384" s="29" t="s">
        <v>3345</v>
      </c>
      <c r="E384" s="85">
        <v>45079</v>
      </c>
    </row>
    <row r="385" spans="1:5" ht="14.25" hidden="1" customHeight="1">
      <c r="A385" s="29" t="s">
        <v>2058</v>
      </c>
      <c r="B385" s="29" t="s">
        <v>2237</v>
      </c>
      <c r="C385" s="30">
        <v>-4900000</v>
      </c>
      <c r="D385" s="29" t="s">
        <v>3345</v>
      </c>
      <c r="E385" s="85">
        <v>45079</v>
      </c>
    </row>
    <row r="386" spans="1:5" ht="14.25" hidden="1" customHeight="1">
      <c r="A386" s="29" t="s">
        <v>2058</v>
      </c>
      <c r="B386" s="29" t="s">
        <v>2181</v>
      </c>
      <c r="C386" s="30">
        <v>4900000</v>
      </c>
      <c r="D386" s="29" t="s">
        <v>3345</v>
      </c>
      <c r="E386" s="85">
        <v>45079</v>
      </c>
    </row>
    <row r="387" spans="1:5" ht="14.25" hidden="1" customHeight="1">
      <c r="A387" s="29" t="s">
        <v>2058</v>
      </c>
      <c r="B387" s="29" t="s">
        <v>2344</v>
      </c>
      <c r="C387" s="30">
        <v>-5500000</v>
      </c>
      <c r="D387" s="29" t="s">
        <v>3345</v>
      </c>
      <c r="E387" s="85">
        <v>45079</v>
      </c>
    </row>
    <row r="388" spans="1:5" ht="14.25" hidden="1" customHeight="1">
      <c r="A388" s="29" t="s">
        <v>2058</v>
      </c>
      <c r="B388" s="29" t="s">
        <v>2357</v>
      </c>
      <c r="C388" s="30">
        <v>-3750000</v>
      </c>
      <c r="D388" s="29" t="s">
        <v>3345</v>
      </c>
      <c r="E388" s="85">
        <v>45079</v>
      </c>
    </row>
    <row r="389" spans="1:5" ht="14.25" hidden="1" customHeight="1">
      <c r="A389" s="29" t="s">
        <v>2058</v>
      </c>
      <c r="B389" s="29" t="s">
        <v>2359</v>
      </c>
      <c r="C389" s="30">
        <v>-1750000</v>
      </c>
      <c r="D389" s="29" t="s">
        <v>3345</v>
      </c>
      <c r="E389" s="85">
        <v>45079</v>
      </c>
    </row>
    <row r="390" spans="1:5" ht="14.25" hidden="1" customHeight="1">
      <c r="A390" s="29" t="s">
        <v>2058</v>
      </c>
      <c r="B390" s="29" t="s">
        <v>2381</v>
      </c>
      <c r="C390" s="30">
        <v>-2800000</v>
      </c>
      <c r="D390" s="29" t="s">
        <v>3345</v>
      </c>
      <c r="E390" s="85">
        <v>45079</v>
      </c>
    </row>
    <row r="391" spans="1:5" ht="14.25" hidden="1" customHeight="1">
      <c r="A391" s="29" t="s">
        <v>2058</v>
      </c>
      <c r="B391" s="29" t="s">
        <v>2407</v>
      </c>
      <c r="C391" s="30">
        <v>-2800000</v>
      </c>
      <c r="D391" s="29" t="s">
        <v>3345</v>
      </c>
      <c r="E391" s="85">
        <v>45079</v>
      </c>
    </row>
    <row r="392" spans="1:5" ht="14.25" hidden="1" customHeight="1">
      <c r="A392" s="29" t="s">
        <v>2058</v>
      </c>
      <c r="B392" s="29" t="s">
        <v>2181</v>
      </c>
      <c r="C392" s="30">
        <v>5600000</v>
      </c>
      <c r="D392" s="29" t="s">
        <v>3345</v>
      </c>
      <c r="E392" s="85">
        <v>45079</v>
      </c>
    </row>
    <row r="393" spans="1:5" ht="14.25" hidden="1" customHeight="1">
      <c r="A393" s="29" t="s">
        <v>2058</v>
      </c>
      <c r="B393" s="29" t="s">
        <v>2276</v>
      </c>
      <c r="C393" s="30">
        <v>-410000</v>
      </c>
      <c r="D393" s="29" t="s">
        <v>3345</v>
      </c>
      <c r="E393" s="85">
        <v>45079</v>
      </c>
    </row>
    <row r="394" spans="1:5" ht="14.25" hidden="1" customHeight="1">
      <c r="A394" s="29" t="s">
        <v>2058</v>
      </c>
      <c r="B394" s="29" t="s">
        <v>2278</v>
      </c>
      <c r="C394" s="30">
        <v>-8950000</v>
      </c>
      <c r="D394" s="29" t="s">
        <v>3345</v>
      </c>
      <c r="E394" s="85">
        <v>45079</v>
      </c>
    </row>
    <row r="395" spans="1:5" ht="14.25" hidden="1" customHeight="1">
      <c r="A395" s="29" t="s">
        <v>2058</v>
      </c>
      <c r="B395" s="29" t="s">
        <v>2181</v>
      </c>
      <c r="C395" s="30">
        <v>9360000</v>
      </c>
      <c r="D395" s="29" t="s">
        <v>3345</v>
      </c>
      <c r="E395" s="85">
        <v>45079</v>
      </c>
    </row>
    <row r="396" spans="1:5" ht="14.25" hidden="1" customHeight="1">
      <c r="A396" s="29" t="s">
        <v>2058</v>
      </c>
      <c r="B396" s="29" t="s">
        <v>2378</v>
      </c>
      <c r="C396" s="30">
        <v>-8877180</v>
      </c>
      <c r="D396" s="29" t="s">
        <v>3345</v>
      </c>
      <c r="E396" s="85">
        <v>45079</v>
      </c>
    </row>
    <row r="397" spans="1:5" ht="14.25" hidden="1" customHeight="1">
      <c r="A397" s="29" t="s">
        <v>2058</v>
      </c>
      <c r="B397" s="29" t="s">
        <v>2381</v>
      </c>
      <c r="C397" s="30">
        <v>-5700000</v>
      </c>
      <c r="D397" s="29" t="s">
        <v>3345</v>
      </c>
      <c r="E397" s="85">
        <v>45079</v>
      </c>
    </row>
    <row r="398" spans="1:5" ht="14.25" hidden="1" customHeight="1">
      <c r="A398" s="29" t="s">
        <v>2058</v>
      </c>
      <c r="B398" s="29" t="s">
        <v>2256</v>
      </c>
      <c r="C398" s="30">
        <v>14577180</v>
      </c>
      <c r="D398" s="29" t="s">
        <v>3345</v>
      </c>
      <c r="E398" s="85">
        <v>45079</v>
      </c>
    </row>
    <row r="399" spans="1:5" ht="14.25" hidden="1" customHeight="1">
      <c r="A399" s="29" t="s">
        <v>352</v>
      </c>
      <c r="B399" s="29" t="s">
        <v>501</v>
      </c>
      <c r="C399" s="30">
        <v>-8590274</v>
      </c>
      <c r="D399" s="29" t="s">
        <v>3345</v>
      </c>
      <c r="E399" s="85">
        <v>45079</v>
      </c>
    </row>
    <row r="400" spans="1:5" ht="14.25" hidden="1" customHeight="1">
      <c r="A400" s="29" t="s">
        <v>352</v>
      </c>
      <c r="B400" s="29" t="s">
        <v>496</v>
      </c>
      <c r="C400" s="30">
        <v>8590274</v>
      </c>
      <c r="D400" s="29" t="s">
        <v>3345</v>
      </c>
      <c r="E400" s="85">
        <v>45079</v>
      </c>
    </row>
    <row r="401" spans="1:6" ht="14.25" hidden="1" customHeight="1">
      <c r="A401" s="29" t="s">
        <v>352</v>
      </c>
      <c r="B401" s="29" t="s">
        <v>499</v>
      </c>
      <c r="C401" s="30">
        <v>-10679883</v>
      </c>
      <c r="D401" s="29" t="s">
        <v>3345</v>
      </c>
      <c r="E401" s="85">
        <v>45079</v>
      </c>
    </row>
    <row r="402" spans="1:6" ht="14.25" hidden="1" customHeight="1">
      <c r="A402" s="29" t="s">
        <v>352</v>
      </c>
      <c r="B402" s="29" t="s">
        <v>501</v>
      </c>
      <c r="C402" s="30">
        <v>-20370109</v>
      </c>
      <c r="D402" s="29" t="s">
        <v>3345</v>
      </c>
      <c r="E402" s="85">
        <v>45079</v>
      </c>
    </row>
    <row r="403" spans="1:6" ht="14.25" hidden="1" customHeight="1">
      <c r="A403" s="29" t="s">
        <v>352</v>
      </c>
      <c r="B403" s="29" t="s">
        <v>542</v>
      </c>
      <c r="C403" s="30">
        <v>31049992</v>
      </c>
      <c r="D403" s="29" t="s">
        <v>3345</v>
      </c>
      <c r="E403" s="85">
        <v>45079</v>
      </c>
    </row>
    <row r="404" spans="1:6" ht="14.25" hidden="1" customHeight="1">
      <c r="A404" s="29" t="s">
        <v>352</v>
      </c>
      <c r="B404" s="29" t="s">
        <v>410</v>
      </c>
      <c r="C404" s="30">
        <v>-7952106</v>
      </c>
      <c r="D404" s="29" t="s">
        <v>3345</v>
      </c>
      <c r="E404" s="85">
        <v>45079</v>
      </c>
    </row>
    <row r="405" spans="1:6" ht="14.25" hidden="1" customHeight="1">
      <c r="A405" s="29" t="s">
        <v>352</v>
      </c>
      <c r="B405" s="29" t="s">
        <v>542</v>
      </c>
      <c r="C405" s="30">
        <v>7952106</v>
      </c>
      <c r="D405" s="29" t="s">
        <v>3345</v>
      </c>
      <c r="E405" s="85">
        <v>45079</v>
      </c>
    </row>
    <row r="406" spans="1:6" ht="14.25" hidden="1" customHeight="1">
      <c r="A406" s="29" t="s">
        <v>2950</v>
      </c>
      <c r="B406" s="29" t="s">
        <v>3232</v>
      </c>
      <c r="C406" s="30">
        <v>-3600000</v>
      </c>
      <c r="D406" s="29" t="s">
        <v>3345</v>
      </c>
      <c r="E406" s="85">
        <v>45079</v>
      </c>
    </row>
    <row r="407" spans="1:6" ht="14.25" hidden="1" customHeight="1">
      <c r="A407" s="29" t="s">
        <v>2950</v>
      </c>
      <c r="B407" s="29" t="s">
        <v>3224</v>
      </c>
      <c r="C407" s="30">
        <v>-650000</v>
      </c>
      <c r="D407" s="29" t="s">
        <v>3345</v>
      </c>
      <c r="E407" s="85">
        <v>45079</v>
      </c>
    </row>
    <row r="408" spans="1:6" ht="14.25" hidden="1" customHeight="1">
      <c r="A408" s="29" t="s">
        <v>2950</v>
      </c>
      <c r="B408" s="29" t="s">
        <v>3241</v>
      </c>
      <c r="C408" s="30">
        <v>4250000</v>
      </c>
      <c r="D408" s="29" t="s">
        <v>3345</v>
      </c>
      <c r="E408" s="85">
        <v>45079</v>
      </c>
    </row>
    <row r="409" spans="1:6" ht="14.25" hidden="1" customHeight="1">
      <c r="A409" s="29" t="s">
        <v>2950</v>
      </c>
      <c r="B409" s="29" t="s">
        <v>3162</v>
      </c>
      <c r="C409" s="30">
        <v>-1600000</v>
      </c>
      <c r="D409" s="29" t="s">
        <v>3345</v>
      </c>
      <c r="E409" s="85">
        <v>45079</v>
      </c>
    </row>
    <row r="410" spans="1:6" ht="14.25" hidden="1" customHeight="1">
      <c r="A410" s="29" t="s">
        <v>2950</v>
      </c>
      <c r="B410" s="29" t="s">
        <v>3138</v>
      </c>
      <c r="C410" s="30">
        <v>1600000</v>
      </c>
      <c r="D410" s="29" t="s">
        <v>3345</v>
      </c>
      <c r="E410" s="85">
        <v>45079</v>
      </c>
    </row>
    <row r="411" spans="1:6" ht="14.25" hidden="1" customHeight="1">
      <c r="A411" s="29" t="s">
        <v>2950</v>
      </c>
      <c r="B411" s="29" t="s">
        <v>3013</v>
      </c>
      <c r="C411" s="30">
        <v>-2200000</v>
      </c>
      <c r="D411" s="29" t="s">
        <v>3345</v>
      </c>
      <c r="E411" s="85">
        <v>45079</v>
      </c>
    </row>
    <row r="412" spans="1:6" ht="14.25" hidden="1" customHeight="1">
      <c r="A412" s="29" t="s">
        <v>2950</v>
      </c>
      <c r="B412" s="29" t="s">
        <v>3011</v>
      </c>
      <c r="C412" s="30">
        <v>2200000</v>
      </c>
      <c r="D412" s="29" t="s">
        <v>3345</v>
      </c>
      <c r="E412" s="85">
        <v>45079</v>
      </c>
    </row>
    <row r="413" spans="1:6" ht="14.25" hidden="1" customHeight="1">
      <c r="A413" s="29" t="s">
        <v>2950</v>
      </c>
      <c r="B413" s="29" t="s">
        <v>3044</v>
      </c>
      <c r="C413" s="30">
        <v>-3200000</v>
      </c>
      <c r="D413" s="29" t="s">
        <v>3345</v>
      </c>
      <c r="E413" s="85">
        <v>45079</v>
      </c>
      <c r="F413" s="29" t="s">
        <v>3346</v>
      </c>
    </row>
    <row r="414" spans="1:6" ht="14.25" hidden="1" customHeight="1">
      <c r="A414" s="29" t="s">
        <v>2950</v>
      </c>
      <c r="B414" s="29" t="s">
        <v>3046</v>
      </c>
      <c r="C414" s="30">
        <v>3200000</v>
      </c>
      <c r="D414" s="29" t="s">
        <v>3345</v>
      </c>
      <c r="E414" s="85">
        <v>45079</v>
      </c>
    </row>
    <row r="415" spans="1:6" ht="14.25" hidden="1" customHeight="1">
      <c r="A415" s="29" t="s">
        <v>2950</v>
      </c>
      <c r="B415" s="29" t="s">
        <v>3071</v>
      </c>
      <c r="C415" s="30">
        <v>-4000000</v>
      </c>
      <c r="D415" s="29" t="s">
        <v>3345</v>
      </c>
      <c r="E415" s="85">
        <v>45079</v>
      </c>
    </row>
    <row r="416" spans="1:6" ht="14.25" hidden="1" customHeight="1">
      <c r="A416" s="29" t="s">
        <v>2950</v>
      </c>
      <c r="B416" s="29" t="s">
        <v>3081</v>
      </c>
      <c r="C416" s="30">
        <v>4000000</v>
      </c>
      <c r="D416" s="29" t="s">
        <v>3345</v>
      </c>
      <c r="E416" s="85">
        <v>45079</v>
      </c>
    </row>
    <row r="417" spans="1:5" ht="14.25" hidden="1" customHeight="1">
      <c r="A417" s="29" t="s">
        <v>2950</v>
      </c>
      <c r="B417" s="29" t="s">
        <v>2970</v>
      </c>
      <c r="C417" s="30">
        <v>-1700000</v>
      </c>
      <c r="D417" s="29" t="s">
        <v>3345</v>
      </c>
      <c r="E417" s="85">
        <v>45079</v>
      </c>
    </row>
    <row r="418" spans="1:5" ht="14.25" hidden="1" customHeight="1">
      <c r="A418" s="29" t="s">
        <v>2950</v>
      </c>
      <c r="B418" s="29" t="s">
        <v>2972</v>
      </c>
      <c r="C418" s="30">
        <v>-200000</v>
      </c>
      <c r="D418" s="29" t="s">
        <v>3345</v>
      </c>
      <c r="E418" s="85">
        <v>45079</v>
      </c>
    </row>
    <row r="419" spans="1:5" ht="14.25" hidden="1" customHeight="1">
      <c r="A419" s="29" t="s">
        <v>2950</v>
      </c>
      <c r="B419" s="29" t="s">
        <v>2977</v>
      </c>
      <c r="C419" s="30">
        <v>1900000</v>
      </c>
      <c r="D419" s="29" t="s">
        <v>3345</v>
      </c>
      <c r="E419" s="85">
        <v>45079</v>
      </c>
    </row>
    <row r="420" spans="1:5" ht="14.25" hidden="1" customHeight="1">
      <c r="A420" s="29" t="s">
        <v>66</v>
      </c>
      <c r="B420" s="29" t="s">
        <v>214</v>
      </c>
      <c r="C420" s="30">
        <v>-26700000</v>
      </c>
      <c r="D420" s="29" t="s">
        <v>3345</v>
      </c>
      <c r="E420" s="85">
        <v>45079</v>
      </c>
    </row>
    <row r="421" spans="1:5" ht="14.25" hidden="1" customHeight="1">
      <c r="A421" s="29" t="s">
        <v>66</v>
      </c>
      <c r="B421" s="29" t="s">
        <v>170</v>
      </c>
      <c r="C421" s="30">
        <v>26700000</v>
      </c>
      <c r="D421" s="29" t="s">
        <v>3345</v>
      </c>
      <c r="E421" s="85">
        <v>45079</v>
      </c>
    </row>
    <row r="422" spans="1:5" ht="14.25" hidden="1" customHeight="1">
      <c r="A422" s="29" t="s">
        <v>66</v>
      </c>
      <c r="B422" s="29" t="s">
        <v>165</v>
      </c>
      <c r="C422" s="30">
        <v>-22400000</v>
      </c>
      <c r="D422" s="29" t="s">
        <v>3345</v>
      </c>
      <c r="E422" s="85">
        <v>45079</v>
      </c>
    </row>
    <row r="423" spans="1:5" ht="14.25" hidden="1" customHeight="1">
      <c r="A423" s="29" t="s">
        <v>66</v>
      </c>
      <c r="B423" s="29" t="s">
        <v>95</v>
      </c>
      <c r="C423" s="30">
        <v>22400000</v>
      </c>
      <c r="D423" s="29" t="s">
        <v>3345</v>
      </c>
      <c r="E423" s="85">
        <v>45079</v>
      </c>
    </row>
    <row r="424" spans="1:5" ht="14.25" hidden="1" customHeight="1">
      <c r="A424" s="29" t="s">
        <v>1052</v>
      </c>
      <c r="B424" s="29" t="s">
        <v>1069</v>
      </c>
      <c r="C424" s="30">
        <v>-3000000</v>
      </c>
      <c r="D424" s="29" t="s">
        <v>3345</v>
      </c>
      <c r="E424" s="85">
        <v>45079</v>
      </c>
    </row>
    <row r="425" spans="1:5" ht="14.25" hidden="1" customHeight="1">
      <c r="A425" s="29" t="s">
        <v>1052</v>
      </c>
      <c r="B425" s="29" t="s">
        <v>1079</v>
      </c>
      <c r="C425" s="30">
        <v>-2000000</v>
      </c>
      <c r="D425" s="29" t="s">
        <v>3345</v>
      </c>
      <c r="E425" s="85">
        <v>45079</v>
      </c>
    </row>
    <row r="426" spans="1:5" ht="14.25" hidden="1" customHeight="1">
      <c r="A426" s="29" t="s">
        <v>1052</v>
      </c>
      <c r="B426" s="29" t="s">
        <v>1071</v>
      </c>
      <c r="C426" s="30">
        <v>3000000</v>
      </c>
      <c r="D426" s="29" t="s">
        <v>3345</v>
      </c>
      <c r="E426" s="85">
        <v>45079</v>
      </c>
    </row>
    <row r="427" spans="1:5" ht="14.25" hidden="1" customHeight="1">
      <c r="A427" s="29" t="s">
        <v>1052</v>
      </c>
      <c r="B427" s="29" t="s">
        <v>1081</v>
      </c>
      <c r="C427" s="30">
        <v>2000000</v>
      </c>
      <c r="D427" s="29" t="s">
        <v>3345</v>
      </c>
      <c r="E427" s="85">
        <v>45079</v>
      </c>
    </row>
    <row r="428" spans="1:5" ht="14.25" hidden="1" customHeight="1">
      <c r="A428" s="29" t="s">
        <v>2003</v>
      </c>
      <c r="B428" s="29" t="s">
        <v>2046</v>
      </c>
      <c r="C428" s="30">
        <v>-1600000</v>
      </c>
      <c r="D428" s="29" t="s">
        <v>3345</v>
      </c>
      <c r="E428" s="85">
        <v>45079</v>
      </c>
    </row>
    <row r="429" spans="1:5" ht="14.25" hidden="1" customHeight="1">
      <c r="A429" s="29" t="s">
        <v>2003</v>
      </c>
      <c r="B429" s="29" t="s">
        <v>2042</v>
      </c>
      <c r="C429" s="30">
        <v>1600000</v>
      </c>
      <c r="D429" s="29" t="s">
        <v>3345</v>
      </c>
      <c r="E429" s="85">
        <v>45079</v>
      </c>
    </row>
    <row r="430" spans="1:5" ht="14.25" hidden="1" customHeight="1">
      <c r="A430" s="29" t="s">
        <v>2950</v>
      </c>
      <c r="B430" s="29" t="s">
        <v>3257</v>
      </c>
      <c r="C430" s="30">
        <v>110000000</v>
      </c>
      <c r="D430" s="29" t="s">
        <v>3347</v>
      </c>
      <c r="E430" s="85">
        <v>45098</v>
      </c>
    </row>
    <row r="431" spans="1:5" ht="14.25" hidden="1" customHeight="1">
      <c r="A431" s="29" t="s">
        <v>2419</v>
      </c>
      <c r="B431" s="29" t="s">
        <v>2441</v>
      </c>
      <c r="C431" s="30">
        <v>11226059.52</v>
      </c>
      <c r="D431" s="29" t="s">
        <v>3348</v>
      </c>
      <c r="E431" s="85">
        <v>45098</v>
      </c>
    </row>
    <row r="432" spans="1:5" ht="14.25" hidden="1" customHeight="1">
      <c r="A432" s="29" t="s">
        <v>2419</v>
      </c>
      <c r="B432" s="29" t="s">
        <v>2442</v>
      </c>
      <c r="C432" s="30">
        <v>54178550.439999998</v>
      </c>
      <c r="D432" s="29" t="s">
        <v>3348</v>
      </c>
      <c r="E432" s="85">
        <v>45098</v>
      </c>
    </row>
    <row r="433" spans="1:5" ht="14.25" hidden="1" customHeight="1">
      <c r="A433" s="29" t="s">
        <v>2578</v>
      </c>
      <c r="B433" s="29" t="s">
        <v>2705</v>
      </c>
      <c r="C433" s="30">
        <v>19362138.440000001</v>
      </c>
      <c r="D433" s="29" t="s">
        <v>3348</v>
      </c>
      <c r="E433" s="85">
        <v>45098</v>
      </c>
    </row>
    <row r="434" spans="1:5" ht="14.25" customHeight="1">
      <c r="A434" s="29" t="s">
        <v>2578</v>
      </c>
      <c r="B434" s="29" t="s">
        <v>2660</v>
      </c>
      <c r="C434" s="30">
        <v>-4000000</v>
      </c>
      <c r="D434" s="29" t="s">
        <v>3349</v>
      </c>
      <c r="E434" s="85">
        <v>45099</v>
      </c>
    </row>
    <row r="435" spans="1:5" ht="14.25" hidden="1" customHeight="1">
      <c r="A435" s="29" t="s">
        <v>2578</v>
      </c>
      <c r="B435" s="29" t="s">
        <v>2688</v>
      </c>
      <c r="C435" s="30">
        <v>4000000</v>
      </c>
      <c r="D435" s="29" t="s">
        <v>3349</v>
      </c>
      <c r="E435" s="85">
        <v>45099</v>
      </c>
    </row>
    <row r="436" spans="1:5" ht="14.25" hidden="1" customHeight="1">
      <c r="A436" s="29" t="s">
        <v>313</v>
      </c>
      <c r="B436" s="29" t="s">
        <v>348</v>
      </c>
      <c r="C436" s="30">
        <v>-6000000</v>
      </c>
      <c r="D436" s="29" t="s">
        <v>3349</v>
      </c>
      <c r="E436" s="85">
        <v>45099</v>
      </c>
    </row>
    <row r="437" spans="1:5" ht="14.25" hidden="1" customHeight="1">
      <c r="A437" s="29" t="s">
        <v>313</v>
      </c>
      <c r="B437" s="29" t="s">
        <v>351</v>
      </c>
      <c r="C437" s="30">
        <v>-9900000</v>
      </c>
      <c r="D437" s="29" t="s">
        <v>3349</v>
      </c>
      <c r="E437" s="85">
        <v>45099</v>
      </c>
    </row>
    <row r="438" spans="1:5" ht="14.25" hidden="1" customHeight="1">
      <c r="A438" s="29" t="s">
        <v>313</v>
      </c>
      <c r="B438" s="29" t="s">
        <v>335</v>
      </c>
      <c r="C438" s="30">
        <v>6000000</v>
      </c>
      <c r="D438" s="29" t="s">
        <v>3349</v>
      </c>
      <c r="E438" s="85">
        <v>45099</v>
      </c>
    </row>
    <row r="439" spans="1:5" ht="14.25" hidden="1" customHeight="1">
      <c r="A439" s="29" t="s">
        <v>313</v>
      </c>
      <c r="B439" s="29" t="s">
        <v>335</v>
      </c>
      <c r="C439" s="30">
        <v>9900000</v>
      </c>
      <c r="D439" s="29" t="s">
        <v>3349</v>
      </c>
      <c r="E439" s="85">
        <v>45099</v>
      </c>
    </row>
    <row r="440" spans="1:5" ht="14.25" hidden="1" customHeight="1">
      <c r="A440" s="29" t="s">
        <v>2058</v>
      </c>
      <c r="B440" s="29" t="s">
        <v>2193</v>
      </c>
      <c r="C440" s="30">
        <v>-83000000</v>
      </c>
      <c r="D440" s="29" t="s">
        <v>3349</v>
      </c>
      <c r="E440" s="85">
        <v>45099</v>
      </c>
    </row>
    <row r="441" spans="1:5" ht="14.25" hidden="1" customHeight="1">
      <c r="A441" s="29" t="s">
        <v>2058</v>
      </c>
      <c r="B441" s="29" t="s">
        <v>2086</v>
      </c>
      <c r="C441" s="30">
        <v>83000000</v>
      </c>
      <c r="D441" s="29" t="s">
        <v>3349</v>
      </c>
      <c r="E441" s="85">
        <v>45099</v>
      </c>
    </row>
    <row r="442" spans="1:5" ht="14.25" hidden="1" customHeight="1">
      <c r="A442" s="29" t="s">
        <v>2058</v>
      </c>
      <c r="B442" s="29" t="s">
        <v>2193</v>
      </c>
      <c r="C442" s="30">
        <v>-253000000</v>
      </c>
      <c r="D442" s="29" t="s">
        <v>3349</v>
      </c>
      <c r="E442" s="85">
        <v>45099</v>
      </c>
    </row>
    <row r="443" spans="1:5" ht="14.25" hidden="1" customHeight="1">
      <c r="A443" s="29" t="s">
        <v>2058</v>
      </c>
      <c r="B443" s="29" t="s">
        <v>2157</v>
      </c>
      <c r="C443" s="30">
        <v>142000000</v>
      </c>
      <c r="D443" s="29" t="s">
        <v>3349</v>
      </c>
      <c r="E443" s="85">
        <v>45099</v>
      </c>
    </row>
    <row r="444" spans="1:5" ht="14.25" hidden="1" customHeight="1">
      <c r="A444" s="29" t="s">
        <v>2058</v>
      </c>
      <c r="B444" s="29" t="s">
        <v>2199</v>
      </c>
      <c r="C444" s="30">
        <v>100000000</v>
      </c>
      <c r="D444" s="29" t="s">
        <v>3349</v>
      </c>
      <c r="E444" s="85">
        <v>45099</v>
      </c>
    </row>
    <row r="445" spans="1:5" ht="14.25" hidden="1" customHeight="1">
      <c r="A445" s="29" t="s">
        <v>2058</v>
      </c>
      <c r="B445" s="29" t="s">
        <v>2166</v>
      </c>
      <c r="C445" s="30">
        <v>11000000</v>
      </c>
      <c r="D445" s="29" t="s">
        <v>3349</v>
      </c>
      <c r="E445" s="85">
        <v>45099</v>
      </c>
    </row>
    <row r="446" spans="1:5" ht="14.25" hidden="1" customHeight="1">
      <c r="A446" s="29" t="s">
        <v>790</v>
      </c>
      <c r="B446" s="29" t="s">
        <v>823</v>
      </c>
      <c r="C446" s="30">
        <v>-132000000</v>
      </c>
      <c r="D446" s="29" t="s">
        <v>3350</v>
      </c>
      <c r="E446" s="85">
        <v>45099</v>
      </c>
    </row>
    <row r="447" spans="1:5" ht="14.25" hidden="1" customHeight="1">
      <c r="A447" s="29" t="s">
        <v>790</v>
      </c>
      <c r="B447" s="29" t="s">
        <v>904</v>
      </c>
      <c r="C447" s="30">
        <v>132000000</v>
      </c>
      <c r="D447" s="29" t="s">
        <v>3350</v>
      </c>
      <c r="E447" s="85">
        <v>45099</v>
      </c>
    </row>
    <row r="448" spans="1:5" ht="14.25" hidden="1" customHeight="1">
      <c r="A448" s="29" t="s">
        <v>2003</v>
      </c>
      <c r="B448" s="29" t="s">
        <v>2042</v>
      </c>
      <c r="C448" s="30">
        <v>6800000</v>
      </c>
      <c r="D448" s="29" t="s">
        <v>3351</v>
      </c>
      <c r="E448" s="85">
        <v>45098</v>
      </c>
    </row>
    <row r="449" spans="1:5" ht="14.25" hidden="1" customHeight="1">
      <c r="A449" s="29" t="s">
        <v>1938</v>
      </c>
      <c r="B449" s="29" t="s">
        <v>1958</v>
      </c>
      <c r="C449" s="30">
        <v>20000000</v>
      </c>
      <c r="D449" s="29" t="s">
        <v>3351</v>
      </c>
      <c r="E449" s="85">
        <v>45098</v>
      </c>
    </row>
    <row r="450" spans="1:5" ht="14.25" hidden="1" customHeight="1">
      <c r="A450" s="29" t="s">
        <v>66</v>
      </c>
      <c r="B450" s="71" t="s">
        <v>310</v>
      </c>
      <c r="C450" s="30">
        <v>78000000</v>
      </c>
      <c r="D450" s="29" t="s">
        <v>3351</v>
      </c>
      <c r="E450" s="85">
        <v>45098</v>
      </c>
    </row>
    <row r="451" spans="1:5" ht="14.25" hidden="1" customHeight="1">
      <c r="A451" s="29" t="s">
        <v>66</v>
      </c>
      <c r="B451" s="71" t="s">
        <v>312</v>
      </c>
      <c r="C451" s="30">
        <v>78000000</v>
      </c>
      <c r="D451" s="29" t="s">
        <v>3351</v>
      </c>
      <c r="E451" s="85">
        <v>45098</v>
      </c>
    </row>
    <row r="452" spans="1:5" ht="14.25" hidden="1" customHeight="1">
      <c r="A452" s="29" t="s">
        <v>1507</v>
      </c>
      <c r="B452" s="29" t="s">
        <v>1868</v>
      </c>
      <c r="C452" s="30">
        <v>1000000</v>
      </c>
      <c r="D452" s="29" t="s">
        <v>3351</v>
      </c>
      <c r="E452" s="85">
        <v>45098</v>
      </c>
    </row>
    <row r="453" spans="1:5" ht="14.25" hidden="1" customHeight="1">
      <c r="A453" s="29" t="s">
        <v>1507</v>
      </c>
      <c r="B453" s="29" t="s">
        <v>1871</v>
      </c>
      <c r="C453" s="30">
        <v>175200000</v>
      </c>
      <c r="D453" s="29" t="s">
        <v>3351</v>
      </c>
      <c r="E453" s="85">
        <v>45098</v>
      </c>
    </row>
    <row r="454" spans="1:5" ht="14.25" hidden="1" customHeight="1">
      <c r="A454" s="29" t="s">
        <v>1507</v>
      </c>
      <c r="B454" s="29" t="s">
        <v>1877</v>
      </c>
      <c r="C454" s="30">
        <v>254100000</v>
      </c>
      <c r="D454" s="29" t="s">
        <v>3351</v>
      </c>
      <c r="E454" s="85">
        <v>45098</v>
      </c>
    </row>
    <row r="455" spans="1:5" ht="14.25" hidden="1" customHeight="1">
      <c r="A455" s="29" t="s">
        <v>1507</v>
      </c>
      <c r="B455" s="29" t="s">
        <v>1879</v>
      </c>
      <c r="C455" s="30">
        <v>30000000</v>
      </c>
      <c r="D455" s="29" t="s">
        <v>3351</v>
      </c>
      <c r="E455" s="85">
        <v>45098</v>
      </c>
    </row>
    <row r="456" spans="1:5" ht="14.25" hidden="1" customHeight="1">
      <c r="A456" s="29" t="s">
        <v>1002</v>
      </c>
      <c r="B456" s="29" t="s">
        <v>1032</v>
      </c>
      <c r="C456" s="30">
        <v>57000000</v>
      </c>
      <c r="D456" s="29" t="s">
        <v>3351</v>
      </c>
      <c r="E456" s="85">
        <v>45098</v>
      </c>
    </row>
    <row r="457" spans="1:5" ht="14.25" hidden="1" customHeight="1">
      <c r="A457" s="29" t="s">
        <v>2419</v>
      </c>
      <c r="B457" s="29" t="s">
        <v>2645</v>
      </c>
      <c r="C457" s="30">
        <v>60000000</v>
      </c>
      <c r="D457" s="29" t="s">
        <v>3351</v>
      </c>
      <c r="E457" s="85">
        <v>45098</v>
      </c>
    </row>
    <row r="458" spans="1:5" ht="14.25" hidden="1" customHeight="1">
      <c r="A458" s="29" t="s">
        <v>2419</v>
      </c>
      <c r="B458" s="29" t="s">
        <v>2660</v>
      </c>
      <c r="C458" s="30">
        <v>15000000</v>
      </c>
      <c r="D458" s="29" t="s">
        <v>3351</v>
      </c>
      <c r="E458" s="85">
        <v>45098</v>
      </c>
    </row>
    <row r="459" spans="1:5" ht="14.25" hidden="1" customHeight="1">
      <c r="A459" s="29" t="s">
        <v>352</v>
      </c>
      <c r="B459" s="29" t="s">
        <v>673</v>
      </c>
      <c r="C459" s="30">
        <v>164000000</v>
      </c>
      <c r="D459" s="29" t="s">
        <v>3351</v>
      </c>
      <c r="E459" s="85">
        <v>45098</v>
      </c>
    </row>
    <row r="460" spans="1:5" ht="14.25" hidden="1" customHeight="1">
      <c r="A460" s="29" t="s">
        <v>66</v>
      </c>
      <c r="B460" s="29" t="s">
        <v>202</v>
      </c>
      <c r="C460" s="30">
        <v>-35484306.810000002</v>
      </c>
      <c r="D460" s="29" t="s">
        <v>3351</v>
      </c>
      <c r="E460" s="85">
        <v>45098</v>
      </c>
    </row>
    <row r="461" spans="1:5" ht="14.25" hidden="1" customHeight="1">
      <c r="A461" s="29" t="s">
        <v>66</v>
      </c>
      <c r="B461" s="29" t="s">
        <v>209</v>
      </c>
      <c r="C461" s="30">
        <v>-44518980.490000002</v>
      </c>
      <c r="D461" s="29" t="s">
        <v>3351</v>
      </c>
      <c r="E461" s="85">
        <v>45098</v>
      </c>
    </row>
    <row r="462" spans="1:5" ht="14.25" hidden="1" customHeight="1">
      <c r="A462" s="29" t="s">
        <v>66</v>
      </c>
      <c r="B462" s="29" t="s">
        <v>214</v>
      </c>
      <c r="C462" s="30">
        <v>-193296712.69999999</v>
      </c>
      <c r="D462" s="29" t="s">
        <v>3351</v>
      </c>
      <c r="E462" s="85">
        <v>45098</v>
      </c>
    </row>
    <row r="463" spans="1:5" ht="14.25" hidden="1" customHeight="1">
      <c r="A463" s="29" t="s">
        <v>313</v>
      </c>
      <c r="B463" s="29" t="s">
        <v>335</v>
      </c>
      <c r="C463" s="30">
        <v>-30000000</v>
      </c>
      <c r="D463" s="29" t="s">
        <v>3351</v>
      </c>
      <c r="E463" s="85">
        <v>45098</v>
      </c>
    </row>
    <row r="464" spans="1:5" ht="14.25" hidden="1" customHeight="1">
      <c r="A464" s="29" t="s">
        <v>313</v>
      </c>
      <c r="B464" s="29" t="s">
        <v>348</v>
      </c>
      <c r="C464" s="30">
        <v>-2600000</v>
      </c>
      <c r="D464" s="29" t="s">
        <v>3351</v>
      </c>
      <c r="E464" s="85">
        <v>45098</v>
      </c>
    </row>
    <row r="465" spans="1:5" ht="14.25" hidden="1" customHeight="1">
      <c r="A465" s="29" t="s">
        <v>313</v>
      </c>
      <c r="B465" s="29" t="s">
        <v>351</v>
      </c>
      <c r="C465" s="30">
        <f>-85500000</f>
        <v>-85500000</v>
      </c>
      <c r="D465" s="29" t="s">
        <v>3351</v>
      </c>
      <c r="E465" s="85">
        <v>45098</v>
      </c>
    </row>
    <row r="466" spans="1:5" ht="14.25" hidden="1" customHeight="1">
      <c r="A466" s="29" t="s">
        <v>2714</v>
      </c>
      <c r="B466" s="29" t="s">
        <v>2742</v>
      </c>
      <c r="C466" s="30">
        <v>-30000000</v>
      </c>
      <c r="D466" s="29" t="s">
        <v>3351</v>
      </c>
      <c r="E466" s="85">
        <v>45098</v>
      </c>
    </row>
    <row r="467" spans="1:5" ht="14.25" hidden="1" customHeight="1">
      <c r="A467" s="29" t="s">
        <v>2714</v>
      </c>
      <c r="B467" s="29" t="s">
        <v>2797</v>
      </c>
      <c r="C467" s="30">
        <v>-5700000</v>
      </c>
      <c r="D467" s="29" t="s">
        <v>3351</v>
      </c>
      <c r="E467" s="85">
        <v>45098</v>
      </c>
    </row>
    <row r="468" spans="1:5" ht="14.25" hidden="1" customHeight="1">
      <c r="A468" s="29" t="s">
        <v>2714</v>
      </c>
      <c r="B468" s="29" t="s">
        <v>2775</v>
      </c>
      <c r="C468" s="30">
        <v>-20300000</v>
      </c>
      <c r="D468" s="29" t="s">
        <v>3351</v>
      </c>
      <c r="E468" s="85">
        <v>45098</v>
      </c>
    </row>
    <row r="469" spans="1:5" ht="14.25" hidden="1" customHeight="1">
      <c r="A469" s="29" t="s">
        <v>2714</v>
      </c>
      <c r="B469" s="29" t="s">
        <v>2770</v>
      </c>
      <c r="C469" s="30">
        <v>-2000000</v>
      </c>
      <c r="D469" s="29" t="s">
        <v>3351</v>
      </c>
      <c r="E469" s="85">
        <v>45098</v>
      </c>
    </row>
    <row r="470" spans="1:5" ht="14.25" hidden="1" customHeight="1">
      <c r="A470" s="29" t="s">
        <v>2714</v>
      </c>
      <c r="B470" s="29" t="s">
        <v>2787</v>
      </c>
      <c r="C470" s="30">
        <v>-1800000</v>
      </c>
      <c r="D470" s="29" t="s">
        <v>3351</v>
      </c>
      <c r="E470" s="85">
        <v>45098</v>
      </c>
    </row>
    <row r="471" spans="1:5" ht="14.25" hidden="1" customHeight="1">
      <c r="A471" s="29" t="s">
        <v>2714</v>
      </c>
      <c r="B471" s="29" t="s">
        <v>2822</v>
      </c>
      <c r="C471" s="30">
        <v>-6420000</v>
      </c>
      <c r="D471" s="29" t="s">
        <v>3351</v>
      </c>
      <c r="E471" s="85">
        <v>45098</v>
      </c>
    </row>
    <row r="472" spans="1:5" ht="14.25" hidden="1" customHeight="1">
      <c r="A472" s="29" t="s">
        <v>2714</v>
      </c>
      <c r="B472" s="29" t="s">
        <v>2824</v>
      </c>
      <c r="C472" s="30">
        <v>-420000</v>
      </c>
      <c r="D472" s="29" t="s">
        <v>3351</v>
      </c>
      <c r="E472" s="85">
        <v>45098</v>
      </c>
    </row>
    <row r="473" spans="1:5" ht="14.25" hidden="1" customHeight="1">
      <c r="A473" s="29" t="s">
        <v>2714</v>
      </c>
      <c r="B473" s="29" t="s">
        <v>2827</v>
      </c>
      <c r="C473" s="30">
        <v>-420000</v>
      </c>
      <c r="D473" s="29" t="s">
        <v>3351</v>
      </c>
      <c r="E473" s="85">
        <v>45098</v>
      </c>
    </row>
    <row r="474" spans="1:5" ht="14.25" hidden="1" customHeight="1">
      <c r="A474" s="29" t="s">
        <v>2714</v>
      </c>
      <c r="B474" s="29" t="s">
        <v>2831</v>
      </c>
      <c r="C474" s="30">
        <v>-920000</v>
      </c>
      <c r="D474" s="29" t="s">
        <v>3351</v>
      </c>
      <c r="E474" s="85">
        <v>45098</v>
      </c>
    </row>
    <row r="475" spans="1:5" ht="14.25" hidden="1" customHeight="1">
      <c r="A475" s="29" t="s">
        <v>2714</v>
      </c>
      <c r="B475" s="29" t="s">
        <v>2834</v>
      </c>
      <c r="C475" s="30">
        <v>-920000</v>
      </c>
      <c r="D475" s="29" t="s">
        <v>3351</v>
      </c>
      <c r="E475" s="85">
        <v>45098</v>
      </c>
    </row>
    <row r="476" spans="1:5" ht="14.25" hidden="1" customHeight="1">
      <c r="A476" s="29" t="s">
        <v>2419</v>
      </c>
      <c r="B476" s="29" t="s">
        <v>2547</v>
      </c>
      <c r="C476" s="30">
        <v>747198660</v>
      </c>
      <c r="D476" s="29" t="s">
        <v>3352</v>
      </c>
      <c r="E476" s="85">
        <v>45098</v>
      </c>
    </row>
    <row r="477" spans="1:5" ht="14.25" hidden="1" customHeight="1">
      <c r="A477" s="29" t="s">
        <v>352</v>
      </c>
      <c r="B477" s="29" t="s">
        <v>587</v>
      </c>
      <c r="C477" s="30">
        <v>607140571.99000001</v>
      </c>
      <c r="D477" s="29" t="s">
        <v>3353</v>
      </c>
      <c r="E477" s="85">
        <v>45098</v>
      </c>
    </row>
    <row r="478" spans="1:5" ht="14.25" hidden="1" customHeight="1">
      <c r="A478" s="29" t="s">
        <v>2003</v>
      </c>
      <c r="B478" s="29" t="s">
        <v>2044</v>
      </c>
      <c r="C478" s="30">
        <v>12500000</v>
      </c>
      <c r="D478" s="29" t="s">
        <v>3354</v>
      </c>
      <c r="E478" s="85">
        <v>45098</v>
      </c>
    </row>
    <row r="479" spans="1:5" ht="14.25" hidden="1" customHeight="1">
      <c r="A479" s="29" t="s">
        <v>2003</v>
      </c>
      <c r="B479" s="29" t="s">
        <v>2049</v>
      </c>
      <c r="C479" s="30">
        <v>7500000</v>
      </c>
      <c r="D479" s="29" t="s">
        <v>3354</v>
      </c>
      <c r="E479" s="85">
        <v>45098</v>
      </c>
    </row>
    <row r="480" spans="1:5" ht="14.25" hidden="1" customHeight="1">
      <c r="A480" s="29" t="s">
        <v>3355</v>
      </c>
      <c r="B480" s="29" t="s">
        <v>1935</v>
      </c>
      <c r="C480" s="30">
        <v>58947948</v>
      </c>
      <c r="D480" s="29" t="s">
        <v>3354</v>
      </c>
      <c r="E480" s="85">
        <v>45098</v>
      </c>
    </row>
    <row r="481" spans="1:6" ht="14.25" hidden="1" customHeight="1">
      <c r="A481" s="29" t="s">
        <v>3355</v>
      </c>
      <c r="B481" s="29" t="s">
        <v>1937</v>
      </c>
      <c r="C481" s="30">
        <v>100000000</v>
      </c>
      <c r="D481" s="29" t="s">
        <v>3354</v>
      </c>
      <c r="E481" s="85">
        <v>45098</v>
      </c>
    </row>
    <row r="482" spans="1:6" ht="14.25" hidden="1" customHeight="1">
      <c r="A482" s="29" t="s">
        <v>66</v>
      </c>
      <c r="B482" s="29" t="s">
        <v>253</v>
      </c>
      <c r="C482" s="30">
        <v>60636911</v>
      </c>
      <c r="D482" s="29" t="s">
        <v>3354</v>
      </c>
      <c r="E482" s="85">
        <v>45098</v>
      </c>
    </row>
    <row r="483" spans="1:6" ht="14.25" hidden="1" customHeight="1">
      <c r="A483" s="29" t="s">
        <v>66</v>
      </c>
      <c r="B483" s="29" t="s">
        <v>297</v>
      </c>
      <c r="C483" s="30">
        <v>9000000</v>
      </c>
      <c r="D483" s="29" t="s">
        <v>3354</v>
      </c>
      <c r="E483" s="85">
        <v>45098</v>
      </c>
    </row>
    <row r="484" spans="1:6" ht="14.25" hidden="1" customHeight="1">
      <c r="A484" s="29" t="s">
        <v>66</v>
      </c>
      <c r="B484" s="29" t="s">
        <v>301</v>
      </c>
      <c r="C484" s="30">
        <v>7000000</v>
      </c>
      <c r="D484" s="29" t="s">
        <v>3354</v>
      </c>
      <c r="E484" s="85">
        <v>45098</v>
      </c>
    </row>
    <row r="485" spans="1:6" ht="14.25" hidden="1" customHeight="1">
      <c r="A485" s="29" t="s">
        <v>2836</v>
      </c>
      <c r="B485" s="29" t="s">
        <v>2914</v>
      </c>
      <c r="C485" s="30">
        <v>606000000</v>
      </c>
      <c r="D485" s="29" t="s">
        <v>3354</v>
      </c>
      <c r="E485" s="85">
        <v>45098</v>
      </c>
    </row>
    <row r="486" spans="1:6" ht="14.25" hidden="1" customHeight="1">
      <c r="A486" s="29" t="s">
        <v>1002</v>
      </c>
      <c r="B486" s="29" t="s">
        <v>1038</v>
      </c>
      <c r="C486" s="30">
        <v>136828998.99000001</v>
      </c>
      <c r="D486" s="29" t="s">
        <v>3354</v>
      </c>
      <c r="E486" s="85">
        <v>45098</v>
      </c>
    </row>
    <row r="487" spans="1:6" ht="14.25" hidden="1" customHeight="1">
      <c r="A487" s="29" t="s">
        <v>2419</v>
      </c>
      <c r="B487" s="29" t="s">
        <v>2443</v>
      </c>
      <c r="C487" s="30">
        <v>125000000</v>
      </c>
      <c r="D487" s="29" t="s">
        <v>3354</v>
      </c>
      <c r="E487" s="85">
        <v>45098</v>
      </c>
    </row>
    <row r="488" spans="1:6" ht="14.25" hidden="1" customHeight="1">
      <c r="A488" s="29" t="s">
        <v>352</v>
      </c>
      <c r="B488" s="29" t="s">
        <v>746</v>
      </c>
      <c r="C488" s="30">
        <v>550000000</v>
      </c>
      <c r="D488" s="29" t="s">
        <v>3354</v>
      </c>
      <c r="E488" s="85">
        <v>45098</v>
      </c>
    </row>
    <row r="489" spans="1:6" ht="14.25" hidden="1" customHeight="1">
      <c r="A489" s="29" t="s">
        <v>352</v>
      </c>
      <c r="B489" s="29" t="s">
        <v>588</v>
      </c>
      <c r="C489" s="30">
        <v>692859428.00999999</v>
      </c>
      <c r="D489" s="29" t="s">
        <v>3354</v>
      </c>
      <c r="E489" s="85">
        <v>45098</v>
      </c>
    </row>
    <row r="490" spans="1:6" ht="14.25" hidden="1" customHeight="1">
      <c r="A490" s="29" t="s">
        <v>352</v>
      </c>
      <c r="B490" s="29" t="s">
        <v>785</v>
      </c>
      <c r="C490" s="30">
        <v>443400000</v>
      </c>
      <c r="D490" s="29" t="s">
        <v>3354</v>
      </c>
      <c r="E490" s="85">
        <v>45098</v>
      </c>
    </row>
    <row r="491" spans="1:6" ht="14.25" hidden="1" customHeight="1">
      <c r="A491" s="29" t="s">
        <v>352</v>
      </c>
      <c r="B491" s="29" t="s">
        <v>789</v>
      </c>
      <c r="C491" s="30">
        <v>6600000</v>
      </c>
      <c r="D491" s="29" t="s">
        <v>3354</v>
      </c>
      <c r="E491" s="85">
        <v>45098</v>
      </c>
    </row>
    <row r="492" spans="1:6" ht="14.25" hidden="1" customHeight="1">
      <c r="A492" s="29" t="s">
        <v>352</v>
      </c>
      <c r="B492" s="29" t="s">
        <v>665</v>
      </c>
      <c r="C492" s="30">
        <v>400000000</v>
      </c>
      <c r="D492" s="29" t="s">
        <v>3354</v>
      </c>
      <c r="E492" s="85">
        <v>45098</v>
      </c>
    </row>
    <row r="493" spans="1:6" ht="14.25" hidden="1" customHeight="1">
      <c r="A493" s="29" t="s">
        <v>2003</v>
      </c>
      <c r="B493" s="29" t="s">
        <v>2042</v>
      </c>
      <c r="C493" s="30">
        <v>10252516</v>
      </c>
      <c r="D493" s="29" t="s">
        <v>3356</v>
      </c>
      <c r="E493" s="85">
        <v>45104</v>
      </c>
    </row>
    <row r="494" spans="1:6" ht="14.25" hidden="1" customHeight="1">
      <c r="A494" s="29" t="s">
        <v>66</v>
      </c>
      <c r="B494" s="29" t="s">
        <v>95</v>
      </c>
      <c r="C494" s="30">
        <v>8000000</v>
      </c>
      <c r="D494" s="29" t="s">
        <v>3356</v>
      </c>
      <c r="E494" s="85">
        <v>45104</v>
      </c>
    </row>
    <row r="495" spans="1:6" ht="14.25" hidden="1" customHeight="1">
      <c r="A495" s="29" t="s">
        <v>66</v>
      </c>
      <c r="B495" s="29" t="s">
        <v>95</v>
      </c>
      <c r="C495" s="30">
        <v>1500000</v>
      </c>
      <c r="D495" s="29" t="s">
        <v>3356</v>
      </c>
      <c r="E495" s="85">
        <v>45104</v>
      </c>
      <c r="F495" s="29" t="s">
        <v>3357</v>
      </c>
    </row>
    <row r="496" spans="1:6" ht="14.25" hidden="1" customHeight="1">
      <c r="A496" s="29" t="s">
        <v>1002</v>
      </c>
      <c r="B496" s="29" t="s">
        <v>1021</v>
      </c>
      <c r="C496" s="30">
        <v>206054095</v>
      </c>
      <c r="D496" s="29" t="s">
        <v>3356</v>
      </c>
      <c r="E496" s="85">
        <v>45104</v>
      </c>
    </row>
    <row r="497" spans="1:6" ht="14.25" hidden="1" customHeight="1">
      <c r="A497" s="29" t="s">
        <v>352</v>
      </c>
      <c r="B497" s="29" t="s">
        <v>715</v>
      </c>
      <c r="C497" s="30">
        <v>212000000</v>
      </c>
      <c r="D497" s="29" t="s">
        <v>3356</v>
      </c>
      <c r="E497" s="85">
        <v>45104</v>
      </c>
    </row>
    <row r="498" spans="1:6" ht="14.25" hidden="1" customHeight="1">
      <c r="A498" s="29" t="s">
        <v>2003</v>
      </c>
      <c r="B498" s="29" t="s">
        <v>2028</v>
      </c>
      <c r="C498" s="30">
        <v>-10252516</v>
      </c>
      <c r="D498" s="29" t="s">
        <v>3356</v>
      </c>
      <c r="E498" s="85">
        <v>45104</v>
      </c>
    </row>
    <row r="499" spans="1:6" ht="14.25" hidden="1" customHeight="1">
      <c r="A499" s="29" t="s">
        <v>66</v>
      </c>
      <c r="B499" s="29" t="s">
        <v>242</v>
      </c>
      <c r="C499" s="30">
        <v>-1500000</v>
      </c>
      <c r="D499" s="29" t="s">
        <v>3356</v>
      </c>
      <c r="E499" s="85">
        <v>45104</v>
      </c>
    </row>
    <row r="500" spans="1:6" ht="14.25" hidden="1" customHeight="1">
      <c r="A500" s="29" t="s">
        <v>66</v>
      </c>
      <c r="B500" s="71" t="s">
        <v>236</v>
      </c>
      <c r="C500" s="30">
        <v>-1000000</v>
      </c>
      <c r="D500" s="29" t="s">
        <v>3356</v>
      </c>
      <c r="E500" s="85">
        <v>45104</v>
      </c>
    </row>
    <row r="501" spans="1:6" ht="14.25" hidden="1" customHeight="1">
      <c r="A501" s="29" t="s">
        <v>66</v>
      </c>
      <c r="B501" s="29" t="s">
        <v>106</v>
      </c>
      <c r="C501" s="30">
        <v>-1500000</v>
      </c>
      <c r="D501" s="29" t="s">
        <v>3356</v>
      </c>
      <c r="E501" s="85">
        <v>45104</v>
      </c>
      <c r="F501" s="29" t="s">
        <v>3357</v>
      </c>
    </row>
    <row r="502" spans="1:6" ht="14.25" hidden="1" customHeight="1">
      <c r="A502" s="29" t="s">
        <v>66</v>
      </c>
      <c r="B502" s="29" t="s">
        <v>261</v>
      </c>
      <c r="C502" s="30">
        <v>-5500000</v>
      </c>
      <c r="D502" s="29" t="s">
        <v>3356</v>
      </c>
      <c r="E502" s="85">
        <v>45104</v>
      </c>
    </row>
    <row r="503" spans="1:6" ht="14.25" hidden="1" customHeight="1">
      <c r="A503" s="29" t="s">
        <v>1002</v>
      </c>
      <c r="B503" s="77" t="s">
        <v>1049</v>
      </c>
      <c r="C503" s="30">
        <v>-22980000</v>
      </c>
      <c r="D503" s="29" t="s">
        <v>3356</v>
      </c>
      <c r="E503" s="85">
        <v>45104</v>
      </c>
    </row>
    <row r="504" spans="1:6" ht="14.25" hidden="1" customHeight="1">
      <c r="A504" s="29" t="s">
        <v>1002</v>
      </c>
      <c r="B504" s="29" t="s">
        <v>1034</v>
      </c>
      <c r="C504" s="30">
        <v>-183074095</v>
      </c>
      <c r="D504" s="29" t="s">
        <v>3356</v>
      </c>
      <c r="E504" s="85">
        <v>45104</v>
      </c>
    </row>
    <row r="505" spans="1:6" ht="14.25" hidden="1" customHeight="1">
      <c r="A505" s="29" t="s">
        <v>2058</v>
      </c>
      <c r="B505" s="71" t="s">
        <v>2193</v>
      </c>
      <c r="C505" s="30">
        <v>-212000000</v>
      </c>
      <c r="D505" s="29" t="s">
        <v>3356</v>
      </c>
      <c r="E505" s="85">
        <v>45104</v>
      </c>
    </row>
    <row r="506" spans="1:6" ht="14.25" hidden="1" customHeight="1">
      <c r="A506" s="29" t="s">
        <v>790</v>
      </c>
      <c r="B506" s="29" t="s">
        <v>906</v>
      </c>
      <c r="C506" s="30">
        <v>5404694</v>
      </c>
      <c r="D506" s="29" t="s">
        <v>3358</v>
      </c>
      <c r="E506" s="85">
        <v>45104</v>
      </c>
    </row>
    <row r="507" spans="1:6" ht="14.25" hidden="1" customHeight="1">
      <c r="A507" s="29" t="s">
        <v>790</v>
      </c>
      <c r="B507" s="29" t="s">
        <v>908</v>
      </c>
      <c r="C507" s="30">
        <v>12243745.18</v>
      </c>
      <c r="D507" s="29" t="s">
        <v>3358</v>
      </c>
      <c r="E507" s="85">
        <v>45104</v>
      </c>
    </row>
    <row r="508" spans="1:6" ht="14.25" hidden="1" customHeight="1">
      <c r="A508" s="29" t="s">
        <v>790</v>
      </c>
      <c r="B508" s="29" t="s">
        <v>912</v>
      </c>
      <c r="C508" s="30">
        <v>16181091.300000001</v>
      </c>
      <c r="D508" s="29" t="s">
        <v>3358</v>
      </c>
      <c r="E508" s="85">
        <v>45104</v>
      </c>
    </row>
    <row r="509" spans="1:6" ht="14.25" hidden="1" customHeight="1">
      <c r="A509" s="29" t="s">
        <v>1507</v>
      </c>
      <c r="B509" s="29" t="s">
        <v>1861</v>
      </c>
      <c r="C509" s="30">
        <v>49890143</v>
      </c>
      <c r="D509" s="29" t="s">
        <v>3358</v>
      </c>
      <c r="E509" s="85">
        <v>45104</v>
      </c>
    </row>
    <row r="510" spans="1:6" ht="14.25" hidden="1" customHeight="1">
      <c r="A510" s="29" t="s">
        <v>1002</v>
      </c>
      <c r="B510" s="29" t="s">
        <v>1039</v>
      </c>
      <c r="C510" s="30">
        <v>49577262.020000003</v>
      </c>
      <c r="D510" s="29" t="s">
        <v>3358</v>
      </c>
      <c r="E510" s="85">
        <v>45104</v>
      </c>
    </row>
    <row r="511" spans="1:6" ht="14.25" hidden="1" customHeight="1">
      <c r="A511" s="29" t="s">
        <v>1002</v>
      </c>
      <c r="B511" s="29" t="s">
        <v>1041</v>
      </c>
      <c r="C511" s="30">
        <v>57294706.789999999</v>
      </c>
      <c r="D511" s="29" t="s">
        <v>3358</v>
      </c>
      <c r="E511" s="85">
        <v>45104</v>
      </c>
    </row>
    <row r="512" spans="1:6" ht="14.25" hidden="1" customHeight="1">
      <c r="A512" s="29" t="s">
        <v>2419</v>
      </c>
      <c r="B512" s="29" t="s">
        <v>2505</v>
      </c>
      <c r="C512" s="30">
        <v>53381183.759999998</v>
      </c>
      <c r="D512" s="29" t="s">
        <v>3358</v>
      </c>
      <c r="E512" s="85">
        <v>45104</v>
      </c>
    </row>
    <row r="513" spans="1:5" ht="14.25" hidden="1" customHeight="1">
      <c r="A513" s="29" t="s">
        <v>2419</v>
      </c>
      <c r="B513" s="29" t="s">
        <v>2506</v>
      </c>
      <c r="C513" s="30">
        <v>77350636.650000006</v>
      </c>
      <c r="D513" s="29" t="s">
        <v>3358</v>
      </c>
      <c r="E513" s="85">
        <v>45104</v>
      </c>
    </row>
    <row r="514" spans="1:5" ht="14.25" hidden="1" customHeight="1">
      <c r="A514" s="29" t="s">
        <v>2419</v>
      </c>
      <c r="B514" s="29" t="s">
        <v>2548</v>
      </c>
      <c r="C514" s="30">
        <v>1557495</v>
      </c>
      <c r="D514" s="29" t="s">
        <v>3358</v>
      </c>
      <c r="E514" s="85">
        <v>45104</v>
      </c>
    </row>
    <row r="515" spans="1:5" ht="14.25" hidden="1" customHeight="1">
      <c r="A515" s="29" t="s">
        <v>2578</v>
      </c>
      <c r="B515" s="29" t="s">
        <v>2707</v>
      </c>
      <c r="C515" s="30">
        <v>37444729.359999999</v>
      </c>
      <c r="D515" s="29" t="s">
        <v>3358</v>
      </c>
      <c r="E515" s="85">
        <v>45104</v>
      </c>
    </row>
    <row r="516" spans="1:5" ht="14.25" hidden="1" customHeight="1">
      <c r="A516" s="29" t="s">
        <v>2578</v>
      </c>
      <c r="B516" s="29" t="s">
        <v>2705</v>
      </c>
      <c r="C516" s="30">
        <v>28657606.379999999</v>
      </c>
      <c r="D516" s="29" t="s">
        <v>3358</v>
      </c>
      <c r="E516" s="85">
        <v>45104</v>
      </c>
    </row>
    <row r="517" spans="1:5" ht="14.25" hidden="1" customHeight="1">
      <c r="A517" s="29" t="s">
        <v>1099</v>
      </c>
      <c r="B517" s="29" t="s">
        <v>1229</v>
      </c>
      <c r="C517" s="30">
        <v>2498224</v>
      </c>
      <c r="D517" s="29" t="s">
        <v>3358</v>
      </c>
      <c r="E517" s="85">
        <v>45104</v>
      </c>
    </row>
    <row r="518" spans="1:5" ht="14.25" hidden="1" customHeight="1">
      <c r="A518" s="29" t="s">
        <v>1099</v>
      </c>
      <c r="B518" s="29" t="s">
        <v>1232</v>
      </c>
      <c r="C518" s="30">
        <v>5722689</v>
      </c>
      <c r="D518" s="29" t="s">
        <v>3358</v>
      </c>
      <c r="E518" s="85">
        <v>45104</v>
      </c>
    </row>
    <row r="519" spans="1:5" ht="14.25" hidden="1" customHeight="1">
      <c r="A519" s="29" t="s">
        <v>313</v>
      </c>
      <c r="B519" s="29" t="s">
        <v>339</v>
      </c>
      <c r="C519" s="30">
        <v>40000000</v>
      </c>
      <c r="D519" s="29" t="s">
        <v>3358</v>
      </c>
      <c r="E519" s="85">
        <v>45104</v>
      </c>
    </row>
    <row r="520" spans="1:5" ht="14.25" hidden="1" customHeight="1">
      <c r="A520" s="29" t="s">
        <v>1345</v>
      </c>
      <c r="B520" s="29" t="s">
        <v>1467</v>
      </c>
      <c r="C520" s="30">
        <v>12487095</v>
      </c>
      <c r="D520" s="29" t="s">
        <v>3358</v>
      </c>
      <c r="E520" s="85">
        <v>45104</v>
      </c>
    </row>
    <row r="521" spans="1:5" ht="14.25" hidden="1" customHeight="1">
      <c r="A521" s="29" t="s">
        <v>2714</v>
      </c>
      <c r="B521" s="29" t="s">
        <v>2737</v>
      </c>
      <c r="C521" s="30">
        <v>8400000</v>
      </c>
      <c r="D521" s="29" t="s">
        <v>3358</v>
      </c>
      <c r="E521" s="85">
        <v>45104</v>
      </c>
    </row>
    <row r="522" spans="1:5" ht="14.25" hidden="1" customHeight="1">
      <c r="A522" s="29" t="s">
        <v>2714</v>
      </c>
      <c r="B522" s="29" t="s">
        <v>2771</v>
      </c>
      <c r="C522" s="30">
        <v>2800000</v>
      </c>
      <c r="D522" s="29" t="s">
        <v>3358</v>
      </c>
      <c r="E522" s="85">
        <v>45104</v>
      </c>
    </row>
    <row r="523" spans="1:5" ht="14.25" hidden="1" customHeight="1">
      <c r="A523" s="29" t="s">
        <v>2714</v>
      </c>
      <c r="B523" s="29" t="s">
        <v>2798</v>
      </c>
      <c r="C523" s="30">
        <v>7200000</v>
      </c>
      <c r="D523" s="29" t="s">
        <v>3358</v>
      </c>
      <c r="E523" s="85">
        <v>45104</v>
      </c>
    </row>
    <row r="524" spans="1:5" ht="14.25" hidden="1" customHeight="1">
      <c r="A524" s="29" t="s">
        <v>2714</v>
      </c>
      <c r="B524" s="29" t="s">
        <v>2802</v>
      </c>
      <c r="C524" s="30">
        <v>8000000</v>
      </c>
      <c r="D524" s="29" t="s">
        <v>3358</v>
      </c>
      <c r="E524" s="85">
        <v>45104</v>
      </c>
    </row>
    <row r="525" spans="1:5" ht="14.25" hidden="1" customHeight="1">
      <c r="A525" s="29" t="s">
        <v>2714</v>
      </c>
      <c r="B525" s="29" t="s">
        <v>2825</v>
      </c>
      <c r="C525" s="30">
        <v>1800000</v>
      </c>
      <c r="D525" s="29" t="s">
        <v>3358</v>
      </c>
      <c r="E525" s="85">
        <v>45104</v>
      </c>
    </row>
    <row r="526" spans="1:5" ht="14.25" hidden="1" customHeight="1">
      <c r="A526" s="29" t="s">
        <v>2714</v>
      </c>
      <c r="B526" s="29" t="s">
        <v>2828</v>
      </c>
      <c r="C526" s="30">
        <v>10894416</v>
      </c>
      <c r="D526" s="29" t="s">
        <v>3358</v>
      </c>
      <c r="E526" s="85">
        <v>45104</v>
      </c>
    </row>
    <row r="527" spans="1:5" ht="14.25" hidden="1" customHeight="1">
      <c r="A527" s="29" t="s">
        <v>2058</v>
      </c>
      <c r="B527" s="29" t="s">
        <v>3359</v>
      </c>
      <c r="C527" s="30">
        <v>75342</v>
      </c>
      <c r="D527" s="29" t="s">
        <v>3358</v>
      </c>
      <c r="E527" s="85">
        <v>45104</v>
      </c>
    </row>
    <row r="528" spans="1:5" ht="14.25" hidden="1" customHeight="1">
      <c r="A528" s="29" t="s">
        <v>2058</v>
      </c>
      <c r="B528" s="29" t="s">
        <v>3360</v>
      </c>
      <c r="C528" s="30">
        <v>120974</v>
      </c>
      <c r="D528" s="29" t="s">
        <v>3358</v>
      </c>
      <c r="E528" s="85">
        <v>45104</v>
      </c>
    </row>
    <row r="529" spans="1:5" ht="14.25" hidden="1" customHeight="1">
      <c r="A529" s="29" t="s">
        <v>352</v>
      </c>
      <c r="B529" s="29" t="s">
        <v>545</v>
      </c>
      <c r="C529" s="30">
        <v>53639017</v>
      </c>
      <c r="D529" s="29" t="s">
        <v>3358</v>
      </c>
      <c r="E529" s="85">
        <v>45104</v>
      </c>
    </row>
    <row r="530" spans="1:5" ht="14.25" hidden="1" customHeight="1">
      <c r="A530" s="29" t="s">
        <v>352</v>
      </c>
      <c r="B530" s="29" t="s">
        <v>716</v>
      </c>
      <c r="C530" s="30">
        <v>20319400.960000001</v>
      </c>
      <c r="D530" s="29" t="s">
        <v>3358</v>
      </c>
      <c r="E530" s="85">
        <v>45104</v>
      </c>
    </row>
    <row r="531" spans="1:5" ht="14.25" hidden="1" customHeight="1">
      <c r="A531" s="29" t="s">
        <v>352</v>
      </c>
      <c r="B531" s="29" t="s">
        <v>717</v>
      </c>
      <c r="C531" s="30">
        <v>1502046.04</v>
      </c>
      <c r="D531" s="29" t="s">
        <v>3358</v>
      </c>
      <c r="E531" s="85">
        <v>45104</v>
      </c>
    </row>
    <row r="532" spans="1:5" ht="14.25" hidden="1" customHeight="1">
      <c r="A532" s="29" t="s">
        <v>352</v>
      </c>
      <c r="B532" s="29" t="s">
        <v>667</v>
      </c>
      <c r="C532" s="30">
        <v>368753</v>
      </c>
      <c r="D532" s="29" t="s">
        <v>3358</v>
      </c>
      <c r="E532" s="85">
        <v>45104</v>
      </c>
    </row>
    <row r="533" spans="1:5" ht="14.25" hidden="1" customHeight="1">
      <c r="A533" s="29" t="s">
        <v>352</v>
      </c>
      <c r="B533" s="29" t="s">
        <v>669</v>
      </c>
      <c r="C533" s="30">
        <v>783815.47</v>
      </c>
      <c r="D533" s="29" t="s">
        <v>3358</v>
      </c>
      <c r="E533" s="85">
        <v>45104</v>
      </c>
    </row>
    <row r="534" spans="1:5" ht="14.25" hidden="1" customHeight="1">
      <c r="A534" s="29" t="s">
        <v>352</v>
      </c>
      <c r="B534" s="29" t="s">
        <v>683</v>
      </c>
      <c r="C534" s="30">
        <v>856233.32</v>
      </c>
      <c r="D534" s="29" t="s">
        <v>3358</v>
      </c>
      <c r="E534" s="85">
        <v>45104</v>
      </c>
    </row>
    <row r="535" spans="1:5" ht="14.25" hidden="1" customHeight="1">
      <c r="A535" s="29" t="s">
        <v>2836</v>
      </c>
      <c r="B535" s="29" t="s">
        <v>2907</v>
      </c>
      <c r="C535" s="30">
        <v>37000000</v>
      </c>
      <c r="D535" s="29" t="s">
        <v>3361</v>
      </c>
      <c r="E535" s="85">
        <v>45106</v>
      </c>
    </row>
    <row r="536" spans="1:5" ht="14.25" hidden="1" customHeight="1">
      <c r="A536" s="29" t="s">
        <v>2836</v>
      </c>
      <c r="B536" s="29" t="s">
        <v>2913</v>
      </c>
      <c r="C536" s="30">
        <v>184600000</v>
      </c>
      <c r="D536" s="29" t="s">
        <v>3361</v>
      </c>
      <c r="E536" s="85">
        <v>45106</v>
      </c>
    </row>
    <row r="537" spans="1:5" ht="14.25" hidden="1" customHeight="1">
      <c r="A537" s="29" t="s">
        <v>2836</v>
      </c>
      <c r="B537" s="29" t="s">
        <v>2854</v>
      </c>
      <c r="C537" s="30">
        <v>18500000</v>
      </c>
      <c r="D537" s="29" t="s">
        <v>3361</v>
      </c>
      <c r="E537" s="85">
        <v>45106</v>
      </c>
    </row>
    <row r="538" spans="1:5" ht="14.25" hidden="1" customHeight="1">
      <c r="A538" s="29" t="s">
        <v>2836</v>
      </c>
      <c r="B538" s="29" t="s">
        <v>2861</v>
      </c>
      <c r="C538" s="30">
        <v>8600000</v>
      </c>
      <c r="D538" s="29" t="s">
        <v>3361</v>
      </c>
      <c r="E538" s="85">
        <v>45106</v>
      </c>
    </row>
    <row r="539" spans="1:5" ht="14.25" hidden="1" customHeight="1">
      <c r="A539" s="29" t="s">
        <v>2836</v>
      </c>
      <c r="B539" s="29" t="s">
        <v>2871</v>
      </c>
      <c r="C539" s="30">
        <v>30000000</v>
      </c>
      <c r="D539" s="29" t="s">
        <v>3361</v>
      </c>
      <c r="E539" s="85">
        <v>45106</v>
      </c>
    </row>
    <row r="540" spans="1:5" ht="14.25" hidden="1" customHeight="1">
      <c r="A540" s="29" t="s">
        <v>2836</v>
      </c>
      <c r="B540" s="29" t="s">
        <v>2875</v>
      </c>
      <c r="C540" s="30">
        <v>30400000</v>
      </c>
      <c r="D540" s="29" t="s">
        <v>3361</v>
      </c>
      <c r="E540" s="85">
        <v>45106</v>
      </c>
    </row>
    <row r="541" spans="1:5" ht="14.25" hidden="1" customHeight="1">
      <c r="A541" s="29" t="s">
        <v>2836</v>
      </c>
      <c r="B541" s="29" t="s">
        <v>2878</v>
      </c>
      <c r="C541" s="30">
        <v>20400000</v>
      </c>
      <c r="D541" s="29" t="s">
        <v>3361</v>
      </c>
      <c r="E541" s="85">
        <v>45106</v>
      </c>
    </row>
    <row r="542" spans="1:5" ht="14.25" hidden="1" customHeight="1">
      <c r="A542" s="29" t="s">
        <v>2836</v>
      </c>
      <c r="B542" s="29" t="s">
        <v>2884</v>
      </c>
      <c r="C542" s="30">
        <v>37300000</v>
      </c>
      <c r="D542" s="29" t="s">
        <v>3361</v>
      </c>
      <c r="E542" s="85">
        <v>45106</v>
      </c>
    </row>
    <row r="543" spans="1:5" ht="14.25" hidden="1" customHeight="1">
      <c r="A543" s="29" t="s">
        <v>2836</v>
      </c>
      <c r="B543" s="29" t="s">
        <v>2872</v>
      </c>
      <c r="C543" s="30">
        <v>70000000</v>
      </c>
      <c r="D543" s="29" t="s">
        <v>3361</v>
      </c>
      <c r="E543" s="85">
        <v>45106</v>
      </c>
    </row>
    <row r="544" spans="1:5" ht="14.25" hidden="1" customHeight="1">
      <c r="A544" s="29" t="s">
        <v>1507</v>
      </c>
      <c r="B544" s="29" t="s">
        <v>1775</v>
      </c>
      <c r="C544" s="30">
        <v>15000000</v>
      </c>
      <c r="D544" s="29" t="s">
        <v>3362</v>
      </c>
      <c r="E544" s="85">
        <v>45133</v>
      </c>
    </row>
    <row r="545" spans="1:5" ht="14.25" hidden="1" customHeight="1">
      <c r="A545" s="29" t="s">
        <v>2950</v>
      </c>
      <c r="B545" s="29" t="s">
        <v>2984</v>
      </c>
      <c r="C545" s="30">
        <v>97900000</v>
      </c>
      <c r="D545" s="29" t="s">
        <v>3362</v>
      </c>
      <c r="E545" s="85">
        <v>45133</v>
      </c>
    </row>
    <row r="546" spans="1:5" ht="14.25" hidden="1" customHeight="1">
      <c r="A546" s="29" t="s">
        <v>2950</v>
      </c>
      <c r="B546" s="29" t="s">
        <v>3254</v>
      </c>
      <c r="C546" s="30">
        <v>110000000</v>
      </c>
      <c r="D546" s="29" t="s">
        <v>3362</v>
      </c>
      <c r="E546" s="85">
        <v>45133</v>
      </c>
    </row>
    <row r="547" spans="1:5" ht="14.25" hidden="1" customHeight="1">
      <c r="A547" s="29" t="s">
        <v>2950</v>
      </c>
      <c r="B547" s="29" t="s">
        <v>3249</v>
      </c>
      <c r="C547" s="30">
        <v>134000000</v>
      </c>
      <c r="D547" s="29" t="s">
        <v>3362</v>
      </c>
      <c r="E547" s="85">
        <v>45133</v>
      </c>
    </row>
    <row r="548" spans="1:5" ht="14.25" hidden="1" customHeight="1">
      <c r="A548" s="29" t="s">
        <v>2950</v>
      </c>
      <c r="B548" s="29" t="s">
        <v>3253</v>
      </c>
      <c r="C548" s="30">
        <v>15840291.02</v>
      </c>
      <c r="D548" s="29" t="s">
        <v>3362</v>
      </c>
      <c r="E548" s="85">
        <v>45133</v>
      </c>
    </row>
    <row r="549" spans="1:5" ht="14.25" hidden="1" customHeight="1">
      <c r="A549" s="29" t="s">
        <v>1507</v>
      </c>
      <c r="B549" s="29" t="s">
        <v>1761</v>
      </c>
      <c r="C549" s="30">
        <v>-15000000</v>
      </c>
      <c r="D549" s="29" t="s">
        <v>3362</v>
      </c>
      <c r="E549" s="85">
        <v>45133</v>
      </c>
    </row>
    <row r="550" spans="1:5" ht="14.25" hidden="1" customHeight="1">
      <c r="A550" s="29" t="s">
        <v>2950</v>
      </c>
      <c r="B550" s="29" t="s">
        <v>2986</v>
      </c>
      <c r="C550" s="30">
        <v>-97900000</v>
      </c>
      <c r="D550" s="29" t="s">
        <v>3362</v>
      </c>
      <c r="E550" s="85">
        <v>45133</v>
      </c>
    </row>
    <row r="551" spans="1:5" ht="14.25" hidden="1" customHeight="1">
      <c r="A551" s="29" t="s">
        <v>2950</v>
      </c>
      <c r="B551" s="29" t="s">
        <v>3257</v>
      </c>
      <c r="C551" s="30">
        <v>-110000000</v>
      </c>
      <c r="D551" s="29" t="s">
        <v>3362</v>
      </c>
      <c r="E551" s="85">
        <v>45133</v>
      </c>
    </row>
    <row r="552" spans="1:5" ht="14.25" hidden="1" customHeight="1">
      <c r="A552" s="29" t="s">
        <v>2950</v>
      </c>
      <c r="B552" s="29" t="s">
        <v>3251</v>
      </c>
      <c r="C552" s="30">
        <v>-134000000</v>
      </c>
      <c r="D552" s="29" t="s">
        <v>3362</v>
      </c>
      <c r="E552" s="85">
        <v>45133</v>
      </c>
    </row>
    <row r="553" spans="1:5" ht="14.25" hidden="1" customHeight="1">
      <c r="A553" s="29" t="s">
        <v>2950</v>
      </c>
      <c r="B553" s="29" t="s">
        <v>3256</v>
      </c>
      <c r="C553" s="30">
        <v>-15840290.02</v>
      </c>
      <c r="D553" s="29" t="s">
        <v>3362</v>
      </c>
      <c r="E553" s="85">
        <v>45133</v>
      </c>
    </row>
    <row r="554" spans="1:5" ht="14.25" hidden="1" customHeight="1">
      <c r="A554" s="29" t="s">
        <v>2419</v>
      </c>
      <c r="B554" s="29" t="s">
        <v>2484</v>
      </c>
      <c r="C554" s="30">
        <v>-8818000</v>
      </c>
      <c r="D554" s="29" t="s">
        <v>3363</v>
      </c>
      <c r="E554" s="85">
        <v>45149</v>
      </c>
    </row>
    <row r="555" spans="1:5" ht="14.25" hidden="1" customHeight="1">
      <c r="A555" s="29" t="s">
        <v>2419</v>
      </c>
      <c r="B555" s="29" t="s">
        <v>2488</v>
      </c>
      <c r="C555" s="30">
        <v>8818000</v>
      </c>
      <c r="D555" s="29" t="s">
        <v>3363</v>
      </c>
      <c r="E555" s="85">
        <v>45149</v>
      </c>
    </row>
    <row r="556" spans="1:5" ht="14.25" hidden="1" customHeight="1">
      <c r="A556" s="29" t="s">
        <v>2419</v>
      </c>
      <c r="B556" s="29" t="s">
        <v>2482</v>
      </c>
      <c r="C556" s="30">
        <v>-43106000</v>
      </c>
      <c r="D556" s="29" t="s">
        <v>3363</v>
      </c>
      <c r="E556" s="85">
        <v>45149</v>
      </c>
    </row>
    <row r="557" spans="1:5" ht="14.25" hidden="1" customHeight="1">
      <c r="A557" s="29" t="s">
        <v>2419</v>
      </c>
      <c r="B557" s="29" t="s">
        <v>2489</v>
      </c>
      <c r="C557" s="30">
        <v>43106000</v>
      </c>
      <c r="D557" s="29" t="s">
        <v>3363</v>
      </c>
      <c r="E557" s="85">
        <v>45149</v>
      </c>
    </row>
    <row r="558" spans="1:5" ht="14.25" hidden="1" customHeight="1">
      <c r="A558" s="29" t="s">
        <v>2950</v>
      </c>
      <c r="B558" s="29" t="s">
        <v>3074</v>
      </c>
      <c r="C558" s="30">
        <v>-20200000</v>
      </c>
      <c r="D558" s="29" t="s">
        <v>3363</v>
      </c>
      <c r="E558" s="85">
        <v>45149</v>
      </c>
    </row>
    <row r="559" spans="1:5" ht="14.25" hidden="1" customHeight="1">
      <c r="A559" s="29" t="s">
        <v>2950</v>
      </c>
      <c r="B559" s="29" t="s">
        <v>3071</v>
      </c>
      <c r="C559" s="30">
        <v>20200000</v>
      </c>
      <c r="D559" s="29" t="s">
        <v>3363</v>
      </c>
      <c r="E559" s="85">
        <v>45149</v>
      </c>
    </row>
    <row r="560" spans="1:5" ht="14.25" hidden="1" customHeight="1">
      <c r="A560" s="29" t="s">
        <v>2950</v>
      </c>
      <c r="B560" s="29" t="s">
        <v>3117</v>
      </c>
      <c r="C560" s="30">
        <v>-2500000</v>
      </c>
      <c r="D560" s="29" t="s">
        <v>3363</v>
      </c>
      <c r="E560" s="85">
        <v>45149</v>
      </c>
    </row>
    <row r="561" spans="1:5" ht="14.25" hidden="1" customHeight="1">
      <c r="A561" s="29" t="s">
        <v>2950</v>
      </c>
      <c r="B561" s="29" t="s">
        <v>3103</v>
      </c>
      <c r="C561" s="30">
        <v>2500000</v>
      </c>
      <c r="D561" s="29" t="s">
        <v>3363</v>
      </c>
      <c r="E561" s="85">
        <v>45149</v>
      </c>
    </row>
    <row r="562" spans="1:5" ht="14.25" hidden="1" customHeight="1">
      <c r="A562" s="29" t="s">
        <v>313</v>
      </c>
      <c r="B562" s="77" t="s">
        <v>339</v>
      </c>
      <c r="C562" s="30">
        <v>-30000000</v>
      </c>
      <c r="D562" s="29" t="s">
        <v>3363</v>
      </c>
      <c r="E562" s="85">
        <v>45149</v>
      </c>
    </row>
    <row r="563" spans="1:5" ht="14.25" hidden="1" customHeight="1">
      <c r="A563" s="29" t="s">
        <v>313</v>
      </c>
      <c r="B563" s="29" t="s">
        <v>336</v>
      </c>
      <c r="C563" s="30">
        <v>30000000</v>
      </c>
      <c r="D563" s="29" t="s">
        <v>3363</v>
      </c>
      <c r="E563" s="85">
        <v>45149</v>
      </c>
    </row>
    <row r="564" spans="1:5" ht="14.25" hidden="1" customHeight="1">
      <c r="A564" s="29" t="s">
        <v>352</v>
      </c>
      <c r="B564" s="29" t="s">
        <v>542</v>
      </c>
      <c r="C564" s="30">
        <v>-362827182</v>
      </c>
      <c r="D564" s="29" t="s">
        <v>3363</v>
      </c>
      <c r="E564" s="85">
        <v>45149</v>
      </c>
    </row>
    <row r="565" spans="1:5" ht="14.25" hidden="1" customHeight="1">
      <c r="A565" s="29" t="s">
        <v>352</v>
      </c>
      <c r="B565" s="29" t="s">
        <v>586</v>
      </c>
      <c r="C565" s="30">
        <v>293722912</v>
      </c>
      <c r="D565" s="29" t="s">
        <v>3363</v>
      </c>
      <c r="E565" s="85">
        <v>45149</v>
      </c>
    </row>
    <row r="566" spans="1:5" ht="14.25" hidden="1" customHeight="1">
      <c r="A566" s="29" t="s">
        <v>352</v>
      </c>
      <c r="B566" s="29" t="s">
        <v>594</v>
      </c>
      <c r="C566" s="30">
        <v>40739927</v>
      </c>
      <c r="D566" s="29" t="s">
        <v>3363</v>
      </c>
      <c r="E566" s="85">
        <v>45149</v>
      </c>
    </row>
    <row r="567" spans="1:5" ht="14.25" hidden="1" customHeight="1">
      <c r="A567" s="29" t="s">
        <v>352</v>
      </c>
      <c r="B567" s="29" t="s">
        <v>630</v>
      </c>
      <c r="C567" s="30">
        <v>28364343</v>
      </c>
      <c r="D567" s="29" t="s">
        <v>3363</v>
      </c>
      <c r="E567" s="85">
        <v>45149</v>
      </c>
    </row>
    <row r="568" spans="1:5" ht="14.25" hidden="1" customHeight="1">
      <c r="A568" s="29" t="s">
        <v>352</v>
      </c>
      <c r="B568" s="29" t="s">
        <v>629</v>
      </c>
      <c r="C568" s="30">
        <v>-25000000</v>
      </c>
      <c r="D568" s="29" t="s">
        <v>3363</v>
      </c>
      <c r="E568" s="85">
        <v>45149</v>
      </c>
    </row>
    <row r="569" spans="1:5" ht="14.25" hidden="1" customHeight="1">
      <c r="A569" s="29" t="s">
        <v>352</v>
      </c>
      <c r="B569" s="29" t="s">
        <v>636</v>
      </c>
      <c r="C569" s="30">
        <v>10000000</v>
      </c>
      <c r="D569" s="29" t="s">
        <v>3363</v>
      </c>
      <c r="E569" s="85">
        <v>45149</v>
      </c>
    </row>
    <row r="570" spans="1:5" ht="14.25" hidden="1" customHeight="1">
      <c r="A570" s="29" t="s">
        <v>352</v>
      </c>
      <c r="B570" s="29" t="s">
        <v>689</v>
      </c>
      <c r="C570" s="30">
        <v>15000000</v>
      </c>
      <c r="D570" s="29" t="s">
        <v>3363</v>
      </c>
      <c r="E570" s="85">
        <v>45149</v>
      </c>
    </row>
    <row r="571" spans="1:5" ht="14.25" hidden="1" customHeight="1">
      <c r="A571" s="29" t="s">
        <v>352</v>
      </c>
      <c r="B571" s="77" t="s">
        <v>494</v>
      </c>
      <c r="C571" s="30">
        <v>-2300000</v>
      </c>
      <c r="D571" s="29" t="s">
        <v>3363</v>
      </c>
      <c r="E571" s="85">
        <v>45149</v>
      </c>
    </row>
    <row r="572" spans="1:5" ht="14.25" hidden="1" customHeight="1">
      <c r="A572" s="29" t="s">
        <v>352</v>
      </c>
      <c r="B572" s="77" t="s">
        <v>501</v>
      </c>
      <c r="C572" s="30">
        <v>2300000</v>
      </c>
      <c r="D572" s="29" t="s">
        <v>3363</v>
      </c>
      <c r="E572" s="85">
        <v>45149</v>
      </c>
    </row>
    <row r="573" spans="1:5" ht="14.25" hidden="1" customHeight="1">
      <c r="A573" s="77" t="s">
        <v>1099</v>
      </c>
      <c r="B573" s="77" t="s">
        <v>1187</v>
      </c>
      <c r="C573" s="30">
        <v>-10000000</v>
      </c>
      <c r="D573" s="29" t="s">
        <v>3363</v>
      </c>
      <c r="E573" s="85">
        <v>45149</v>
      </c>
    </row>
    <row r="574" spans="1:5" ht="14.25" hidden="1" customHeight="1">
      <c r="A574" s="77" t="s">
        <v>1099</v>
      </c>
      <c r="B574" s="77" t="s">
        <v>1193</v>
      </c>
      <c r="C574" s="30">
        <v>10000000</v>
      </c>
      <c r="D574" s="29" t="s">
        <v>3363</v>
      </c>
      <c r="E574" s="85">
        <v>45149</v>
      </c>
    </row>
    <row r="575" spans="1:5" ht="14.25" hidden="1" customHeight="1">
      <c r="A575" s="77" t="s">
        <v>1099</v>
      </c>
      <c r="B575" s="29" t="s">
        <v>1176</v>
      </c>
      <c r="C575" s="30">
        <v>-30000000</v>
      </c>
      <c r="D575" s="29" t="s">
        <v>3363</v>
      </c>
      <c r="E575" s="85">
        <v>45149</v>
      </c>
    </row>
    <row r="576" spans="1:5" ht="14.25" hidden="1" customHeight="1">
      <c r="A576" s="77" t="s">
        <v>1099</v>
      </c>
      <c r="B576" s="77" t="s">
        <v>1170</v>
      </c>
      <c r="C576" s="30">
        <v>30000000</v>
      </c>
      <c r="D576" s="29" t="s">
        <v>3363</v>
      </c>
      <c r="E576" s="85">
        <v>45149</v>
      </c>
    </row>
    <row r="577" spans="1:5" ht="14.25" hidden="1" customHeight="1">
      <c r="A577" s="77" t="s">
        <v>2058</v>
      </c>
      <c r="B577" s="77" t="s">
        <v>2165</v>
      </c>
      <c r="C577" s="30">
        <v>14889880.300000001</v>
      </c>
      <c r="D577" s="29" t="s">
        <v>3364</v>
      </c>
      <c r="E577" s="85">
        <v>45112</v>
      </c>
    </row>
    <row r="578" spans="1:5" ht="14.25" hidden="1" customHeight="1">
      <c r="A578" s="77" t="s">
        <v>2058</v>
      </c>
      <c r="B578" s="77" t="s">
        <v>2161</v>
      </c>
      <c r="C578" s="30">
        <v>8027258456.3800001</v>
      </c>
      <c r="D578" s="29" t="s">
        <v>3364</v>
      </c>
      <c r="E578" s="85">
        <v>45112</v>
      </c>
    </row>
    <row r="579" spans="1:5" ht="14.25" hidden="1" customHeight="1">
      <c r="A579" s="77" t="s">
        <v>1002</v>
      </c>
      <c r="B579" s="29" t="s">
        <v>1024</v>
      </c>
      <c r="C579" s="30">
        <v>-6678349.5199999996</v>
      </c>
      <c r="D579" s="29" t="s">
        <v>3365</v>
      </c>
      <c r="E579" s="85">
        <v>45176</v>
      </c>
    </row>
    <row r="580" spans="1:5" ht="14.25" hidden="1" customHeight="1">
      <c r="A580" s="77" t="s">
        <v>1002</v>
      </c>
      <c r="B580" s="77" t="s">
        <v>1034</v>
      </c>
      <c r="C580" s="30">
        <v>6678349.5199999996</v>
      </c>
      <c r="D580" s="29" t="s">
        <v>3365</v>
      </c>
      <c r="E580" s="85">
        <v>45176</v>
      </c>
    </row>
    <row r="581" spans="1:5" ht="14.25" hidden="1" customHeight="1">
      <c r="A581" s="77" t="s">
        <v>1002</v>
      </c>
      <c r="B581" s="77" t="s">
        <v>1021</v>
      </c>
      <c r="C581" s="30">
        <v>-172354095</v>
      </c>
      <c r="D581" s="29" t="s">
        <v>3365</v>
      </c>
      <c r="E581" s="85">
        <v>45176</v>
      </c>
    </row>
    <row r="582" spans="1:5" ht="14.25" hidden="1" customHeight="1">
      <c r="A582" s="77" t="s">
        <v>1002</v>
      </c>
      <c r="B582" s="77" t="s">
        <v>1034</v>
      </c>
      <c r="C582" s="30">
        <v>172354095</v>
      </c>
      <c r="D582" s="29" t="s">
        <v>3365</v>
      </c>
      <c r="E582" s="85">
        <v>45176</v>
      </c>
    </row>
    <row r="583" spans="1:5" ht="14.25" hidden="1" customHeight="1">
      <c r="A583" s="29" t="s">
        <v>2950</v>
      </c>
      <c r="B583" s="77" t="s">
        <v>3138</v>
      </c>
      <c r="C583" s="30">
        <v>-1850000</v>
      </c>
      <c r="D583" s="29" t="s">
        <v>3365</v>
      </c>
      <c r="E583" s="85">
        <v>45176</v>
      </c>
    </row>
    <row r="584" spans="1:5" ht="14.25" hidden="1" customHeight="1">
      <c r="A584" s="29" t="s">
        <v>2950</v>
      </c>
      <c r="B584" s="77" t="s">
        <v>3136</v>
      </c>
      <c r="C584" s="30">
        <v>1850000</v>
      </c>
      <c r="D584" s="29" t="s">
        <v>3365</v>
      </c>
      <c r="E584" s="85">
        <v>45176</v>
      </c>
    </row>
    <row r="585" spans="1:5" ht="14.25" hidden="1" customHeight="1">
      <c r="A585" s="29" t="s">
        <v>2950</v>
      </c>
      <c r="B585" s="77" t="s">
        <v>3145</v>
      </c>
      <c r="C585" s="30">
        <v>-6200000</v>
      </c>
      <c r="D585" s="29" t="s">
        <v>3365</v>
      </c>
      <c r="E585" s="85">
        <v>45176</v>
      </c>
    </row>
    <row r="586" spans="1:5" ht="14.25" hidden="1" customHeight="1">
      <c r="A586" s="29" t="s">
        <v>2950</v>
      </c>
      <c r="B586" s="77" t="s">
        <v>3143</v>
      </c>
      <c r="C586" s="30">
        <v>6200000</v>
      </c>
      <c r="D586" s="29" t="s">
        <v>3365</v>
      </c>
      <c r="E586" s="85">
        <v>45176</v>
      </c>
    </row>
    <row r="587" spans="1:5" ht="14.25" hidden="1" customHeight="1">
      <c r="A587" s="29" t="s">
        <v>2950</v>
      </c>
      <c r="B587" s="77" t="s">
        <v>3074</v>
      </c>
      <c r="C587" s="30">
        <v>-37000000</v>
      </c>
      <c r="D587" s="29" t="s">
        <v>3365</v>
      </c>
      <c r="E587" s="85">
        <v>45176</v>
      </c>
    </row>
    <row r="588" spans="1:5" ht="14.25" hidden="1" customHeight="1">
      <c r="A588" s="29" t="s">
        <v>2950</v>
      </c>
      <c r="B588" s="77" t="s">
        <v>3071</v>
      </c>
      <c r="C588" s="30">
        <v>37000000</v>
      </c>
      <c r="D588" s="29" t="s">
        <v>3365</v>
      </c>
      <c r="E588" s="85">
        <v>45176</v>
      </c>
    </row>
    <row r="589" spans="1:5" ht="14.25" hidden="1" customHeight="1">
      <c r="A589" s="29" t="s">
        <v>2950</v>
      </c>
      <c r="B589" s="71" t="s">
        <v>3249</v>
      </c>
      <c r="C589" s="30">
        <v>-268062746.22999999</v>
      </c>
      <c r="D589" s="29" t="s">
        <v>3365</v>
      </c>
      <c r="E589" s="85">
        <v>45176</v>
      </c>
    </row>
    <row r="590" spans="1:5" ht="14.25" hidden="1" customHeight="1">
      <c r="A590" s="29" t="s">
        <v>2950</v>
      </c>
      <c r="B590" s="29" t="s">
        <v>3259</v>
      </c>
      <c r="C590" s="30">
        <v>268062746.22999999</v>
      </c>
      <c r="D590" s="29" t="s">
        <v>3365</v>
      </c>
      <c r="E590" s="85">
        <v>45176</v>
      </c>
    </row>
    <row r="591" spans="1:5" ht="14.25" hidden="1" customHeight="1">
      <c r="A591" s="29" t="s">
        <v>352</v>
      </c>
      <c r="B591" s="77" t="s">
        <v>629</v>
      </c>
      <c r="C591" s="30">
        <v>-17000000</v>
      </c>
      <c r="D591" s="29" t="s">
        <v>3365</v>
      </c>
      <c r="E591" s="85">
        <v>45176</v>
      </c>
    </row>
    <row r="592" spans="1:5" ht="14.25" hidden="1" customHeight="1">
      <c r="A592" s="29" t="s">
        <v>352</v>
      </c>
      <c r="B592" s="77" t="s">
        <v>720</v>
      </c>
      <c r="C592" s="30">
        <v>17000000</v>
      </c>
      <c r="D592" s="29" t="s">
        <v>3365</v>
      </c>
      <c r="E592" s="85">
        <v>45176</v>
      </c>
    </row>
    <row r="593" spans="1:6" ht="14.25" hidden="1" customHeight="1">
      <c r="A593" s="29" t="s">
        <v>352</v>
      </c>
      <c r="B593" s="77" t="s">
        <v>714</v>
      </c>
      <c r="C593" s="30">
        <v>-250074719.59</v>
      </c>
      <c r="D593" s="29" t="s">
        <v>3365</v>
      </c>
      <c r="E593" s="85">
        <v>45176</v>
      </c>
    </row>
    <row r="594" spans="1:6" ht="14.25" hidden="1" customHeight="1">
      <c r="A594" s="29" t="s">
        <v>352</v>
      </c>
      <c r="B594" s="77" t="s">
        <v>703</v>
      </c>
      <c r="C594" s="30">
        <v>250074719.59</v>
      </c>
      <c r="D594" s="29" t="s">
        <v>3365</v>
      </c>
      <c r="E594" s="85">
        <v>45176</v>
      </c>
    </row>
    <row r="595" spans="1:6" ht="14.25" hidden="1" customHeight="1">
      <c r="A595" s="29" t="s">
        <v>2419</v>
      </c>
      <c r="B595" s="77" t="s">
        <v>2439</v>
      </c>
      <c r="C595" s="30">
        <v>-13581424</v>
      </c>
      <c r="D595" s="29" t="s">
        <v>3365</v>
      </c>
      <c r="E595" s="85">
        <v>45176</v>
      </c>
    </row>
    <row r="596" spans="1:6" ht="14.25" hidden="1" customHeight="1">
      <c r="A596" s="29" t="s">
        <v>2419</v>
      </c>
      <c r="B596" s="77" t="s">
        <v>2455</v>
      </c>
      <c r="C596" s="30">
        <v>-6244897</v>
      </c>
      <c r="D596" s="29" t="s">
        <v>3365</v>
      </c>
      <c r="E596" s="85">
        <v>45176</v>
      </c>
    </row>
    <row r="597" spans="1:6" ht="14.25" hidden="1" customHeight="1">
      <c r="A597" s="29" t="s">
        <v>2419</v>
      </c>
      <c r="B597" s="77" t="s">
        <v>2446</v>
      </c>
      <c r="C597" s="30">
        <v>11390000</v>
      </c>
      <c r="D597" s="29" t="s">
        <v>3365</v>
      </c>
      <c r="E597" s="85">
        <v>45176</v>
      </c>
    </row>
    <row r="598" spans="1:6" ht="14.25" hidden="1" customHeight="1">
      <c r="A598" s="29" t="s">
        <v>2419</v>
      </c>
      <c r="B598" s="77" t="s">
        <v>2467</v>
      </c>
      <c r="C598" s="30">
        <v>8436321</v>
      </c>
      <c r="D598" s="29" t="s">
        <v>3365</v>
      </c>
      <c r="E598" s="85">
        <v>45176</v>
      </c>
    </row>
    <row r="599" spans="1:6" ht="14.25" hidden="1" customHeight="1">
      <c r="A599" s="29" t="s">
        <v>2419</v>
      </c>
      <c r="B599" s="77" t="s">
        <v>2482</v>
      </c>
      <c r="C599" s="30">
        <v>-26894000</v>
      </c>
      <c r="D599" s="29" t="s">
        <v>3365</v>
      </c>
      <c r="E599" s="85">
        <v>45176</v>
      </c>
    </row>
    <row r="600" spans="1:6" ht="14.25" hidden="1" customHeight="1">
      <c r="A600" s="29" t="s">
        <v>2419</v>
      </c>
      <c r="B600" s="29" t="s">
        <v>2474</v>
      </c>
      <c r="C600" s="30">
        <v>26894000</v>
      </c>
      <c r="D600" s="29" t="s">
        <v>3365</v>
      </c>
      <c r="E600" s="85">
        <v>45176</v>
      </c>
    </row>
    <row r="601" spans="1:6" ht="14.25" hidden="1" customHeight="1">
      <c r="A601" s="29" t="s">
        <v>66</v>
      </c>
      <c r="B601" s="29" t="s">
        <v>106</v>
      </c>
      <c r="C601" s="30">
        <v>-1500000</v>
      </c>
      <c r="D601" s="29" t="s">
        <v>3365</v>
      </c>
      <c r="E601" s="85">
        <v>45176</v>
      </c>
      <c r="F601" s="29" t="s">
        <v>3366</v>
      </c>
    </row>
    <row r="602" spans="1:6" ht="14.25" hidden="1" customHeight="1">
      <c r="A602" s="29" t="s">
        <v>66</v>
      </c>
      <c r="B602" s="29" t="s">
        <v>95</v>
      </c>
      <c r="C602" s="30">
        <v>1500000</v>
      </c>
      <c r="D602" s="29" t="s">
        <v>3365</v>
      </c>
      <c r="E602" s="85">
        <v>45176</v>
      </c>
      <c r="F602" s="29" t="s">
        <v>3366</v>
      </c>
    </row>
    <row r="603" spans="1:6" ht="14.25" hidden="1" customHeight="1">
      <c r="A603" s="29" t="s">
        <v>352</v>
      </c>
      <c r="B603" s="29" t="s">
        <v>723</v>
      </c>
      <c r="C603" s="30">
        <v>1375597000</v>
      </c>
      <c r="D603" s="29" t="s">
        <v>3367</v>
      </c>
      <c r="E603" s="85">
        <v>45184</v>
      </c>
    </row>
    <row r="604" spans="1:6" ht="14.25" hidden="1" customHeight="1">
      <c r="A604" s="29" t="s">
        <v>352</v>
      </c>
      <c r="B604" s="71" t="s">
        <v>683</v>
      </c>
      <c r="C604" s="30">
        <v>84662.02</v>
      </c>
      <c r="D604" s="29" t="s">
        <v>3367</v>
      </c>
      <c r="E604" s="85">
        <v>45184</v>
      </c>
    </row>
    <row r="605" spans="1:6" ht="14.25" hidden="1" customHeight="1">
      <c r="A605" s="29" t="s">
        <v>1345</v>
      </c>
      <c r="B605" s="29" t="s">
        <v>3368</v>
      </c>
      <c r="C605" s="30">
        <v>8000000</v>
      </c>
      <c r="D605" s="29" t="s">
        <v>3367</v>
      </c>
      <c r="E605" s="85">
        <v>45184</v>
      </c>
    </row>
    <row r="606" spans="1:6" ht="14.25" hidden="1" customHeight="1">
      <c r="A606" s="29" t="s">
        <v>1507</v>
      </c>
      <c r="B606" s="29" t="s">
        <v>1887</v>
      </c>
      <c r="C606" s="30">
        <v>116256301.97</v>
      </c>
      <c r="D606" s="29" t="s">
        <v>3367</v>
      </c>
      <c r="E606" s="85">
        <v>45184</v>
      </c>
    </row>
    <row r="607" spans="1:6" ht="14.25" hidden="1" customHeight="1">
      <c r="A607" s="29" t="s">
        <v>1507</v>
      </c>
      <c r="B607" s="29" t="s">
        <v>1889</v>
      </c>
      <c r="C607" s="30">
        <v>35269895.799999997</v>
      </c>
      <c r="D607" s="29" t="s">
        <v>3367</v>
      </c>
      <c r="E607" s="85">
        <v>45184</v>
      </c>
    </row>
    <row r="608" spans="1:6" ht="14.25" hidden="1" customHeight="1">
      <c r="A608" s="29" t="s">
        <v>1507</v>
      </c>
      <c r="B608" s="29" t="s">
        <v>1892</v>
      </c>
      <c r="C608" s="30">
        <v>71444635.299999997</v>
      </c>
      <c r="D608" s="29" t="s">
        <v>3367</v>
      </c>
      <c r="E608" s="85">
        <v>45184</v>
      </c>
    </row>
    <row r="609" spans="1:5" ht="14.25" hidden="1" customHeight="1">
      <c r="A609" s="29" t="s">
        <v>1507</v>
      </c>
      <c r="B609" s="29" t="s">
        <v>1896</v>
      </c>
      <c r="C609" s="30">
        <v>72000000</v>
      </c>
      <c r="D609" s="29" t="s">
        <v>3367</v>
      </c>
      <c r="E609" s="85">
        <v>45184</v>
      </c>
    </row>
    <row r="610" spans="1:5" ht="14.25" hidden="1" customHeight="1">
      <c r="A610" s="29" t="s">
        <v>1507</v>
      </c>
      <c r="B610" s="29" t="s">
        <v>1898</v>
      </c>
      <c r="C610" s="30">
        <v>25891562.460000001</v>
      </c>
      <c r="D610" s="29" t="s">
        <v>3367</v>
      </c>
      <c r="E610" s="85">
        <v>45184</v>
      </c>
    </row>
    <row r="611" spans="1:5" ht="14.25" hidden="1" customHeight="1">
      <c r="A611" s="29" t="s">
        <v>1507</v>
      </c>
      <c r="B611" s="29" t="s">
        <v>1900</v>
      </c>
      <c r="C611" s="30">
        <v>31836562.469999999</v>
      </c>
      <c r="D611" s="29" t="s">
        <v>3367</v>
      </c>
      <c r="E611" s="85">
        <v>45184</v>
      </c>
    </row>
    <row r="612" spans="1:5" ht="14.25" hidden="1" customHeight="1">
      <c r="A612" s="29" t="s">
        <v>2003</v>
      </c>
      <c r="B612" s="29" t="s">
        <v>2055</v>
      </c>
      <c r="C612" s="30">
        <v>-54869095</v>
      </c>
      <c r="D612" s="29" t="s">
        <v>3367</v>
      </c>
      <c r="E612" s="85">
        <v>45184</v>
      </c>
    </row>
    <row r="613" spans="1:5" ht="14.25" hidden="1" customHeight="1">
      <c r="A613" s="29" t="s">
        <v>2714</v>
      </c>
      <c r="B613" s="29" t="s">
        <v>2738</v>
      </c>
      <c r="C613" s="30">
        <v>14400000</v>
      </c>
      <c r="D613" s="29" t="s">
        <v>3367</v>
      </c>
      <c r="E613" s="85">
        <v>45184</v>
      </c>
    </row>
    <row r="614" spans="1:5" ht="14.25" hidden="1" customHeight="1">
      <c r="A614" s="29" t="s">
        <v>2714</v>
      </c>
      <c r="B614" s="29" t="s">
        <v>2772</v>
      </c>
      <c r="C614" s="30">
        <v>6400000</v>
      </c>
      <c r="D614" s="29" t="s">
        <v>3367</v>
      </c>
      <c r="E614" s="85">
        <v>45184</v>
      </c>
    </row>
    <row r="615" spans="1:5" ht="14.25" hidden="1" customHeight="1">
      <c r="A615" s="29" t="s">
        <v>2714</v>
      </c>
      <c r="B615" s="29" t="s">
        <v>2788</v>
      </c>
      <c r="C615" s="30">
        <v>8200000</v>
      </c>
      <c r="D615" s="29" t="s">
        <v>3367</v>
      </c>
      <c r="E615" s="85">
        <v>45184</v>
      </c>
    </row>
    <row r="616" spans="1:5" ht="14.25" hidden="1" customHeight="1">
      <c r="A616" s="29" t="s">
        <v>2714</v>
      </c>
      <c r="B616" s="29" t="s">
        <v>2829</v>
      </c>
      <c r="C616" s="30">
        <v>210000</v>
      </c>
      <c r="D616" s="29" t="s">
        <v>3367</v>
      </c>
      <c r="E616" s="85">
        <v>45184</v>
      </c>
    </row>
    <row r="617" spans="1:5" ht="14.25" hidden="1" customHeight="1">
      <c r="A617" s="29" t="s">
        <v>2714</v>
      </c>
      <c r="B617" s="29" t="s">
        <v>2832</v>
      </c>
      <c r="C617" s="30">
        <v>3600000</v>
      </c>
      <c r="D617" s="29" t="s">
        <v>3367</v>
      </c>
      <c r="E617" s="85">
        <v>45184</v>
      </c>
    </row>
    <row r="618" spans="1:5" ht="14.25" hidden="1" customHeight="1">
      <c r="A618" s="29" t="s">
        <v>2714</v>
      </c>
      <c r="B618" s="29" t="s">
        <v>2835</v>
      </c>
      <c r="C618" s="30">
        <v>3600000</v>
      </c>
      <c r="D618" s="29" t="s">
        <v>3367</v>
      </c>
      <c r="E618" s="85">
        <v>45184</v>
      </c>
    </row>
    <row r="619" spans="1:5" ht="14.25" hidden="1" customHeight="1">
      <c r="A619" s="29" t="s">
        <v>1345</v>
      </c>
      <c r="B619" s="29" t="s">
        <v>1469</v>
      </c>
      <c r="C619" s="30">
        <v>18459095</v>
      </c>
      <c r="D619" s="29" t="s">
        <v>3367</v>
      </c>
      <c r="E619" s="85">
        <v>45184</v>
      </c>
    </row>
    <row r="620" spans="1:5" ht="14.25" hidden="1" customHeight="1">
      <c r="A620" s="29" t="s">
        <v>1052</v>
      </c>
      <c r="B620" s="29" t="s">
        <v>1096</v>
      </c>
      <c r="C620" s="30">
        <v>-5000000</v>
      </c>
      <c r="D620" s="29" t="s">
        <v>3369</v>
      </c>
      <c r="E620" s="85">
        <v>45191</v>
      </c>
    </row>
    <row r="621" spans="1:5" ht="14.25" hidden="1" customHeight="1">
      <c r="A621" s="29" t="s">
        <v>1052</v>
      </c>
      <c r="B621" s="29" t="s">
        <v>1081</v>
      </c>
      <c r="C621" s="30">
        <v>-10000000</v>
      </c>
      <c r="D621" s="29" t="s">
        <v>3369</v>
      </c>
      <c r="E621" s="85">
        <v>45191</v>
      </c>
    </row>
    <row r="622" spans="1:5" ht="14.25" hidden="1" customHeight="1">
      <c r="A622" s="29" t="s">
        <v>1052</v>
      </c>
      <c r="B622" s="29" t="s">
        <v>1098</v>
      </c>
      <c r="C622" s="30">
        <v>15000000</v>
      </c>
      <c r="D622" s="29" t="s">
        <v>3369</v>
      </c>
      <c r="E622" s="85">
        <v>45191</v>
      </c>
    </row>
    <row r="623" spans="1:5" ht="14.25" hidden="1" customHeight="1">
      <c r="A623" s="29" t="s">
        <v>2714</v>
      </c>
      <c r="B623" s="29" t="s">
        <v>2835</v>
      </c>
      <c r="C623" s="30">
        <v>-1200000</v>
      </c>
      <c r="D623" s="29" t="s">
        <v>3370</v>
      </c>
      <c r="E623" s="85">
        <v>45205</v>
      </c>
    </row>
    <row r="624" spans="1:5" ht="14.25" hidden="1" customHeight="1">
      <c r="A624" s="29" t="s">
        <v>2714</v>
      </c>
      <c r="B624" s="29" t="s">
        <v>2829</v>
      </c>
      <c r="C624" s="30">
        <v>1200000</v>
      </c>
      <c r="D624" s="29" t="s">
        <v>3370</v>
      </c>
      <c r="E624" s="85">
        <v>45205</v>
      </c>
    </row>
    <row r="625" spans="1:5" ht="14.25" hidden="1" customHeight="1">
      <c r="A625" s="29" t="s">
        <v>2003</v>
      </c>
      <c r="B625" s="29" t="s">
        <v>2055</v>
      </c>
      <c r="C625" s="30">
        <v>-10370968</v>
      </c>
      <c r="D625" s="29" t="s">
        <v>3370</v>
      </c>
      <c r="E625" s="85">
        <v>45205</v>
      </c>
    </row>
    <row r="626" spans="1:5" ht="14.25" hidden="1" customHeight="1">
      <c r="A626" s="29" t="s">
        <v>2003</v>
      </c>
      <c r="B626" s="29" t="s">
        <v>2057</v>
      </c>
      <c r="C626" s="30">
        <v>10370968</v>
      </c>
      <c r="D626" s="29" t="s">
        <v>3370</v>
      </c>
      <c r="E626" s="85">
        <v>45205</v>
      </c>
    </row>
    <row r="627" spans="1:5" ht="14.25" hidden="1" customHeight="1">
      <c r="A627" s="29" t="s">
        <v>913</v>
      </c>
      <c r="B627" s="29" t="s">
        <v>936</v>
      </c>
      <c r="C627" s="30">
        <v>-3400000</v>
      </c>
      <c r="D627" s="29" t="s">
        <v>3370</v>
      </c>
      <c r="E627" s="85">
        <v>45205</v>
      </c>
    </row>
    <row r="628" spans="1:5" ht="14.25" hidden="1" customHeight="1">
      <c r="A628" s="29" t="s">
        <v>913</v>
      </c>
      <c r="B628" s="29" t="s">
        <v>940</v>
      </c>
      <c r="C628" s="30">
        <v>-100000</v>
      </c>
      <c r="D628" s="29" t="s">
        <v>3370</v>
      </c>
      <c r="E628" s="85">
        <v>45205</v>
      </c>
    </row>
    <row r="629" spans="1:5" ht="14.25" hidden="1" customHeight="1">
      <c r="A629" s="29" t="s">
        <v>913</v>
      </c>
      <c r="B629" s="29" t="s">
        <v>942</v>
      </c>
      <c r="C629" s="30">
        <v>-293850</v>
      </c>
      <c r="D629" s="29" t="s">
        <v>3370</v>
      </c>
      <c r="E629" s="85">
        <v>45205</v>
      </c>
    </row>
    <row r="630" spans="1:5" ht="14.25" hidden="1" customHeight="1">
      <c r="A630" s="29" t="s">
        <v>913</v>
      </c>
      <c r="B630" s="29" t="s">
        <v>950</v>
      </c>
      <c r="C630" s="30">
        <v>3500000</v>
      </c>
      <c r="D630" s="29" t="s">
        <v>3370</v>
      </c>
      <c r="E630" s="85">
        <v>45205</v>
      </c>
    </row>
    <row r="631" spans="1:5" ht="14.25" hidden="1" customHeight="1">
      <c r="A631" s="29" t="s">
        <v>913</v>
      </c>
      <c r="B631" s="29" t="s">
        <v>951</v>
      </c>
      <c r="C631" s="30">
        <v>293850</v>
      </c>
      <c r="D631" s="29" t="s">
        <v>3370</v>
      </c>
      <c r="E631" s="85">
        <v>45205</v>
      </c>
    </row>
    <row r="632" spans="1:5" ht="14.25" hidden="1" customHeight="1">
      <c r="A632" s="29" t="s">
        <v>66</v>
      </c>
      <c r="B632" s="29" t="s">
        <v>236</v>
      </c>
      <c r="C632" s="30">
        <v>-5000000</v>
      </c>
      <c r="D632" s="29" t="s">
        <v>3370</v>
      </c>
      <c r="E632" s="85">
        <v>45205</v>
      </c>
    </row>
    <row r="633" spans="1:5" ht="14.25" hidden="1" customHeight="1">
      <c r="A633" s="29" t="s">
        <v>66</v>
      </c>
      <c r="B633" s="29" t="s">
        <v>244</v>
      </c>
      <c r="C633" s="30">
        <v>5000000</v>
      </c>
      <c r="D633" s="29" t="s">
        <v>3370</v>
      </c>
      <c r="E633" s="85">
        <v>45205</v>
      </c>
    </row>
    <row r="634" spans="1:5" ht="14.25" hidden="1" customHeight="1">
      <c r="A634" s="29" t="s">
        <v>1345</v>
      </c>
      <c r="B634" s="29" t="s">
        <v>1385</v>
      </c>
      <c r="C634" s="30">
        <v>-9340000</v>
      </c>
      <c r="D634" s="29" t="s">
        <v>3370</v>
      </c>
      <c r="E634" s="85">
        <v>45205</v>
      </c>
    </row>
    <row r="635" spans="1:5" ht="14.25" hidden="1" customHeight="1">
      <c r="A635" s="29" t="s">
        <v>1345</v>
      </c>
      <c r="B635" s="29" t="s">
        <v>1389</v>
      </c>
      <c r="C635" s="30">
        <v>9340000</v>
      </c>
      <c r="D635" s="29" t="s">
        <v>3370</v>
      </c>
      <c r="E635" s="85">
        <v>45205</v>
      </c>
    </row>
    <row r="636" spans="1:5" ht="14.25" hidden="1" customHeight="1">
      <c r="A636" s="29" t="s">
        <v>1345</v>
      </c>
      <c r="B636" s="29" t="s">
        <v>1408</v>
      </c>
      <c r="C636" s="30">
        <v>-800000</v>
      </c>
      <c r="D636" s="29" t="s">
        <v>3370</v>
      </c>
      <c r="E636" s="85">
        <v>45205</v>
      </c>
    </row>
    <row r="637" spans="1:5" ht="14.25" hidden="1" customHeight="1">
      <c r="A637" s="29" t="s">
        <v>1345</v>
      </c>
      <c r="B637" s="29" t="s">
        <v>1388</v>
      </c>
      <c r="C637" s="30">
        <v>800000</v>
      </c>
      <c r="D637" s="29" t="s">
        <v>3370</v>
      </c>
      <c r="E637" s="85">
        <v>45205</v>
      </c>
    </row>
    <row r="638" spans="1:5" ht="14.25" hidden="1" customHeight="1">
      <c r="A638" s="29" t="s">
        <v>1345</v>
      </c>
      <c r="B638" s="29" t="s">
        <v>1388</v>
      </c>
      <c r="C638" s="30">
        <v>-340000</v>
      </c>
      <c r="D638" s="29" t="s">
        <v>3370</v>
      </c>
      <c r="E638" s="85">
        <v>45205</v>
      </c>
    </row>
    <row r="639" spans="1:5" ht="14.25" hidden="1" customHeight="1">
      <c r="A639" s="29" t="s">
        <v>1345</v>
      </c>
      <c r="B639" s="29" t="s">
        <v>1473</v>
      </c>
      <c r="C639" s="30">
        <v>340000</v>
      </c>
      <c r="D639" s="29" t="s">
        <v>3370</v>
      </c>
      <c r="E639" s="85">
        <v>45205</v>
      </c>
    </row>
    <row r="640" spans="1:5" ht="14.25" hidden="1" customHeight="1">
      <c r="A640" s="29" t="s">
        <v>2058</v>
      </c>
      <c r="B640" s="29" t="s">
        <v>2163</v>
      </c>
      <c r="C640" s="30">
        <v>-665448233.65999997</v>
      </c>
      <c r="D640" s="29" t="s">
        <v>3371</v>
      </c>
      <c r="E640" s="85">
        <v>45223</v>
      </c>
    </row>
    <row r="641" spans="1:5" ht="14.25" hidden="1" customHeight="1">
      <c r="A641" s="29" t="s">
        <v>2058</v>
      </c>
      <c r="B641" s="29" t="s">
        <v>2165</v>
      </c>
      <c r="C641" s="30">
        <v>219569839.09999999</v>
      </c>
      <c r="D641" s="29" t="s">
        <v>3371</v>
      </c>
      <c r="E641" s="85">
        <v>45223</v>
      </c>
    </row>
    <row r="642" spans="1:5" ht="14.25" hidden="1" customHeight="1">
      <c r="A642" s="29" t="s">
        <v>1002</v>
      </c>
      <c r="B642" s="29" t="s">
        <v>3274</v>
      </c>
      <c r="C642" s="30">
        <v>18574914.5</v>
      </c>
      <c r="D642" s="29" t="s">
        <v>3372</v>
      </c>
      <c r="E642" s="85">
        <v>45180</v>
      </c>
    </row>
    <row r="643" spans="1:5" ht="14.25" hidden="1" customHeight="1">
      <c r="A643" s="29" t="s">
        <v>1002</v>
      </c>
      <c r="B643" s="29" t="s">
        <v>3276</v>
      </c>
      <c r="C643" s="30">
        <v>18574914.5</v>
      </c>
      <c r="D643" s="29" t="s">
        <v>3372</v>
      </c>
      <c r="E643" s="85">
        <v>45180</v>
      </c>
    </row>
    <row r="644" spans="1:5" ht="14.25" hidden="1" customHeight="1">
      <c r="A644" s="29" t="s">
        <v>1002</v>
      </c>
      <c r="B644" s="29" t="s">
        <v>3280</v>
      </c>
      <c r="C644" s="30">
        <v>3480109.5</v>
      </c>
      <c r="D644" s="29" t="s">
        <v>3372</v>
      </c>
      <c r="E644" s="85">
        <v>45180</v>
      </c>
    </row>
    <row r="645" spans="1:5" ht="14.25" hidden="1" customHeight="1">
      <c r="A645" s="29" t="s">
        <v>1002</v>
      </c>
      <c r="B645" s="29" t="s">
        <v>3282</v>
      </c>
      <c r="C645" s="30">
        <v>3479722.5</v>
      </c>
      <c r="D645" s="29" t="s">
        <v>3372</v>
      </c>
      <c r="E645" s="85">
        <v>45180</v>
      </c>
    </row>
    <row r="646" spans="1:5" ht="14.25" hidden="1" customHeight="1">
      <c r="A646" s="29" t="s">
        <v>1002</v>
      </c>
      <c r="B646" s="29" t="s">
        <v>3284</v>
      </c>
      <c r="C646" s="30">
        <v>3479722.5</v>
      </c>
      <c r="D646" s="29" t="s">
        <v>3372</v>
      </c>
      <c r="E646" s="85">
        <v>45180</v>
      </c>
    </row>
    <row r="647" spans="1:5" ht="14.25" hidden="1" customHeight="1">
      <c r="A647" s="29" t="s">
        <v>1002</v>
      </c>
      <c r="B647" s="29" t="s">
        <v>3287</v>
      </c>
      <c r="C647" s="30">
        <v>8239722.5</v>
      </c>
      <c r="D647" s="29" t="s">
        <v>3372</v>
      </c>
      <c r="E647" s="85">
        <v>45180</v>
      </c>
    </row>
    <row r="648" spans="1:5" ht="14.25" hidden="1" customHeight="1">
      <c r="A648" s="29" t="s">
        <v>1002</v>
      </c>
      <c r="B648" s="29" t="s">
        <v>3272</v>
      </c>
      <c r="C648" s="30">
        <v>-53664054</v>
      </c>
      <c r="D648" s="29" t="s">
        <v>3372</v>
      </c>
      <c r="E648" s="85">
        <v>45180</v>
      </c>
    </row>
    <row r="649" spans="1:5" ht="14.25" hidden="1" customHeight="1">
      <c r="A649" s="29" t="s">
        <v>1002</v>
      </c>
      <c r="B649" s="29" t="s">
        <v>3278</v>
      </c>
      <c r="C649" s="30">
        <v>-904727.5</v>
      </c>
      <c r="D649" s="29" t="s">
        <v>3372</v>
      </c>
      <c r="E649" s="85">
        <v>45180</v>
      </c>
    </row>
    <row r="650" spans="1:5" ht="14.25" hidden="1" customHeight="1">
      <c r="A650" s="29" t="s">
        <v>1002</v>
      </c>
      <c r="B650" s="29" t="s">
        <v>3289</v>
      </c>
      <c r="C650" s="30">
        <v>-1280277.5</v>
      </c>
      <c r="D650" s="29" t="s">
        <v>3372</v>
      </c>
      <c r="E650" s="85">
        <v>45180</v>
      </c>
    </row>
    <row r="651" spans="1:5" ht="14.25" hidden="1" customHeight="1">
      <c r="A651" s="29" t="s">
        <v>2419</v>
      </c>
      <c r="B651" s="29" t="s">
        <v>2442</v>
      </c>
      <c r="C651" s="30">
        <v>-21900203</v>
      </c>
      <c r="D651" s="29" t="s">
        <v>3373</v>
      </c>
      <c r="E651" s="85">
        <v>45245</v>
      </c>
    </row>
    <row r="652" spans="1:5" ht="14.25" hidden="1" customHeight="1">
      <c r="A652" s="29" t="s">
        <v>2419</v>
      </c>
      <c r="B652" s="29" t="s">
        <v>2447</v>
      </c>
      <c r="C652" s="30">
        <v>21900203</v>
      </c>
      <c r="D652" s="29" t="s">
        <v>3373</v>
      </c>
      <c r="E652" s="85">
        <v>45245</v>
      </c>
    </row>
    <row r="653" spans="1:5" ht="14.25" hidden="1" customHeight="1">
      <c r="A653" s="29" t="s">
        <v>2419</v>
      </c>
      <c r="B653" s="29" t="s">
        <v>2506</v>
      </c>
      <c r="C653" s="30">
        <v>-1000000</v>
      </c>
      <c r="D653" s="29" t="s">
        <v>3373</v>
      </c>
      <c r="E653" s="85">
        <v>45245</v>
      </c>
    </row>
    <row r="654" spans="1:5" ht="14.25" hidden="1" customHeight="1">
      <c r="A654" s="29" t="s">
        <v>2419</v>
      </c>
      <c r="B654" s="29" t="s">
        <v>2510</v>
      </c>
      <c r="C654" s="30">
        <v>1000000</v>
      </c>
      <c r="D654" s="29" t="s">
        <v>3373</v>
      </c>
      <c r="E654" s="85">
        <v>45245</v>
      </c>
    </row>
    <row r="655" spans="1:5" ht="14.25" hidden="1" customHeight="1">
      <c r="A655" s="29" t="s">
        <v>3355</v>
      </c>
      <c r="B655" s="29" t="s">
        <v>1937</v>
      </c>
      <c r="C655" s="30">
        <v>-32400000</v>
      </c>
      <c r="D655" s="29" t="s">
        <v>3373</v>
      </c>
      <c r="E655" s="85">
        <v>45245</v>
      </c>
    </row>
    <row r="656" spans="1:5" ht="14.25" hidden="1" customHeight="1">
      <c r="A656" s="29" t="s">
        <v>3355</v>
      </c>
      <c r="B656" s="29" t="s">
        <v>1935</v>
      </c>
      <c r="C656" s="30">
        <v>32400000</v>
      </c>
      <c r="D656" s="29" t="s">
        <v>3373</v>
      </c>
      <c r="E656" s="85">
        <v>45245</v>
      </c>
    </row>
    <row r="657" spans="1:5" ht="14.25" hidden="1" customHeight="1">
      <c r="A657" s="29" t="s">
        <v>3355</v>
      </c>
      <c r="B657" s="29" t="s">
        <v>1923</v>
      </c>
      <c r="C657" s="30">
        <v>-10000000</v>
      </c>
      <c r="D657" s="29" t="s">
        <v>3373</v>
      </c>
      <c r="E657" s="85">
        <v>45245</v>
      </c>
    </row>
    <row r="658" spans="1:5" ht="14.25" hidden="1" customHeight="1">
      <c r="A658" s="29" t="s">
        <v>352</v>
      </c>
      <c r="B658" s="29" t="s">
        <v>1921</v>
      </c>
      <c r="C658" s="30">
        <v>10000000</v>
      </c>
      <c r="D658" s="29" t="s">
        <v>3373</v>
      </c>
      <c r="E658" s="85">
        <v>45245</v>
      </c>
    </row>
    <row r="659" spans="1:5" ht="14.25" hidden="1" customHeight="1">
      <c r="A659" s="29" t="s">
        <v>352</v>
      </c>
      <c r="B659" s="29" t="s">
        <v>542</v>
      </c>
      <c r="C659" s="30">
        <v>1880597637</v>
      </c>
      <c r="D659" s="29" t="s">
        <v>3374</v>
      </c>
      <c r="E659" s="85">
        <v>45257</v>
      </c>
    </row>
    <row r="660" spans="1:5" ht="14.25" hidden="1" customHeight="1">
      <c r="A660" s="29" t="s">
        <v>352</v>
      </c>
      <c r="B660" s="29" t="s">
        <v>559</v>
      </c>
      <c r="C660" s="30">
        <v>137318176</v>
      </c>
      <c r="D660" s="29" t="s">
        <v>3374</v>
      </c>
      <c r="E660" s="85">
        <v>45257</v>
      </c>
    </row>
    <row r="661" spans="1:5" ht="14.25" hidden="1" customHeight="1">
      <c r="A661" s="29" t="s">
        <v>352</v>
      </c>
      <c r="B661" s="29" t="s">
        <v>555</v>
      </c>
      <c r="C661" s="30">
        <v>103063794</v>
      </c>
      <c r="D661" s="29" t="s">
        <v>3374</v>
      </c>
      <c r="E661" s="85">
        <v>45257</v>
      </c>
    </row>
    <row r="662" spans="1:5" ht="14.25" hidden="1" customHeight="1">
      <c r="A662" s="29" t="s">
        <v>352</v>
      </c>
      <c r="B662" s="29" t="s">
        <v>553</v>
      </c>
      <c r="C662" s="30">
        <v>17500908</v>
      </c>
      <c r="D662" s="29" t="s">
        <v>3374</v>
      </c>
      <c r="E662" s="85">
        <v>45257</v>
      </c>
    </row>
    <row r="663" spans="1:5" ht="14.25" hidden="1" customHeight="1">
      <c r="A663" s="29" t="s">
        <v>352</v>
      </c>
      <c r="B663" s="29" t="s">
        <v>557</v>
      </c>
      <c r="C663" s="30">
        <v>17500908</v>
      </c>
      <c r="D663" s="29" t="s">
        <v>3374</v>
      </c>
      <c r="E663" s="85">
        <v>45257</v>
      </c>
    </row>
    <row r="664" spans="1:5" ht="14.25" hidden="1" customHeight="1">
      <c r="A664" s="29" t="s">
        <v>352</v>
      </c>
      <c r="B664" s="29" t="s">
        <v>561</v>
      </c>
      <c r="C664" s="30">
        <v>34587653</v>
      </c>
      <c r="D664" s="29" t="s">
        <v>3374</v>
      </c>
      <c r="E664" s="85">
        <v>45257</v>
      </c>
    </row>
    <row r="665" spans="1:5" ht="14.25" hidden="1" customHeight="1">
      <c r="A665" s="29" t="s">
        <v>352</v>
      </c>
      <c r="B665" s="29" t="s">
        <v>564</v>
      </c>
      <c r="C665" s="30">
        <v>490246435</v>
      </c>
      <c r="D665" s="29" t="s">
        <v>3374</v>
      </c>
      <c r="E665" s="85">
        <v>45257</v>
      </c>
    </row>
    <row r="666" spans="1:5" ht="14.25" hidden="1" customHeight="1">
      <c r="A666" s="29" t="s">
        <v>352</v>
      </c>
      <c r="B666" s="29" t="s">
        <v>578</v>
      </c>
      <c r="C666" s="30">
        <v>12403700</v>
      </c>
      <c r="D666" s="29" t="s">
        <v>3374</v>
      </c>
      <c r="E666" s="85">
        <v>45257</v>
      </c>
    </row>
    <row r="667" spans="1:5" ht="14.25" hidden="1" customHeight="1">
      <c r="A667" s="29" t="s">
        <v>352</v>
      </c>
      <c r="B667" s="29" t="s">
        <v>582</v>
      </c>
      <c r="C667" s="30">
        <v>9310369</v>
      </c>
      <c r="D667" s="29" t="s">
        <v>3374</v>
      </c>
      <c r="E667" s="85">
        <v>45257</v>
      </c>
    </row>
    <row r="668" spans="1:5" ht="14.25" hidden="1" customHeight="1">
      <c r="A668" s="29" t="s">
        <v>352</v>
      </c>
      <c r="B668" s="29" t="s">
        <v>576</v>
      </c>
      <c r="C668" s="30">
        <v>1573302</v>
      </c>
      <c r="D668" s="29" t="s">
        <v>3374</v>
      </c>
      <c r="E668" s="85">
        <v>45257</v>
      </c>
    </row>
    <row r="669" spans="1:5" ht="14.25" hidden="1" customHeight="1">
      <c r="A669" s="29" t="s">
        <v>352</v>
      </c>
      <c r="B669" s="29" t="s">
        <v>584</v>
      </c>
      <c r="C669" s="30">
        <v>1573302</v>
      </c>
      <c r="D669" s="29" t="s">
        <v>3374</v>
      </c>
      <c r="E669" s="85">
        <v>45257</v>
      </c>
    </row>
    <row r="670" spans="1:5" ht="14.25" hidden="1" customHeight="1">
      <c r="A670" s="29" t="s">
        <v>352</v>
      </c>
      <c r="B670" s="29" t="s">
        <v>580</v>
      </c>
      <c r="C670" s="30">
        <v>3121594</v>
      </c>
      <c r="D670" s="29" t="s">
        <v>3374</v>
      </c>
      <c r="E670" s="85">
        <v>45257</v>
      </c>
    </row>
    <row r="671" spans="1:5" ht="14.25" hidden="1" customHeight="1">
      <c r="A671" s="29" t="s">
        <v>352</v>
      </c>
      <c r="B671" s="29" t="s">
        <v>604</v>
      </c>
      <c r="C671" s="30">
        <v>17298786</v>
      </c>
      <c r="D671" s="29" t="s">
        <v>3374</v>
      </c>
      <c r="E671" s="85">
        <v>45257</v>
      </c>
    </row>
    <row r="672" spans="1:5" ht="14.25" hidden="1" customHeight="1">
      <c r="A672" s="29" t="s">
        <v>352</v>
      </c>
      <c r="B672" s="29" t="s">
        <v>596</v>
      </c>
      <c r="C672" s="30">
        <v>42700093</v>
      </c>
      <c r="D672" s="29" t="s">
        <v>3374</v>
      </c>
      <c r="E672" s="85">
        <v>45257</v>
      </c>
    </row>
    <row r="673" spans="1:5" ht="14.25" hidden="1" customHeight="1">
      <c r="A673" s="29" t="s">
        <v>352</v>
      </c>
      <c r="B673" s="29" t="s">
        <v>586</v>
      </c>
      <c r="C673" s="30">
        <v>86049480</v>
      </c>
      <c r="D673" s="29" t="s">
        <v>3374</v>
      </c>
      <c r="E673" s="85">
        <v>45257</v>
      </c>
    </row>
    <row r="674" spans="1:5" ht="14.25" hidden="1" customHeight="1">
      <c r="A674" s="29" t="s">
        <v>352</v>
      </c>
      <c r="B674" s="29" t="s">
        <v>669</v>
      </c>
      <c r="C674" s="30">
        <v>380199.09</v>
      </c>
      <c r="D674" s="29" t="s">
        <v>3374</v>
      </c>
      <c r="E674" s="85">
        <v>45257</v>
      </c>
    </row>
    <row r="675" spans="1:5" ht="14.25" hidden="1" customHeight="1">
      <c r="A675" s="29" t="s">
        <v>352</v>
      </c>
      <c r="B675" s="29" t="s">
        <v>667</v>
      </c>
      <c r="C675" s="30">
        <v>93874</v>
      </c>
      <c r="D675" s="29" t="s">
        <v>3374</v>
      </c>
      <c r="E675" s="85">
        <v>45257</v>
      </c>
    </row>
    <row r="676" spans="1:5" ht="14.25" hidden="1" customHeight="1">
      <c r="A676" s="29" t="s">
        <v>352</v>
      </c>
      <c r="B676" s="29" t="s">
        <v>709</v>
      </c>
      <c r="C676" s="30">
        <v>471654.37</v>
      </c>
      <c r="D676" s="29" t="s">
        <v>3374</v>
      </c>
      <c r="E676" s="85">
        <v>45257</v>
      </c>
    </row>
    <row r="677" spans="1:5" ht="14.25" hidden="1" customHeight="1">
      <c r="A677" s="29" t="s">
        <v>352</v>
      </c>
      <c r="B677" s="29" t="s">
        <v>711</v>
      </c>
      <c r="C677" s="30">
        <v>27284.63</v>
      </c>
      <c r="D677" s="29" t="s">
        <v>3374</v>
      </c>
      <c r="E677" s="85">
        <v>45257</v>
      </c>
    </row>
    <row r="678" spans="1:5" ht="14.25" hidden="1" customHeight="1">
      <c r="A678" s="29" t="s">
        <v>352</v>
      </c>
      <c r="B678" s="29" t="s">
        <v>542</v>
      </c>
      <c r="C678" s="30">
        <v>2936967743</v>
      </c>
      <c r="D678" s="29" t="s">
        <v>3374</v>
      </c>
      <c r="E678" s="85">
        <v>45257</v>
      </c>
    </row>
    <row r="679" spans="1:5" ht="14.25" hidden="1" customHeight="1">
      <c r="A679" s="29" t="s">
        <v>352</v>
      </c>
      <c r="B679" s="29" t="s">
        <v>592</v>
      </c>
      <c r="C679" s="30">
        <v>48556319</v>
      </c>
      <c r="D679" s="29" t="s">
        <v>3374</v>
      </c>
      <c r="E679" s="85">
        <v>45257</v>
      </c>
    </row>
    <row r="680" spans="1:5" ht="14.25" hidden="1" customHeight="1">
      <c r="A680" s="29" t="s">
        <v>352</v>
      </c>
      <c r="B680" s="29" t="s">
        <v>590</v>
      </c>
      <c r="C680" s="30">
        <v>40204155</v>
      </c>
      <c r="D680" s="29" t="s">
        <v>3374</v>
      </c>
      <c r="E680" s="85">
        <v>45257</v>
      </c>
    </row>
    <row r="681" spans="1:5" ht="14.25" hidden="1" customHeight="1">
      <c r="A681" s="29" t="s">
        <v>352</v>
      </c>
      <c r="B681" s="29" t="s">
        <v>604</v>
      </c>
      <c r="C681" s="30">
        <v>7211563</v>
      </c>
      <c r="D681" s="29" t="s">
        <v>3374</v>
      </c>
      <c r="E681" s="85">
        <v>45257</v>
      </c>
    </row>
    <row r="682" spans="1:5" ht="14.25" hidden="1" customHeight="1">
      <c r="A682" s="29" t="s">
        <v>352</v>
      </c>
      <c r="B682" s="29" t="s">
        <v>600</v>
      </c>
      <c r="C682" s="30">
        <v>18358203</v>
      </c>
      <c r="D682" s="29" t="s">
        <v>3374</v>
      </c>
      <c r="E682" s="85">
        <v>45257</v>
      </c>
    </row>
    <row r="683" spans="1:5" ht="14.25" hidden="1" customHeight="1">
      <c r="A683" s="29" t="s">
        <v>352</v>
      </c>
      <c r="B683" s="29" t="s">
        <v>598</v>
      </c>
      <c r="C683" s="30">
        <v>3152948</v>
      </c>
      <c r="D683" s="29" t="s">
        <v>3374</v>
      </c>
      <c r="E683" s="85">
        <v>45257</v>
      </c>
    </row>
    <row r="684" spans="1:5" ht="14.25" hidden="1" customHeight="1">
      <c r="A684" s="29" t="s">
        <v>352</v>
      </c>
      <c r="B684" s="29" t="s">
        <v>602</v>
      </c>
      <c r="C684" s="30">
        <v>3152948</v>
      </c>
      <c r="D684" s="29" t="s">
        <v>3374</v>
      </c>
      <c r="E684" s="85">
        <v>45257</v>
      </c>
    </row>
    <row r="685" spans="1:5" ht="14.25" hidden="1" customHeight="1">
      <c r="A685" s="29" t="s">
        <v>352</v>
      </c>
      <c r="B685" s="29" t="s">
        <v>606</v>
      </c>
      <c r="C685" s="30">
        <v>6504021</v>
      </c>
      <c r="D685" s="29" t="s">
        <v>3374</v>
      </c>
      <c r="E685" s="85">
        <v>45257</v>
      </c>
    </row>
    <row r="686" spans="1:5" ht="14.25" hidden="1" customHeight="1">
      <c r="A686" s="29" t="s">
        <v>352</v>
      </c>
      <c r="B686" s="29" t="s">
        <v>384</v>
      </c>
      <c r="C686" s="30">
        <v>-18436502</v>
      </c>
      <c r="D686" s="29" t="s">
        <v>3374</v>
      </c>
      <c r="E686" s="85">
        <v>45257</v>
      </c>
    </row>
    <row r="687" spans="1:5" ht="14.25" hidden="1" customHeight="1">
      <c r="A687" s="29" t="s">
        <v>352</v>
      </c>
      <c r="B687" s="29" t="s">
        <v>393</v>
      </c>
      <c r="C687" s="30">
        <v>-9218250</v>
      </c>
      <c r="D687" s="29" t="s">
        <v>3374</v>
      </c>
      <c r="E687" s="85">
        <v>45257</v>
      </c>
    </row>
    <row r="688" spans="1:5" ht="14.25" hidden="1" customHeight="1">
      <c r="A688" s="29" t="s">
        <v>352</v>
      </c>
      <c r="B688" s="29" t="s">
        <v>396</v>
      </c>
      <c r="C688" s="30">
        <v>-9218250</v>
      </c>
      <c r="D688" s="29" t="s">
        <v>3374</v>
      </c>
      <c r="E688" s="85">
        <v>45257</v>
      </c>
    </row>
    <row r="689" spans="1:5" ht="14.25" hidden="1" customHeight="1">
      <c r="A689" s="29" t="s">
        <v>352</v>
      </c>
      <c r="B689" s="29" t="s">
        <v>376</v>
      </c>
      <c r="C689" s="30">
        <v>-1209000000</v>
      </c>
      <c r="D689" s="29" t="s">
        <v>3374</v>
      </c>
      <c r="E689" s="85">
        <v>45257</v>
      </c>
    </row>
    <row r="690" spans="1:5" ht="14.25" hidden="1" customHeight="1">
      <c r="A690" s="29" t="s">
        <v>352</v>
      </c>
      <c r="B690" s="29" t="s">
        <v>381</v>
      </c>
      <c r="C690" s="30">
        <v>-1737769665</v>
      </c>
      <c r="D690" s="29" t="s">
        <v>3374</v>
      </c>
      <c r="E690" s="85">
        <v>45257</v>
      </c>
    </row>
    <row r="691" spans="1:5" ht="14.25" hidden="1" customHeight="1">
      <c r="A691" s="29" t="s">
        <v>352</v>
      </c>
      <c r="B691" s="29" t="s">
        <v>390</v>
      </c>
      <c r="C691" s="30">
        <v>-36873002</v>
      </c>
      <c r="D691" s="29" t="s">
        <v>3374</v>
      </c>
      <c r="E691" s="85">
        <v>45257</v>
      </c>
    </row>
    <row r="692" spans="1:5" ht="14.25" hidden="1" customHeight="1">
      <c r="A692" s="29" t="s">
        <v>352</v>
      </c>
      <c r="B692" s="29" t="s">
        <v>3375</v>
      </c>
      <c r="C692" s="30">
        <v>-43592231</v>
      </c>
      <c r="D692" s="29" t="s">
        <v>3374</v>
      </c>
      <c r="E692" s="85">
        <v>45257</v>
      </c>
    </row>
    <row r="693" spans="1:5" ht="14.25" customHeight="1">
      <c r="C693" s="30"/>
    </row>
    <row r="694" spans="1:5" ht="14.25" customHeight="1">
      <c r="C694" s="30"/>
    </row>
    <row r="695" spans="1:5" ht="14.25" customHeight="1">
      <c r="C695" s="30"/>
    </row>
    <row r="696" spans="1:5" ht="14.25" customHeight="1">
      <c r="C696" s="30"/>
    </row>
    <row r="697" spans="1:5" ht="14.25" customHeight="1">
      <c r="C697" s="30"/>
    </row>
    <row r="698" spans="1:5" ht="14.25" customHeight="1">
      <c r="C698" s="30"/>
    </row>
    <row r="699" spans="1:5" ht="14.25" customHeight="1">
      <c r="C699" s="30"/>
    </row>
    <row r="700" spans="1:5" ht="14.25" customHeight="1">
      <c r="C700" s="30"/>
    </row>
    <row r="701" spans="1:5" ht="14.25" customHeight="1">
      <c r="C701" s="30"/>
    </row>
    <row r="702" spans="1:5" ht="14.25" customHeight="1">
      <c r="C702" s="30"/>
    </row>
    <row r="703" spans="1:5" ht="14.25" customHeight="1">
      <c r="C703" s="30"/>
    </row>
    <row r="704" spans="1:5" ht="14.25" customHeight="1">
      <c r="C704" s="30"/>
    </row>
    <row r="705" spans="3:3" ht="14.25" customHeight="1">
      <c r="C705" s="30"/>
    </row>
    <row r="706" spans="3:3" ht="14.25" customHeight="1">
      <c r="C706" s="30"/>
    </row>
    <row r="707" spans="3:3" ht="14.25" customHeight="1">
      <c r="C707" s="30"/>
    </row>
    <row r="708" spans="3:3" ht="14.25" customHeight="1">
      <c r="C708" s="30"/>
    </row>
    <row r="709" spans="3:3" ht="14.25" customHeight="1">
      <c r="C709" s="30"/>
    </row>
    <row r="710" spans="3:3" ht="14.25" customHeight="1">
      <c r="C710" s="30"/>
    </row>
    <row r="711" spans="3:3" ht="14.25" customHeight="1">
      <c r="C711" s="30"/>
    </row>
    <row r="712" spans="3:3" ht="14.25" customHeight="1">
      <c r="C712" s="30"/>
    </row>
    <row r="713" spans="3:3" ht="14.25" customHeight="1">
      <c r="C713" s="30"/>
    </row>
    <row r="714" spans="3:3" ht="14.25" customHeight="1">
      <c r="C714" s="30"/>
    </row>
    <row r="715" spans="3:3" ht="14.25" customHeight="1">
      <c r="C715" s="30"/>
    </row>
    <row r="716" spans="3:3" ht="14.25" customHeight="1">
      <c r="C716" s="30"/>
    </row>
    <row r="717" spans="3:3" ht="14.25" customHeight="1">
      <c r="C717" s="30"/>
    </row>
    <row r="718" spans="3:3" ht="14.25" customHeight="1">
      <c r="C718" s="30"/>
    </row>
    <row r="719" spans="3:3" ht="14.25" customHeight="1">
      <c r="C719" s="30"/>
    </row>
    <row r="720" spans="3:3" ht="14.25" customHeight="1">
      <c r="C720" s="30"/>
    </row>
    <row r="721" spans="3:3" ht="14.25" customHeight="1">
      <c r="C721" s="30"/>
    </row>
    <row r="722" spans="3:3" ht="14.25" customHeight="1">
      <c r="C722" s="30"/>
    </row>
    <row r="723" spans="3:3" ht="14.25" customHeight="1">
      <c r="C723" s="30"/>
    </row>
    <row r="724" spans="3:3" ht="14.25" customHeight="1">
      <c r="C724" s="30"/>
    </row>
    <row r="725" spans="3:3" ht="14.25" customHeight="1">
      <c r="C725" s="30"/>
    </row>
    <row r="726" spans="3:3" ht="14.25" customHeight="1">
      <c r="C726" s="30"/>
    </row>
    <row r="727" spans="3:3" ht="14.25" customHeight="1">
      <c r="C727" s="30"/>
    </row>
    <row r="728" spans="3:3" ht="14.25" customHeight="1">
      <c r="C728" s="30"/>
    </row>
    <row r="729" spans="3:3" ht="14.25" customHeight="1">
      <c r="C729" s="30"/>
    </row>
    <row r="730" spans="3:3" ht="14.25" customHeight="1">
      <c r="C730" s="30"/>
    </row>
    <row r="731" spans="3:3" ht="14.25" customHeight="1">
      <c r="C731" s="30"/>
    </row>
    <row r="732" spans="3:3" ht="14.25" customHeight="1">
      <c r="C732" s="30"/>
    </row>
    <row r="733" spans="3:3" ht="14.25" customHeight="1">
      <c r="C733" s="30"/>
    </row>
    <row r="734" spans="3:3" ht="14.25" customHeight="1">
      <c r="C734" s="30"/>
    </row>
    <row r="735" spans="3:3" ht="14.25" customHeight="1">
      <c r="C735" s="30"/>
    </row>
    <row r="736" spans="3:3" ht="14.25" customHeight="1">
      <c r="C736" s="30"/>
    </row>
    <row r="737" spans="3:3" ht="14.25" customHeight="1">
      <c r="C737" s="30"/>
    </row>
    <row r="738" spans="3:3" ht="14.25" customHeight="1">
      <c r="C738" s="30"/>
    </row>
    <row r="739" spans="3:3" ht="14.25" customHeight="1">
      <c r="C739" s="30"/>
    </row>
    <row r="740" spans="3:3" ht="14.25" customHeight="1">
      <c r="C740" s="30"/>
    </row>
    <row r="741" spans="3:3" ht="14.25" customHeight="1">
      <c r="C741" s="30"/>
    </row>
    <row r="742" spans="3:3" ht="14.25" customHeight="1">
      <c r="C742" s="30"/>
    </row>
    <row r="743" spans="3:3" ht="14.25" customHeight="1">
      <c r="C743" s="30"/>
    </row>
    <row r="744" spans="3:3" ht="14.25" customHeight="1">
      <c r="C744" s="30"/>
    </row>
    <row r="745" spans="3:3" ht="14.25" customHeight="1">
      <c r="C745" s="30"/>
    </row>
    <row r="746" spans="3:3" ht="14.25" customHeight="1">
      <c r="C746" s="30"/>
    </row>
    <row r="747" spans="3:3" ht="14.25" customHeight="1">
      <c r="C747" s="30"/>
    </row>
    <row r="748" spans="3:3" ht="14.25" customHeight="1">
      <c r="C748" s="30"/>
    </row>
    <row r="749" spans="3:3" ht="14.25" customHeight="1">
      <c r="C749" s="30"/>
    </row>
    <row r="750" spans="3:3" ht="14.25" customHeight="1">
      <c r="C750" s="30"/>
    </row>
    <row r="751" spans="3:3" ht="14.25" customHeight="1">
      <c r="C751" s="30"/>
    </row>
    <row r="752" spans="3:3" ht="14.25" customHeight="1">
      <c r="C752" s="30"/>
    </row>
    <row r="753" spans="3:3" ht="14.25" customHeight="1">
      <c r="C753" s="30"/>
    </row>
    <row r="754" spans="3:3" ht="14.25" customHeight="1">
      <c r="C754" s="30"/>
    </row>
    <row r="755" spans="3:3" ht="14.25" customHeight="1">
      <c r="C755" s="30"/>
    </row>
    <row r="756" spans="3:3" ht="14.25" customHeight="1">
      <c r="C756" s="30"/>
    </row>
    <row r="757" spans="3:3" ht="14.25" customHeight="1">
      <c r="C757" s="30"/>
    </row>
    <row r="758" spans="3:3" ht="14.25" customHeight="1">
      <c r="C758" s="30"/>
    </row>
    <row r="759" spans="3:3" ht="14.25" customHeight="1">
      <c r="C759" s="30"/>
    </row>
    <row r="760" spans="3:3" ht="14.25" customHeight="1">
      <c r="C760" s="30"/>
    </row>
    <row r="761" spans="3:3" ht="14.25" customHeight="1">
      <c r="C761" s="30"/>
    </row>
    <row r="762" spans="3:3" ht="14.25" customHeight="1">
      <c r="C762" s="30"/>
    </row>
    <row r="763" spans="3:3" ht="14.25" customHeight="1">
      <c r="C763" s="30"/>
    </row>
    <row r="764" spans="3:3" ht="14.25" customHeight="1">
      <c r="C764" s="30"/>
    </row>
    <row r="765" spans="3:3" ht="14.25" customHeight="1">
      <c r="C765" s="30"/>
    </row>
    <row r="766" spans="3:3" ht="14.25" customHeight="1">
      <c r="C766" s="30"/>
    </row>
    <row r="767" spans="3:3" ht="14.25" customHeight="1">
      <c r="C767" s="30"/>
    </row>
    <row r="768" spans="3:3" ht="14.25" customHeight="1">
      <c r="C768" s="30"/>
    </row>
    <row r="769" spans="3:3" ht="14.25" customHeight="1">
      <c r="C769" s="30"/>
    </row>
    <row r="770" spans="3:3" ht="14.25" customHeight="1">
      <c r="C770" s="30"/>
    </row>
    <row r="771" spans="3:3" ht="14.25" customHeight="1">
      <c r="C771" s="30"/>
    </row>
    <row r="772" spans="3:3" ht="14.25" customHeight="1">
      <c r="C772" s="30"/>
    </row>
    <row r="773" spans="3:3" ht="14.25" customHeight="1">
      <c r="C773" s="30"/>
    </row>
    <row r="774" spans="3:3" ht="14.25" customHeight="1">
      <c r="C774" s="30"/>
    </row>
    <row r="775" spans="3:3" ht="14.25" customHeight="1">
      <c r="C775" s="30"/>
    </row>
    <row r="776" spans="3:3" ht="14.25" customHeight="1">
      <c r="C776" s="30"/>
    </row>
    <row r="777" spans="3:3" ht="14.25" customHeight="1">
      <c r="C777" s="30"/>
    </row>
    <row r="778" spans="3:3" ht="14.25" customHeight="1">
      <c r="C778" s="30"/>
    </row>
    <row r="779" spans="3:3" ht="14.25" customHeight="1">
      <c r="C779" s="30"/>
    </row>
    <row r="780" spans="3:3" ht="14.25" customHeight="1">
      <c r="C780" s="30"/>
    </row>
    <row r="781" spans="3:3" ht="14.25" customHeight="1">
      <c r="C781" s="30"/>
    </row>
    <row r="782" spans="3:3" ht="14.25" customHeight="1">
      <c r="C782" s="30"/>
    </row>
    <row r="783" spans="3:3" ht="14.25" customHeight="1">
      <c r="C783" s="30"/>
    </row>
    <row r="784" spans="3:3" ht="14.25" customHeight="1">
      <c r="C784" s="30"/>
    </row>
    <row r="785" spans="3:3" ht="14.25" customHeight="1">
      <c r="C785" s="30"/>
    </row>
    <row r="786" spans="3:3" ht="14.25" customHeight="1">
      <c r="C786" s="30"/>
    </row>
    <row r="787" spans="3:3" ht="14.25" customHeight="1">
      <c r="C787" s="30"/>
    </row>
    <row r="788" spans="3:3" ht="14.25" customHeight="1">
      <c r="C788" s="30"/>
    </row>
    <row r="789" spans="3:3" ht="14.25" customHeight="1">
      <c r="C789" s="30"/>
    </row>
    <row r="790" spans="3:3" ht="14.25" customHeight="1">
      <c r="C790" s="30"/>
    </row>
    <row r="791" spans="3:3" ht="14.25" customHeight="1">
      <c r="C791" s="30"/>
    </row>
    <row r="792" spans="3:3" ht="14.25" customHeight="1">
      <c r="C792" s="30"/>
    </row>
    <row r="793" spans="3:3" ht="14.25" customHeight="1">
      <c r="C793" s="30"/>
    </row>
    <row r="794" spans="3:3" ht="14.25" customHeight="1">
      <c r="C794" s="30"/>
    </row>
    <row r="795" spans="3:3" ht="14.25" customHeight="1">
      <c r="C795" s="30"/>
    </row>
    <row r="796" spans="3:3" ht="14.25" customHeight="1">
      <c r="C796" s="30"/>
    </row>
    <row r="797" spans="3:3" ht="14.25" customHeight="1">
      <c r="C797" s="30"/>
    </row>
    <row r="798" spans="3:3" ht="14.25" customHeight="1">
      <c r="C798" s="30"/>
    </row>
    <row r="799" spans="3:3" ht="14.25" customHeight="1">
      <c r="C799" s="30"/>
    </row>
    <row r="800" spans="3:3" ht="14.25" customHeight="1">
      <c r="C800" s="30"/>
    </row>
    <row r="801" spans="3:3" ht="14.25" customHeight="1">
      <c r="C801" s="30"/>
    </row>
    <row r="802" spans="3:3" ht="14.25" customHeight="1">
      <c r="C802" s="30"/>
    </row>
    <row r="803" spans="3:3" ht="14.25" customHeight="1">
      <c r="C803" s="30"/>
    </row>
    <row r="804" spans="3:3" ht="14.25" customHeight="1">
      <c r="C804" s="30"/>
    </row>
    <row r="805" spans="3:3" ht="14.25" customHeight="1">
      <c r="C805" s="30"/>
    </row>
    <row r="806" spans="3:3" ht="14.25" customHeight="1">
      <c r="C806" s="30"/>
    </row>
    <row r="807" spans="3:3" ht="14.25" customHeight="1">
      <c r="C807" s="30"/>
    </row>
    <row r="808" spans="3:3" ht="14.25" customHeight="1">
      <c r="C808" s="30"/>
    </row>
    <row r="809" spans="3:3" ht="14.25" customHeight="1">
      <c r="C809" s="30"/>
    </row>
    <row r="810" spans="3:3" ht="14.25" customHeight="1">
      <c r="C810" s="30"/>
    </row>
    <row r="811" spans="3:3" ht="14.25" customHeight="1">
      <c r="C811" s="30"/>
    </row>
    <row r="812" spans="3:3" ht="14.25" customHeight="1">
      <c r="C812" s="30"/>
    </row>
    <row r="813" spans="3:3" ht="14.25" customHeight="1">
      <c r="C813" s="30"/>
    </row>
    <row r="814" spans="3:3" ht="14.25" customHeight="1">
      <c r="C814" s="30"/>
    </row>
    <row r="815" spans="3:3" ht="14.25" customHeight="1">
      <c r="C815" s="30"/>
    </row>
    <row r="816" spans="3:3" ht="14.25" customHeight="1">
      <c r="C816" s="30"/>
    </row>
    <row r="817" spans="3:3" ht="14.25" customHeight="1">
      <c r="C817" s="30"/>
    </row>
    <row r="818" spans="3:3" ht="14.25" customHeight="1">
      <c r="C818" s="30"/>
    </row>
    <row r="819" spans="3:3" ht="14.25" customHeight="1">
      <c r="C819" s="30"/>
    </row>
    <row r="820" spans="3:3" ht="14.25" customHeight="1">
      <c r="C820" s="30"/>
    </row>
    <row r="821" spans="3:3" ht="14.25" customHeight="1">
      <c r="C821" s="30"/>
    </row>
    <row r="822" spans="3:3" ht="14.25" customHeight="1">
      <c r="C822" s="30"/>
    </row>
    <row r="823" spans="3:3" ht="14.25" customHeight="1">
      <c r="C823" s="30"/>
    </row>
    <row r="824" spans="3:3" ht="14.25" customHeight="1">
      <c r="C824" s="30"/>
    </row>
    <row r="825" spans="3:3" ht="14.25" customHeight="1">
      <c r="C825" s="30"/>
    </row>
    <row r="826" spans="3:3" ht="14.25" customHeight="1">
      <c r="C826" s="30"/>
    </row>
    <row r="827" spans="3:3" ht="14.25" customHeight="1">
      <c r="C827" s="30"/>
    </row>
    <row r="828" spans="3:3" ht="14.25" customHeight="1">
      <c r="C828" s="30"/>
    </row>
    <row r="829" spans="3:3" ht="14.25" customHeight="1">
      <c r="C829" s="30"/>
    </row>
    <row r="830" spans="3:3" ht="14.25" customHeight="1">
      <c r="C830" s="30"/>
    </row>
    <row r="831" spans="3:3" ht="14.25" customHeight="1">
      <c r="C831" s="30"/>
    </row>
    <row r="832" spans="3:3" ht="14.25" customHeight="1">
      <c r="C832" s="30"/>
    </row>
    <row r="833" spans="3:3" ht="14.25" customHeight="1">
      <c r="C833" s="30"/>
    </row>
    <row r="834" spans="3:3" ht="14.25" customHeight="1">
      <c r="C834" s="30"/>
    </row>
    <row r="835" spans="3:3" ht="14.25" customHeight="1">
      <c r="C835" s="30"/>
    </row>
    <row r="836" spans="3:3" ht="14.25" customHeight="1">
      <c r="C836" s="30"/>
    </row>
    <row r="837" spans="3:3" ht="14.25" customHeight="1">
      <c r="C837" s="30"/>
    </row>
    <row r="838" spans="3:3" ht="14.25" customHeight="1">
      <c r="C838" s="30"/>
    </row>
    <row r="839" spans="3:3" ht="14.25" customHeight="1">
      <c r="C839" s="30"/>
    </row>
    <row r="840" spans="3:3" ht="14.25" customHeight="1">
      <c r="C840" s="30"/>
    </row>
    <row r="841" spans="3:3" ht="14.25" customHeight="1">
      <c r="C841" s="30"/>
    </row>
    <row r="842" spans="3:3" ht="14.25" customHeight="1">
      <c r="C842" s="30"/>
    </row>
    <row r="843" spans="3:3" ht="14.25" customHeight="1">
      <c r="C843" s="30"/>
    </row>
    <row r="844" spans="3:3" ht="14.25" customHeight="1">
      <c r="C844" s="30"/>
    </row>
    <row r="845" spans="3:3" ht="14.25" customHeight="1">
      <c r="C845" s="30"/>
    </row>
    <row r="846" spans="3:3" ht="14.25" customHeight="1">
      <c r="C846" s="30"/>
    </row>
    <row r="847" spans="3:3" ht="14.25" customHeight="1">
      <c r="C847" s="30"/>
    </row>
    <row r="848" spans="3:3" ht="14.25" customHeight="1">
      <c r="C848" s="30"/>
    </row>
    <row r="849" spans="3:3" ht="14.25" customHeight="1">
      <c r="C849" s="30"/>
    </row>
    <row r="850" spans="3:3" ht="14.25" customHeight="1">
      <c r="C850" s="30"/>
    </row>
    <row r="851" spans="3:3" ht="14.25" customHeight="1">
      <c r="C851" s="30"/>
    </row>
    <row r="852" spans="3:3" ht="14.25" customHeight="1">
      <c r="C852" s="30"/>
    </row>
    <row r="853" spans="3:3" ht="14.25" customHeight="1">
      <c r="C853" s="30"/>
    </row>
    <row r="854" spans="3:3" ht="14.25" customHeight="1">
      <c r="C854" s="30"/>
    </row>
    <row r="855" spans="3:3" ht="14.25" customHeight="1">
      <c r="C855" s="30"/>
    </row>
    <row r="856" spans="3:3" ht="14.25" customHeight="1">
      <c r="C856" s="30"/>
    </row>
    <row r="857" spans="3:3" ht="14.25" customHeight="1">
      <c r="C857" s="30"/>
    </row>
    <row r="858" spans="3:3" ht="14.25" customHeight="1">
      <c r="C858" s="30"/>
    </row>
    <row r="859" spans="3:3" ht="14.25" customHeight="1">
      <c r="C859" s="30"/>
    </row>
    <row r="860" spans="3:3" ht="14.25" customHeight="1">
      <c r="C860" s="30"/>
    </row>
    <row r="861" spans="3:3" ht="14.25" customHeight="1">
      <c r="C861" s="30"/>
    </row>
    <row r="862" spans="3:3" ht="14.25" customHeight="1">
      <c r="C862" s="30"/>
    </row>
    <row r="863" spans="3:3" ht="14.25" customHeight="1">
      <c r="C863" s="30"/>
    </row>
    <row r="864" spans="3:3" ht="14.25" customHeight="1">
      <c r="C864" s="30"/>
    </row>
    <row r="865" spans="3:3" ht="14.25" customHeight="1">
      <c r="C865" s="30"/>
    </row>
    <row r="866" spans="3:3" ht="14.25" customHeight="1">
      <c r="C866" s="30"/>
    </row>
    <row r="867" spans="3:3" ht="14.25" customHeight="1">
      <c r="C867" s="30"/>
    </row>
    <row r="868" spans="3:3" ht="14.25" customHeight="1">
      <c r="C868" s="30"/>
    </row>
    <row r="869" spans="3:3" ht="14.25" customHeight="1">
      <c r="C869" s="30"/>
    </row>
    <row r="870" spans="3:3" ht="14.25" customHeight="1">
      <c r="C870" s="30"/>
    </row>
    <row r="871" spans="3:3" ht="14.25" customHeight="1">
      <c r="C871" s="30"/>
    </row>
    <row r="872" spans="3:3" ht="14.25" customHeight="1">
      <c r="C872" s="30"/>
    </row>
    <row r="873" spans="3:3" ht="14.25" customHeight="1">
      <c r="C873" s="30"/>
    </row>
    <row r="874" spans="3:3" ht="14.25" customHeight="1">
      <c r="C874" s="30"/>
    </row>
    <row r="875" spans="3:3" ht="14.25" customHeight="1">
      <c r="C875" s="30"/>
    </row>
    <row r="876" spans="3:3" ht="14.25" customHeight="1">
      <c r="C876" s="30"/>
    </row>
    <row r="877" spans="3:3" ht="14.25" customHeight="1">
      <c r="C877" s="30"/>
    </row>
    <row r="878" spans="3:3" ht="14.25" customHeight="1">
      <c r="C878" s="30"/>
    </row>
    <row r="879" spans="3:3" ht="14.25" customHeight="1">
      <c r="C879" s="30"/>
    </row>
    <row r="880" spans="3:3" ht="14.25" customHeight="1">
      <c r="C880" s="30"/>
    </row>
    <row r="881" spans="3:3" ht="14.25" customHeight="1">
      <c r="C881" s="30"/>
    </row>
    <row r="882" spans="3:3" ht="14.25" customHeight="1">
      <c r="C882" s="30"/>
    </row>
    <row r="883" spans="3:3" ht="14.25" customHeight="1">
      <c r="C883" s="30"/>
    </row>
    <row r="884" spans="3:3" ht="14.25" customHeight="1">
      <c r="C884" s="30"/>
    </row>
    <row r="885" spans="3:3" ht="14.25" customHeight="1">
      <c r="C885" s="30"/>
    </row>
    <row r="886" spans="3:3" ht="14.25" customHeight="1">
      <c r="C886" s="30"/>
    </row>
    <row r="887" spans="3:3" ht="14.25" customHeight="1">
      <c r="C887" s="30"/>
    </row>
    <row r="888" spans="3:3" ht="14.25" customHeight="1">
      <c r="C888" s="30"/>
    </row>
    <row r="889" spans="3:3" ht="14.25" customHeight="1">
      <c r="C889" s="30"/>
    </row>
    <row r="890" spans="3:3" ht="14.25" customHeight="1">
      <c r="C890" s="30"/>
    </row>
    <row r="891" spans="3:3" ht="14.25" customHeight="1">
      <c r="C891" s="30"/>
    </row>
    <row r="892" spans="3:3" ht="14.25" customHeight="1">
      <c r="C892" s="30"/>
    </row>
    <row r="893" spans="3:3" ht="14.25" customHeight="1">
      <c r="C893" s="30"/>
    </row>
    <row r="894" spans="3:3" ht="14.25" customHeight="1">
      <c r="C894" s="30"/>
    </row>
    <row r="895" spans="3:3" ht="14.25" customHeight="1">
      <c r="C895" s="30"/>
    </row>
    <row r="896" spans="3:3" ht="14.25" customHeight="1">
      <c r="C896" s="30"/>
    </row>
    <row r="897" spans="3:3" ht="14.25" customHeight="1">
      <c r="C897" s="30"/>
    </row>
    <row r="898" spans="3:3" ht="14.25" customHeight="1">
      <c r="C898" s="30"/>
    </row>
    <row r="899" spans="3:3" ht="14.25" customHeight="1">
      <c r="C899" s="30"/>
    </row>
    <row r="900" spans="3:3" ht="14.25" customHeight="1">
      <c r="C900" s="30"/>
    </row>
    <row r="901" spans="3:3" ht="14.25" customHeight="1">
      <c r="C901" s="30"/>
    </row>
    <row r="902" spans="3:3" ht="14.25" customHeight="1">
      <c r="C902" s="30"/>
    </row>
    <row r="903" spans="3:3" ht="14.25" customHeight="1">
      <c r="C903" s="30"/>
    </row>
    <row r="904" spans="3:3" ht="14.25" customHeight="1">
      <c r="C904" s="30"/>
    </row>
    <row r="905" spans="3:3" ht="14.25" customHeight="1">
      <c r="C905" s="30"/>
    </row>
    <row r="906" spans="3:3" ht="14.25" customHeight="1">
      <c r="C906" s="30"/>
    </row>
    <row r="907" spans="3:3" ht="14.25" customHeight="1">
      <c r="C907" s="30"/>
    </row>
    <row r="908" spans="3:3" ht="14.25" customHeight="1">
      <c r="C908" s="30"/>
    </row>
    <row r="909" spans="3:3" ht="14.25" customHeight="1">
      <c r="C909" s="30"/>
    </row>
    <row r="910" spans="3:3" ht="14.25" customHeight="1">
      <c r="C910" s="30"/>
    </row>
    <row r="911" spans="3:3" ht="14.25" customHeight="1">
      <c r="C911" s="30"/>
    </row>
    <row r="912" spans="3:3" ht="14.25" customHeight="1">
      <c r="C912" s="30"/>
    </row>
    <row r="913" spans="3:3" ht="14.25" customHeight="1">
      <c r="C913" s="30"/>
    </row>
    <row r="914" spans="3:3" ht="14.25" customHeight="1">
      <c r="C914" s="30"/>
    </row>
    <row r="915" spans="3:3" ht="14.25" customHeight="1">
      <c r="C915" s="30"/>
    </row>
    <row r="916" spans="3:3" ht="14.25" customHeight="1">
      <c r="C916" s="30"/>
    </row>
    <row r="917" spans="3:3" ht="14.25" customHeight="1">
      <c r="C917" s="30"/>
    </row>
    <row r="918" spans="3:3" ht="14.25" customHeight="1">
      <c r="C918" s="30"/>
    </row>
    <row r="919" spans="3:3" ht="14.25" customHeight="1">
      <c r="C919" s="30"/>
    </row>
    <row r="920" spans="3:3" ht="14.25" customHeight="1">
      <c r="C920" s="30"/>
    </row>
    <row r="921" spans="3:3" ht="14.25" customHeight="1">
      <c r="C921" s="30"/>
    </row>
    <row r="922" spans="3:3" ht="14.25" customHeight="1">
      <c r="C922" s="30"/>
    </row>
    <row r="923" spans="3:3" ht="14.25" customHeight="1">
      <c r="C923" s="30"/>
    </row>
    <row r="924" spans="3:3" ht="14.25" customHeight="1">
      <c r="C924" s="30"/>
    </row>
    <row r="925" spans="3:3" ht="14.25" customHeight="1">
      <c r="C925" s="30"/>
    </row>
    <row r="926" spans="3:3" ht="14.25" customHeight="1">
      <c r="C926" s="30"/>
    </row>
    <row r="927" spans="3:3" ht="14.25" customHeight="1">
      <c r="C927" s="30"/>
    </row>
    <row r="928" spans="3:3" ht="14.25" customHeight="1">
      <c r="C928" s="30"/>
    </row>
    <row r="929" spans="3:3" ht="14.25" customHeight="1">
      <c r="C929" s="30"/>
    </row>
    <row r="930" spans="3:3" ht="14.25" customHeight="1">
      <c r="C930" s="30"/>
    </row>
    <row r="931" spans="3:3" ht="14.25" customHeight="1">
      <c r="C931" s="30"/>
    </row>
    <row r="932" spans="3:3" ht="14.25" customHeight="1">
      <c r="C932" s="30"/>
    </row>
    <row r="933" spans="3:3" ht="14.25" customHeight="1">
      <c r="C933" s="30"/>
    </row>
    <row r="934" spans="3:3" ht="14.25" customHeight="1">
      <c r="C934" s="30"/>
    </row>
    <row r="935" spans="3:3" ht="14.25" customHeight="1">
      <c r="C935" s="30"/>
    </row>
    <row r="936" spans="3:3" ht="14.25" customHeight="1">
      <c r="C936" s="30"/>
    </row>
    <row r="937" spans="3:3" ht="14.25" customHeight="1">
      <c r="C937" s="30"/>
    </row>
    <row r="938" spans="3:3" ht="14.25" customHeight="1">
      <c r="C938" s="30"/>
    </row>
    <row r="939" spans="3:3" ht="14.25" customHeight="1">
      <c r="C939" s="30"/>
    </row>
    <row r="940" spans="3:3" ht="14.25" customHeight="1">
      <c r="C940" s="30"/>
    </row>
    <row r="941" spans="3:3" ht="14.25" customHeight="1">
      <c r="C941" s="30"/>
    </row>
    <row r="942" spans="3:3" ht="14.25" customHeight="1">
      <c r="C942" s="30"/>
    </row>
    <row r="943" spans="3:3" ht="14.25" customHeight="1">
      <c r="C943" s="30"/>
    </row>
    <row r="944" spans="3:3" ht="14.25" customHeight="1">
      <c r="C944" s="30"/>
    </row>
    <row r="945" spans="3:3" ht="14.25" customHeight="1">
      <c r="C945" s="30"/>
    </row>
    <row r="946" spans="3:3" ht="14.25" customHeight="1">
      <c r="C946" s="30"/>
    </row>
    <row r="947" spans="3:3" ht="14.25" customHeight="1">
      <c r="C947" s="30"/>
    </row>
    <row r="948" spans="3:3" ht="14.25" customHeight="1">
      <c r="C948" s="30"/>
    </row>
    <row r="949" spans="3:3" ht="14.25" customHeight="1">
      <c r="C949" s="30"/>
    </row>
    <row r="950" spans="3:3" ht="14.25" customHeight="1">
      <c r="C950" s="30"/>
    </row>
    <row r="951" spans="3:3" ht="14.25" customHeight="1">
      <c r="C951" s="30"/>
    </row>
    <row r="952" spans="3:3" ht="14.25" customHeight="1">
      <c r="C952" s="30"/>
    </row>
    <row r="953" spans="3:3" ht="14.25" customHeight="1">
      <c r="C953" s="30"/>
    </row>
    <row r="954" spans="3:3" ht="14.25" customHeight="1">
      <c r="C954" s="30"/>
    </row>
    <row r="955" spans="3:3" ht="14.25" customHeight="1">
      <c r="C955" s="30"/>
    </row>
    <row r="956" spans="3:3" ht="14.25" customHeight="1">
      <c r="C956" s="30"/>
    </row>
    <row r="957" spans="3:3" ht="14.25" customHeight="1">
      <c r="C957" s="30"/>
    </row>
    <row r="958" spans="3:3" ht="14.25" customHeight="1">
      <c r="C958" s="30"/>
    </row>
    <row r="959" spans="3:3" ht="14.25" customHeight="1">
      <c r="C959" s="30"/>
    </row>
    <row r="960" spans="3:3" ht="14.25" customHeight="1">
      <c r="C960" s="30"/>
    </row>
    <row r="961" spans="3:3" ht="14.25" customHeight="1">
      <c r="C961" s="30"/>
    </row>
    <row r="962" spans="3:3" ht="14.25" customHeight="1">
      <c r="C962" s="30"/>
    </row>
    <row r="963" spans="3:3" ht="14.25" customHeight="1">
      <c r="C963" s="30"/>
    </row>
    <row r="964" spans="3:3" ht="14.25" customHeight="1">
      <c r="C964" s="30"/>
    </row>
    <row r="965" spans="3:3" ht="14.25" customHeight="1">
      <c r="C965" s="30"/>
    </row>
    <row r="966" spans="3:3" ht="14.25" customHeight="1">
      <c r="C966" s="30"/>
    </row>
    <row r="967" spans="3:3" ht="14.25" customHeight="1">
      <c r="C967" s="30"/>
    </row>
    <row r="968" spans="3:3" ht="14.25" customHeight="1">
      <c r="C968" s="30"/>
    </row>
    <row r="969" spans="3:3" ht="14.25" customHeight="1">
      <c r="C969" s="30"/>
    </row>
    <row r="970" spans="3:3" ht="14.25" customHeight="1">
      <c r="C970" s="30"/>
    </row>
    <row r="971" spans="3:3" ht="14.25" customHeight="1">
      <c r="C971" s="30"/>
    </row>
    <row r="972" spans="3:3" ht="14.25" customHeight="1">
      <c r="C972" s="30"/>
    </row>
    <row r="973" spans="3:3" ht="14.25" customHeight="1">
      <c r="C973" s="30"/>
    </row>
    <row r="974" spans="3:3" ht="14.25" customHeight="1">
      <c r="C974" s="30"/>
    </row>
    <row r="975" spans="3:3" ht="14.25" customHeight="1">
      <c r="C975" s="30"/>
    </row>
    <row r="976" spans="3:3" ht="14.25" customHeight="1">
      <c r="C976" s="30"/>
    </row>
    <row r="977" spans="3:3" ht="14.25" customHeight="1">
      <c r="C977" s="30"/>
    </row>
    <row r="978" spans="3:3" ht="14.25" customHeight="1">
      <c r="C978" s="30"/>
    </row>
    <row r="979" spans="3:3" ht="14.25" customHeight="1">
      <c r="C979" s="30"/>
    </row>
    <row r="980" spans="3:3" ht="14.25" customHeight="1">
      <c r="C980" s="30"/>
    </row>
    <row r="981" spans="3:3" ht="14.25" customHeight="1">
      <c r="C981" s="30"/>
    </row>
    <row r="982" spans="3:3" ht="14.25" customHeight="1">
      <c r="C982" s="30"/>
    </row>
    <row r="983" spans="3:3" ht="14.25" customHeight="1">
      <c r="C983" s="30"/>
    </row>
    <row r="984" spans="3:3" ht="14.25" customHeight="1">
      <c r="C984" s="30"/>
    </row>
    <row r="985" spans="3:3" ht="14.25" customHeight="1">
      <c r="C985" s="30"/>
    </row>
    <row r="986" spans="3:3" ht="14.25" customHeight="1">
      <c r="C986" s="30"/>
    </row>
    <row r="987" spans="3:3" ht="14.25" customHeight="1">
      <c r="C987" s="30"/>
    </row>
    <row r="988" spans="3:3" ht="14.25" customHeight="1">
      <c r="C988" s="30"/>
    </row>
    <row r="989" spans="3:3" ht="14.25" customHeight="1">
      <c r="C989" s="30"/>
    </row>
    <row r="990" spans="3:3" ht="14.25" customHeight="1">
      <c r="C990" s="30"/>
    </row>
    <row r="991" spans="3:3" ht="14.25" customHeight="1">
      <c r="C991" s="30"/>
    </row>
    <row r="992" spans="3:3" ht="14.25" customHeight="1">
      <c r="C992" s="30"/>
    </row>
    <row r="993" spans="3:3" ht="14.25" customHeight="1">
      <c r="C993" s="30"/>
    </row>
    <row r="994" spans="3:3" ht="14.25" customHeight="1">
      <c r="C994" s="30"/>
    </row>
    <row r="995" spans="3:3" ht="14.25" customHeight="1">
      <c r="C995" s="30"/>
    </row>
    <row r="996" spans="3:3" ht="14.25" customHeight="1">
      <c r="C996" s="30"/>
    </row>
    <row r="997" spans="3:3" ht="14.25" customHeight="1">
      <c r="C997" s="30"/>
    </row>
    <row r="998" spans="3:3" ht="14.25" customHeight="1">
      <c r="C998" s="30"/>
    </row>
    <row r="999" spans="3:3" ht="14.25" customHeight="1">
      <c r="C999" s="30"/>
    </row>
    <row r="1000" spans="3:3" ht="14.25" customHeight="1">
      <c r="C1000" s="30"/>
    </row>
  </sheetData>
  <autoFilter ref="A1:F692" xr:uid="{00000000-0009-0000-0000-000003000000}">
    <filterColumn colId="0">
      <filters>
        <filter val="IMDERE"/>
        <filter val="Oficina de Comunicaciones"/>
        <filter val="Oficina de Cooperación internacional"/>
        <filter val="Oficina TIC"/>
        <filter val="Secretaría de Agricultura"/>
        <filter val="Secretaría de Asuntos Étnicos"/>
        <filter val="Secretaría de Cultura"/>
        <filter val="Secretaría de Desarrollo Social"/>
        <filter val="Secretaría de Educación"/>
        <filter val="Secretaría de Gestión institucional"/>
        <filter val="Secretaría de Gobierno"/>
        <filter val="Secretaría de Hacienda"/>
        <filter val="Secretaría de Medio ambiente"/>
        <filter val="Secretaría de Planeación y Coordinación"/>
        <filter val="Secretaría de Salud"/>
        <filter val="Secretaría de Tránsito y transporte"/>
        <filter val="Secretaría de Turismo"/>
        <filter val="Secretaría de Vivienda"/>
        <filter val="Secretaría General"/>
        <filter val="Secretaría Jurídica"/>
      </filters>
    </filterColumn>
    <filterColumn colId="1">
      <filters>
        <filter val="2.3.2.02.02.009-121000.40.2346.01"/>
        <filter val="2.3.2.02.02.009-121000.40.2346.02"/>
      </filters>
    </filterColumn>
  </autoFilter>
  <conditionalFormatting sqref="C1:C13 C17:C99 C102 C104:C230 C232:C233 C235:C239 C241:C413 C415:C465 C468:C498 C500:C526 C529:C685 C687:C1000">
    <cfRule type="cellIs" dxfId="12" priority="1" operator="lessThan">
      <formula>0</formula>
    </cfRule>
  </conditionalFormatting>
  <conditionalFormatting sqref="C14:C15">
    <cfRule type="cellIs" dxfId="11" priority="2" operator="lessThan">
      <formula>0</formula>
    </cfRule>
  </conditionalFormatting>
  <conditionalFormatting sqref="C16">
    <cfRule type="cellIs" dxfId="10" priority="3" operator="lessThan">
      <formula>0</formula>
    </cfRule>
  </conditionalFormatting>
  <conditionalFormatting sqref="C101">
    <cfRule type="cellIs" dxfId="9" priority="4" operator="lessThan">
      <formula>0</formula>
    </cfRule>
  </conditionalFormatting>
  <conditionalFormatting sqref="C100">
    <cfRule type="cellIs" dxfId="8" priority="5" operator="lessThan">
      <formula>0</formula>
    </cfRule>
  </conditionalFormatting>
  <conditionalFormatting sqref="C103">
    <cfRule type="cellIs" dxfId="7" priority="6" operator="lessThan">
      <formula>0</formula>
    </cfRule>
  </conditionalFormatting>
  <conditionalFormatting sqref="C234">
    <cfRule type="cellIs" dxfId="6" priority="7" operator="lessThan">
      <formula>0</formula>
    </cfRule>
  </conditionalFormatting>
  <conditionalFormatting sqref="C466:C467">
    <cfRule type="cellIs" dxfId="5" priority="8" operator="lessThan">
      <formula>0</formula>
    </cfRule>
  </conditionalFormatting>
  <conditionalFormatting sqref="C499">
    <cfRule type="cellIs" dxfId="4" priority="9" operator="lessThan">
      <formula>0</formula>
    </cfRule>
  </conditionalFormatting>
  <conditionalFormatting sqref="C527:C528">
    <cfRule type="cellIs" dxfId="3" priority="10" operator="lessThan">
      <formula>0</formula>
    </cfRule>
  </conditionalFormatting>
  <conditionalFormatting sqref="C686">
    <cfRule type="cellIs" dxfId="2" priority="11" operator="lessThan">
      <formula>0</formula>
    </cfRule>
  </conditionalFormatting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L1000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ColWidth="14.42578125" defaultRowHeight="15" customHeight="1"/>
  <cols>
    <col min="1" max="1" width="21" customWidth="1"/>
    <col min="3" max="3" width="16.7109375" customWidth="1"/>
    <col min="4" max="4" width="9.85546875" customWidth="1"/>
    <col min="5" max="5" width="58.85546875" customWidth="1"/>
    <col min="6" max="9" width="19" customWidth="1"/>
    <col min="10" max="11" width="20.5703125" customWidth="1"/>
    <col min="12" max="26" width="10.7109375" customWidth="1"/>
  </cols>
  <sheetData>
    <row r="1" spans="1:12" ht="14.25" customHeight="1">
      <c r="A1" s="8" t="s">
        <v>14</v>
      </c>
      <c r="B1" s="8" t="s">
        <v>34</v>
      </c>
      <c r="C1" s="8" t="s">
        <v>35</v>
      </c>
      <c r="D1" s="9" t="s">
        <v>36</v>
      </c>
      <c r="E1" s="10" t="s">
        <v>37</v>
      </c>
      <c r="F1" s="86" t="s">
        <v>60</v>
      </c>
      <c r="G1" s="86" t="s">
        <v>3376</v>
      </c>
      <c r="H1" s="86" t="s">
        <v>62</v>
      </c>
      <c r="I1" s="86" t="s">
        <v>3377</v>
      </c>
      <c r="J1" s="86" t="s">
        <v>3378</v>
      </c>
      <c r="K1" s="86" t="s">
        <v>3379</v>
      </c>
      <c r="L1" s="86" t="s">
        <v>3380</v>
      </c>
    </row>
    <row r="2" spans="1:12" ht="14.25" hidden="1" customHeight="1">
      <c r="A2" s="87" t="s">
        <v>66</v>
      </c>
      <c r="B2" s="88">
        <v>2022763640023</v>
      </c>
      <c r="C2" s="88" t="s">
        <v>83</v>
      </c>
      <c r="D2" s="89" t="s">
        <v>84</v>
      </c>
      <c r="E2" s="87" t="s">
        <v>85</v>
      </c>
      <c r="F2" s="90">
        <f ca="1">IF(SUMIF(POAI2023!W:AW,'Control Proyectos'!C2,POAI2023!AW:AW)&gt;0,SUMIF(POAI2023!W:AW,'Control Proyectos'!C2,POAI2023!AW:AW),SUMIF(POAI2023!W:AW,'Control Proyectos'!C2,POAI2023!AT:AT))</f>
        <v>187000000</v>
      </c>
      <c r="G2" s="90">
        <f ca="1">SUMIF(POAI2023!W:AW,'Control Proyectos'!C2,POAI2023!AT:AT)</f>
        <v>257409121</v>
      </c>
      <c r="H2" s="90">
        <f ca="1">SUMIF(POAI2023!W:AW,'Control Proyectos'!C2,POAI2023!AY:AY)</f>
        <v>217500000</v>
      </c>
      <c r="I2" s="90">
        <f t="shared" ref="I2:I90" ca="1" si="0">(F2*0.5)-(G2-F2)</f>
        <v>23090879</v>
      </c>
      <c r="J2" s="90">
        <v>10000000</v>
      </c>
      <c r="K2" s="90">
        <f t="shared" ref="K2:K90" ca="1" si="1">IF(J2&lt;&gt;0,I2-J2,"")</f>
        <v>13090879</v>
      </c>
      <c r="L2" s="91" t="str">
        <f t="shared" ref="L2:L90" ca="1" si="2">IF(J2&lt;&gt;0,IF(K2&lt;0,"RECHAZAR","OK"),"")</f>
        <v>OK</v>
      </c>
    </row>
    <row r="3" spans="1:12" ht="14.25" hidden="1" customHeight="1">
      <c r="A3" s="87" t="s">
        <v>66</v>
      </c>
      <c r="B3" s="88">
        <v>2022763640021</v>
      </c>
      <c r="C3" s="88" t="s">
        <v>132</v>
      </c>
      <c r="D3" s="89" t="s">
        <v>133</v>
      </c>
      <c r="E3" s="87" t="s">
        <v>134</v>
      </c>
      <c r="F3" s="90">
        <f ca="1">IF(SUMIF(POAI2023!W:AW,'Control Proyectos'!C3,POAI2023!AW:AW)&gt;0,SUMIF(POAI2023!W:AW,'Control Proyectos'!C3,POAI2023!AW:AW),SUMIF(POAI2023!W:AW,'Control Proyectos'!C3,POAI2023!AT:AT))</f>
        <v>63857038.700000003</v>
      </c>
      <c r="G3" s="90">
        <f ca="1">SUMIF(POAI2023!W:AW,'Control Proyectos'!C3,POAI2023!AT:AT)</f>
        <v>37527211.399999999</v>
      </c>
      <c r="H3" s="90">
        <f ca="1">SUMIF(POAI2023!W:AW,'Control Proyectos'!C3,POAI2023!AY:AY)</f>
        <v>7615285</v>
      </c>
      <c r="I3" s="90">
        <f t="shared" ca="1" si="0"/>
        <v>58258346.650000006</v>
      </c>
      <c r="J3" s="90"/>
      <c r="K3" s="90" t="str">
        <f t="shared" si="1"/>
        <v/>
      </c>
      <c r="L3" s="91" t="str">
        <f t="shared" si="2"/>
        <v/>
      </c>
    </row>
    <row r="4" spans="1:12" ht="14.25" hidden="1" customHeight="1">
      <c r="A4" s="87" t="s">
        <v>66</v>
      </c>
      <c r="B4" s="88">
        <v>2022763640019</v>
      </c>
      <c r="C4" s="88" t="s">
        <v>159</v>
      </c>
      <c r="D4" s="89" t="s">
        <v>160</v>
      </c>
      <c r="E4" s="87" t="s">
        <v>161</v>
      </c>
      <c r="F4" s="90">
        <f ca="1">IF(SUMIF(POAI2023!W:AW,'Control Proyectos'!C4,POAI2023!AW:AW)&gt;0,SUMIF(POAI2023!W:AW,'Control Proyectos'!C4,POAI2023!AW:AW),SUMIF(POAI2023!W:AW,'Control Proyectos'!C4,POAI2023!AT:AT))</f>
        <v>159609121</v>
      </c>
      <c r="G4" s="90">
        <f ca="1">SUMIF(POAI2023!W:AW,'Control Proyectos'!C4,POAI2023!AT:AT)</f>
        <v>235500000</v>
      </c>
      <c r="H4" s="90">
        <f ca="1">SUMIF(POAI2023!W:AW,'Control Proyectos'!C4,POAI2023!AY:AY)</f>
        <v>227700000</v>
      </c>
      <c r="I4" s="90">
        <f t="shared" ca="1" si="0"/>
        <v>3913681.5</v>
      </c>
      <c r="J4" s="90"/>
      <c r="K4" s="90" t="str">
        <f t="shared" si="1"/>
        <v/>
      </c>
      <c r="L4" s="91" t="str">
        <f t="shared" si="2"/>
        <v/>
      </c>
    </row>
    <row r="5" spans="1:12" ht="14.25" customHeight="1">
      <c r="A5" s="87" t="s">
        <v>66</v>
      </c>
      <c r="B5" s="88">
        <v>2022763640020</v>
      </c>
      <c r="C5" s="88" t="s">
        <v>193</v>
      </c>
      <c r="D5" s="89">
        <v>2304</v>
      </c>
      <c r="E5" s="87" t="s">
        <v>194</v>
      </c>
      <c r="F5" s="90">
        <f ca="1">IF(SUMIF(POAI2023!W:AW,'Control Proyectos'!C5,POAI2023!AW:AW)&gt;0,SUMIF(POAI2023!W:AW,'Control Proyectos'!C5,POAI2023!AW:AW),SUMIF(POAI2023!W:AW,'Control Proyectos'!C5,POAI2023!AT:AT))</f>
        <v>3446655945</v>
      </c>
      <c r="G5" s="90">
        <f ca="1">SUMIF(POAI2023!W:AW,'Control Proyectos'!C5,POAI2023!AT:AT)</f>
        <v>3933132048.4200001</v>
      </c>
      <c r="H5" s="90">
        <f ca="1">SUMIF(POAI2023!W:AW,'Control Proyectos'!C5,POAI2023!AY:AY)</f>
        <v>1401149456</v>
      </c>
      <c r="I5" s="90">
        <f t="shared" ca="1" si="0"/>
        <v>1236851869.0799999</v>
      </c>
      <c r="J5" s="90"/>
      <c r="K5" s="90" t="str">
        <f t="shared" si="1"/>
        <v/>
      </c>
      <c r="L5" s="91" t="str">
        <f t="shared" si="2"/>
        <v/>
      </c>
    </row>
    <row r="6" spans="1:12" ht="14.25" hidden="1" customHeight="1">
      <c r="A6" s="87" t="s">
        <v>66</v>
      </c>
      <c r="B6" s="88">
        <v>2022763640022</v>
      </c>
      <c r="C6" s="88" t="s">
        <v>229</v>
      </c>
      <c r="D6" s="89" t="s">
        <v>230</v>
      </c>
      <c r="E6" s="87" t="s">
        <v>231</v>
      </c>
      <c r="F6" s="90">
        <f ca="1">IF(SUMIF(POAI2023!W:AW,'Control Proyectos'!C6,POAI2023!AW:AW)&gt;0,SUMIF(POAI2023!W:AW,'Control Proyectos'!C6,POAI2023!AW:AW),SUMIF(POAI2023!W:AW,'Control Proyectos'!C6,POAI2023!AT:AT))</f>
        <v>888533840</v>
      </c>
      <c r="G6" s="90">
        <f ca="1">SUMIF(POAI2023!W:AW,'Control Proyectos'!C6,POAI2023!AT:AT)</f>
        <v>1027783913.7</v>
      </c>
      <c r="H6" s="90">
        <f ca="1">SUMIF(POAI2023!W:AW,'Control Proyectos'!C6,POAI2023!AY:AY)</f>
        <v>786000000</v>
      </c>
      <c r="I6" s="90">
        <f t="shared" ca="1" si="0"/>
        <v>305016846.29999995</v>
      </c>
      <c r="J6" s="90"/>
      <c r="K6" s="90" t="str">
        <f t="shared" si="1"/>
        <v/>
      </c>
      <c r="L6" s="91" t="str">
        <f t="shared" si="2"/>
        <v/>
      </c>
    </row>
    <row r="7" spans="1:12" ht="14.25" hidden="1" customHeight="1">
      <c r="A7" s="87" t="s">
        <v>66</v>
      </c>
      <c r="B7" s="88">
        <v>2022763640024</v>
      </c>
      <c r="C7" s="88" t="s">
        <v>276</v>
      </c>
      <c r="D7" s="89" t="s">
        <v>277</v>
      </c>
      <c r="E7" s="87" t="s">
        <v>278</v>
      </c>
      <c r="F7" s="90">
        <f ca="1">IF(SUMIF(POAI2023!W:AW,'Control Proyectos'!C7,POAI2023!AW:AW)&gt;0,SUMIF(POAI2023!W:AW,'Control Proyectos'!C7,POAI2023!AW:AW),SUMIF(POAI2023!W:AW,'Control Proyectos'!C7,POAI2023!AT:AT))</f>
        <v>100000000</v>
      </c>
      <c r="G7" s="90">
        <f ca="1">SUMIF(POAI2023!W:AW,'Control Proyectos'!C7,POAI2023!AT:AT)</f>
        <v>138000000</v>
      </c>
      <c r="H7" s="90">
        <f ca="1">SUMIF(POAI2023!W:AW,'Control Proyectos'!C7,POAI2023!AY:AY)</f>
        <v>138000000</v>
      </c>
      <c r="I7" s="90">
        <f t="shared" ca="1" si="0"/>
        <v>12000000</v>
      </c>
      <c r="J7" s="90"/>
      <c r="K7" s="90" t="str">
        <f t="shared" si="1"/>
        <v/>
      </c>
      <c r="L7" s="91" t="str">
        <f t="shared" si="2"/>
        <v/>
      </c>
    </row>
    <row r="8" spans="1:12" ht="14.25" hidden="1" customHeight="1">
      <c r="A8" s="87" t="s">
        <v>66</v>
      </c>
      <c r="B8" s="88">
        <v>2023763640021</v>
      </c>
      <c r="C8" s="88" t="s">
        <v>291</v>
      </c>
      <c r="D8" s="89" t="s">
        <v>292</v>
      </c>
      <c r="E8" s="87" t="s">
        <v>293</v>
      </c>
      <c r="F8" s="90">
        <f ca="1">IF(SUMIF(POAI2023!W:AW,'Control Proyectos'!C8,POAI2023!AW:AW)&gt;0,SUMIF(POAI2023!W:AW,'Control Proyectos'!C8,POAI2023!AW:AW),SUMIF(POAI2023!W:AW,'Control Proyectos'!C8,POAI2023!AT:AT))</f>
        <v>65200000</v>
      </c>
      <c r="G8" s="90">
        <f ca="1">SUMIF(POAI2023!W:AW,'Control Proyectos'!C8,POAI2023!AT:AT)</f>
        <v>65200000</v>
      </c>
      <c r="H8" s="90">
        <f ca="1">SUMIF(POAI2023!W:AW,'Control Proyectos'!C8,POAI2023!AY:AY)</f>
        <v>49200000</v>
      </c>
      <c r="I8" s="90">
        <f t="shared" ca="1" si="0"/>
        <v>32600000</v>
      </c>
      <c r="J8" s="90"/>
      <c r="K8" s="90" t="str">
        <f t="shared" si="1"/>
        <v/>
      </c>
      <c r="L8" s="91" t="str">
        <f t="shared" si="2"/>
        <v/>
      </c>
    </row>
    <row r="9" spans="1:12" ht="14.25" customHeight="1">
      <c r="A9" s="87" t="s">
        <v>66</v>
      </c>
      <c r="B9" s="88">
        <v>2023763640023</v>
      </c>
      <c r="C9" s="88" t="s">
        <v>305</v>
      </c>
      <c r="D9" s="89" t="s">
        <v>306</v>
      </c>
      <c r="E9" s="87" t="s">
        <v>307</v>
      </c>
      <c r="F9" s="90">
        <f ca="1">IF(SUMIF(POAI2023!W:AW,'Control Proyectos'!C9,POAI2023!AW:AW)&gt;0,SUMIF(POAI2023!W:AW,'Control Proyectos'!C9,POAI2023!AW:AW),SUMIF(POAI2023!W:AW,'Control Proyectos'!C9,POAI2023!AT:AT))</f>
        <v>156000000</v>
      </c>
      <c r="G9" s="90">
        <f ca="1">SUMIF(POAI2023!W:AW,'Control Proyectos'!C9,POAI2023!AT:AT)</f>
        <v>156000000</v>
      </c>
      <c r="H9" s="90">
        <f ca="1">SUMIF(POAI2023!W:AW,'Control Proyectos'!C9,POAI2023!AY:AY)</f>
        <v>70200000</v>
      </c>
      <c r="I9" s="90">
        <f t="shared" ca="1" si="0"/>
        <v>78000000</v>
      </c>
      <c r="J9" s="90"/>
      <c r="K9" s="90" t="str">
        <f t="shared" si="1"/>
        <v/>
      </c>
      <c r="L9" s="91" t="str">
        <f t="shared" si="2"/>
        <v/>
      </c>
    </row>
    <row r="10" spans="1:12" ht="14.25" hidden="1" customHeight="1">
      <c r="A10" s="87" t="s">
        <v>313</v>
      </c>
      <c r="B10" s="88">
        <v>2023763640001</v>
      </c>
      <c r="C10" s="88" t="s">
        <v>327</v>
      </c>
      <c r="D10" s="89" t="s">
        <v>328</v>
      </c>
      <c r="E10" s="87" t="s">
        <v>329</v>
      </c>
      <c r="F10" s="90">
        <f ca="1">IF(SUMIF(POAI2023!W:AW,'Control Proyectos'!C10,POAI2023!AW:AW)&gt;0,SUMIF(POAI2023!W:AW,'Control Proyectos'!C10,POAI2023!AW:AW),SUMIF(POAI2023!W:AW,'Control Proyectos'!C10,POAI2023!AT:AT))</f>
        <v>350000000</v>
      </c>
      <c r="G10" s="90">
        <f ca="1">SUMIF(POAI2023!W:AW,'Control Proyectos'!C10,POAI2023!AT:AT)</f>
        <v>271900000</v>
      </c>
      <c r="H10" s="90">
        <f ca="1">SUMIF(POAI2023!W:AW,'Control Proyectos'!C10,POAI2023!AY:AY)</f>
        <v>230500000</v>
      </c>
      <c r="I10" s="90">
        <f t="shared" ca="1" si="0"/>
        <v>253100000</v>
      </c>
      <c r="J10" s="90"/>
      <c r="K10" s="90" t="str">
        <f t="shared" si="1"/>
        <v/>
      </c>
      <c r="L10" s="91" t="str">
        <f t="shared" si="2"/>
        <v/>
      </c>
    </row>
    <row r="11" spans="1:12" ht="14.25" hidden="1" customHeight="1">
      <c r="A11" s="87" t="s">
        <v>352</v>
      </c>
      <c r="B11" s="88" t="s">
        <v>366</v>
      </c>
      <c r="C11" s="88" t="s">
        <v>367</v>
      </c>
      <c r="D11" s="89" t="s">
        <v>368</v>
      </c>
      <c r="E11" s="87" t="s">
        <v>369</v>
      </c>
      <c r="F11" s="90">
        <f ca="1">IF(SUMIF(POAI2023!W:AW,'Control Proyectos'!C11,POAI2023!AW:AW)&gt;0,SUMIF(POAI2023!W:AW,'Control Proyectos'!C11,POAI2023!AW:AW),SUMIF(POAI2023!W:AW,'Control Proyectos'!C11,POAI2023!AT:AT))</f>
        <v>3020515669</v>
      </c>
      <c r="G11" s="90">
        <f ca="1">SUMIF(POAI2023!W:AW,'Control Proyectos'!C11,POAI2023!AT:AT)</f>
        <v>0</v>
      </c>
      <c r="H11" s="90">
        <f ca="1">SUMIF(POAI2023!W:AW,'Control Proyectos'!C11,POAI2023!AY:AY)</f>
        <v>0</v>
      </c>
      <c r="I11" s="90">
        <f t="shared" ca="1" si="0"/>
        <v>4530773503.5</v>
      </c>
      <c r="J11" s="90"/>
      <c r="K11" s="90" t="str">
        <f t="shared" si="1"/>
        <v/>
      </c>
      <c r="L11" s="91" t="str">
        <f t="shared" si="2"/>
        <v/>
      </c>
    </row>
    <row r="12" spans="1:12" ht="14.25" hidden="1" customHeight="1">
      <c r="A12" s="87" t="s">
        <v>352</v>
      </c>
      <c r="B12" s="88" t="s">
        <v>401</v>
      </c>
      <c r="C12" s="88" t="s">
        <v>402</v>
      </c>
      <c r="D12" s="89" t="s">
        <v>403</v>
      </c>
      <c r="E12" s="87" t="s">
        <v>404</v>
      </c>
      <c r="F12" s="90">
        <f ca="1">IF(SUMIF(POAI2023!W:AW,'Control Proyectos'!C12,POAI2023!AW:AW)&gt;0,SUMIF(POAI2023!W:AW,'Control Proyectos'!C12,POAI2023!AW:AW),SUMIF(POAI2023!W:AW,'Control Proyectos'!C12,POAI2023!AT:AT))</f>
        <v>517550000</v>
      </c>
      <c r="G12" s="90">
        <f ca="1">SUMIF(POAI2023!W:AW,'Control Proyectos'!C12,POAI2023!AT:AT)</f>
        <v>509597894</v>
      </c>
      <c r="H12" s="90">
        <f ca="1">SUMIF(POAI2023!W:AW,'Control Proyectos'!C12,POAI2023!AY:AY)</f>
        <v>0</v>
      </c>
      <c r="I12" s="90">
        <f t="shared" ca="1" si="0"/>
        <v>266727106</v>
      </c>
      <c r="J12" s="90"/>
      <c r="K12" s="90" t="str">
        <f t="shared" si="1"/>
        <v/>
      </c>
      <c r="L12" s="91" t="str">
        <f t="shared" si="2"/>
        <v/>
      </c>
    </row>
    <row r="13" spans="1:12" ht="14.25" hidden="1" customHeight="1">
      <c r="A13" s="87" t="s">
        <v>352</v>
      </c>
      <c r="B13" s="88" t="s">
        <v>445</v>
      </c>
      <c r="C13" s="88" t="s">
        <v>446</v>
      </c>
      <c r="D13" s="89" t="s">
        <v>447</v>
      </c>
      <c r="E13" s="87" t="s">
        <v>448</v>
      </c>
      <c r="F13" s="90">
        <f ca="1">IF(SUMIF(POAI2023!W:AW,'Control Proyectos'!C13,POAI2023!AW:AW)&gt;0,SUMIF(POAI2023!W:AW,'Control Proyectos'!C13,POAI2023!AW:AW),SUMIF(POAI2023!W:AW,'Control Proyectos'!C13,POAI2023!AT:AT))</f>
        <v>177600000</v>
      </c>
      <c r="G13" s="90">
        <f ca="1">SUMIF(POAI2023!W:AW,'Control Proyectos'!C13,POAI2023!AT:AT)</f>
        <v>122800000</v>
      </c>
      <c r="H13" s="90">
        <f ca="1">SUMIF(POAI2023!W:AW,'Control Proyectos'!C13,POAI2023!AY:AY)</f>
        <v>121130000</v>
      </c>
      <c r="I13" s="90">
        <f t="shared" ca="1" si="0"/>
        <v>143600000</v>
      </c>
      <c r="J13" s="90"/>
      <c r="K13" s="90" t="str">
        <f t="shared" si="1"/>
        <v/>
      </c>
      <c r="L13" s="91" t="str">
        <f t="shared" si="2"/>
        <v/>
      </c>
    </row>
    <row r="14" spans="1:12" ht="14.25" hidden="1" customHeight="1">
      <c r="A14" s="87" t="s">
        <v>352</v>
      </c>
      <c r="B14" s="88" t="s">
        <v>486</v>
      </c>
      <c r="C14" s="88" t="s">
        <v>487</v>
      </c>
      <c r="D14" s="89" t="s">
        <v>488</v>
      </c>
      <c r="E14" s="87" t="s">
        <v>489</v>
      </c>
      <c r="F14" s="90">
        <f ca="1">IF(SUMIF(POAI2023!W:AW,'Control Proyectos'!C14,POAI2023!AW:AW)&gt;0,SUMIF(POAI2023!W:AW,'Control Proyectos'!C14,POAI2023!AW:AW),SUMIF(POAI2023!W:AW,'Control Proyectos'!C14,POAI2023!AT:AT))</f>
        <v>238935000</v>
      </c>
      <c r="G14" s="90">
        <f ca="1">SUMIF(POAI2023!W:AW,'Control Proyectos'!C14,POAI2023!AT:AT)</f>
        <v>207885008</v>
      </c>
      <c r="H14" s="90">
        <f ca="1">SUMIF(POAI2023!W:AW,'Control Proyectos'!C14,POAI2023!AY:AY)</f>
        <v>128400000</v>
      </c>
      <c r="I14" s="90">
        <f t="shared" ca="1" si="0"/>
        <v>150517492</v>
      </c>
      <c r="J14" s="90"/>
      <c r="K14" s="90" t="str">
        <f t="shared" si="1"/>
        <v/>
      </c>
      <c r="L14" s="91" t="str">
        <f t="shared" si="2"/>
        <v/>
      </c>
    </row>
    <row r="15" spans="1:12" ht="14.25" hidden="1" customHeight="1">
      <c r="A15" s="87" t="s">
        <v>352</v>
      </c>
      <c r="B15" s="88" t="s">
        <v>510</v>
      </c>
      <c r="C15" s="88" t="s">
        <v>511</v>
      </c>
      <c r="D15" s="89" t="s">
        <v>512</v>
      </c>
      <c r="E15" s="87" t="s">
        <v>513</v>
      </c>
      <c r="F15" s="90">
        <f ca="1">IF(SUMIF(POAI2023!W:AW,'Control Proyectos'!C15,POAI2023!AW:AW)&gt;0,SUMIF(POAI2023!W:AW,'Control Proyectos'!C15,POAI2023!AW:AW),SUMIF(POAI2023!W:AW,'Control Proyectos'!C15,POAI2023!AT:AT))</f>
        <v>30000000</v>
      </c>
      <c r="G15" s="90">
        <f ca="1">SUMIF(POAI2023!W:AW,'Control Proyectos'!C15,POAI2023!AT:AT)</f>
        <v>50000000</v>
      </c>
      <c r="H15" s="90">
        <f ca="1">SUMIF(POAI2023!W:AW,'Control Proyectos'!C15,POAI2023!AY:AY)</f>
        <v>0</v>
      </c>
      <c r="I15" s="90">
        <f t="shared" ca="1" si="0"/>
        <v>-5000000</v>
      </c>
      <c r="J15" s="90"/>
      <c r="K15" s="90" t="str">
        <f t="shared" si="1"/>
        <v/>
      </c>
      <c r="L15" s="91" t="str">
        <f t="shared" si="2"/>
        <v/>
      </c>
    </row>
    <row r="16" spans="1:12" ht="14.25" hidden="1" customHeight="1">
      <c r="A16" s="87" t="s">
        <v>352</v>
      </c>
      <c r="B16" s="88" t="s">
        <v>535</v>
      </c>
      <c r="C16" s="88" t="s">
        <v>536</v>
      </c>
      <c r="D16" s="89" t="s">
        <v>537</v>
      </c>
      <c r="E16" s="87" t="s">
        <v>538</v>
      </c>
      <c r="F16" s="90">
        <f ca="1">IF(SUMIF(POAI2023!W:AW,'Control Proyectos'!C16,POAI2023!AW:AW)&gt;0,SUMIF(POAI2023!W:AW,'Control Proyectos'!C16,POAI2023!AW:AW),SUMIF(POAI2023!W:AW,'Control Proyectos'!C16,POAI2023!AT:AT))</f>
        <v>64566702630</v>
      </c>
      <c r="G16" s="90">
        <f ca="1">SUMIF(POAI2023!W:AW,'Control Proyectos'!C16,POAI2023!AT:AT)</f>
        <v>72883473359.049988</v>
      </c>
      <c r="H16" s="90">
        <f ca="1">SUMIF(POAI2023!W:AW,'Control Proyectos'!C16,POAI2023!AY:AY)</f>
        <v>38169837229.800003</v>
      </c>
      <c r="I16" s="90">
        <f t="shared" ca="1" si="0"/>
        <v>23966580585.950012</v>
      </c>
      <c r="J16" s="90"/>
      <c r="K16" s="90" t="str">
        <f t="shared" si="1"/>
        <v/>
      </c>
      <c r="L16" s="91" t="str">
        <f t="shared" si="2"/>
        <v/>
      </c>
    </row>
    <row r="17" spans="1:12" ht="14.25" hidden="1" customHeight="1">
      <c r="A17" s="87" t="s">
        <v>352</v>
      </c>
      <c r="B17" s="88" t="s">
        <v>692</v>
      </c>
      <c r="C17" s="88" t="s">
        <v>693</v>
      </c>
      <c r="D17" s="89" t="s">
        <v>694</v>
      </c>
      <c r="E17" s="87" t="s">
        <v>695</v>
      </c>
      <c r="F17" s="90">
        <f ca="1">IF(SUMIF(POAI2023!W:AW,'Control Proyectos'!C17,POAI2023!AW:AW)&gt;0,SUMIF(POAI2023!W:AW,'Control Proyectos'!C17,POAI2023!AW:AW),SUMIF(POAI2023!W:AW,'Control Proyectos'!C17,POAI2023!AT:AT))</f>
        <v>5437878210</v>
      </c>
      <c r="G17" s="90">
        <f ca="1">SUMIF(POAI2023!W:AW,'Control Proyectos'!C17,POAI2023!AT:AT)</f>
        <v>7386264756.0200005</v>
      </c>
      <c r="H17" s="90">
        <f ca="1">SUMIF(POAI2023!W:AW,'Control Proyectos'!C17,POAI2023!AY:AY)</f>
        <v>5898518017</v>
      </c>
      <c r="I17" s="90">
        <f t="shared" ca="1" si="0"/>
        <v>770552558.97999954</v>
      </c>
      <c r="J17" s="90"/>
      <c r="K17" s="90" t="str">
        <f t="shared" si="1"/>
        <v/>
      </c>
      <c r="L17" s="91" t="str">
        <f t="shared" si="2"/>
        <v/>
      </c>
    </row>
    <row r="18" spans="1:12" ht="14.25" hidden="1" customHeight="1">
      <c r="A18" s="87" t="s">
        <v>352</v>
      </c>
      <c r="B18" s="88" t="s">
        <v>735</v>
      </c>
      <c r="C18" s="88" t="s">
        <v>736</v>
      </c>
      <c r="D18" s="89" t="s">
        <v>737</v>
      </c>
      <c r="E18" s="87" t="s">
        <v>738</v>
      </c>
      <c r="F18" s="90">
        <f ca="1">IF(SUMIF(POAI2023!W:AW,'Control Proyectos'!C18,POAI2023!AW:AW)&gt;0,SUMIF(POAI2023!W:AW,'Control Proyectos'!C18,POAI2023!AW:AW),SUMIF(POAI2023!W:AW,'Control Proyectos'!C18,POAI2023!AT:AT))</f>
        <v>1116800000</v>
      </c>
      <c r="G18" s="90">
        <f ca="1">SUMIF(POAI2023!W:AW,'Control Proyectos'!C18,POAI2023!AT:AT)</f>
        <v>1666800000</v>
      </c>
      <c r="H18" s="90">
        <f ca="1">SUMIF(POAI2023!W:AW,'Control Proyectos'!C18,POAI2023!AY:AY)</f>
        <v>1113200000</v>
      </c>
      <c r="I18" s="90">
        <f t="shared" ca="1" si="0"/>
        <v>8400000</v>
      </c>
      <c r="J18" s="90"/>
      <c r="K18" s="90" t="str">
        <f t="shared" si="1"/>
        <v/>
      </c>
      <c r="L18" s="91" t="str">
        <f t="shared" si="2"/>
        <v/>
      </c>
    </row>
    <row r="19" spans="1:12" ht="14.25" hidden="1" customHeight="1">
      <c r="A19" s="87" t="s">
        <v>352</v>
      </c>
      <c r="B19" s="88" t="s">
        <v>760</v>
      </c>
      <c r="C19" s="88" t="s">
        <v>761</v>
      </c>
      <c r="D19" s="89" t="s">
        <v>762</v>
      </c>
      <c r="E19" s="87" t="s">
        <v>763</v>
      </c>
      <c r="F19" s="90">
        <f ca="1">IF(SUMIF(POAI2023!W:AW,'Control Proyectos'!C19,POAI2023!AW:AW)&gt;0,SUMIF(POAI2023!W:AW,'Control Proyectos'!C19,POAI2023!AW:AW),SUMIF(POAI2023!W:AW,'Control Proyectos'!C19,POAI2023!AT:AT))</f>
        <v>30000000</v>
      </c>
      <c r="G19" s="90">
        <f ca="1">SUMIF(POAI2023!W:AW,'Control Proyectos'!C19,POAI2023!AT:AT)</f>
        <v>30000000</v>
      </c>
      <c r="H19" s="90">
        <f ca="1">SUMIF(POAI2023!W:AW,'Control Proyectos'!C19,POAI2023!AY:AY)</f>
        <v>28050000</v>
      </c>
      <c r="I19" s="90">
        <f t="shared" ca="1" si="0"/>
        <v>15000000</v>
      </c>
      <c r="J19" s="90"/>
      <c r="K19" s="90" t="str">
        <f t="shared" si="1"/>
        <v/>
      </c>
      <c r="L19" s="91" t="str">
        <f t="shared" si="2"/>
        <v/>
      </c>
    </row>
    <row r="20" spans="1:12" ht="14.25" hidden="1" customHeight="1">
      <c r="A20" s="87" t="s">
        <v>352</v>
      </c>
      <c r="B20" s="88" t="s">
        <v>779</v>
      </c>
      <c r="C20" s="88" t="s">
        <v>780</v>
      </c>
      <c r="D20" s="89" t="s">
        <v>781</v>
      </c>
      <c r="E20" s="87" t="s">
        <v>782</v>
      </c>
      <c r="F20" s="90">
        <f ca="1">IF(SUMIF(POAI2023!W:AW,'Control Proyectos'!C20,POAI2023!AW:AW)&gt;0,SUMIF(POAI2023!W:AW,'Control Proyectos'!C20,POAI2023!AW:AW),SUMIF(POAI2023!W:AW,'Control Proyectos'!C20,POAI2023!AT:AT))</f>
        <v>450000000</v>
      </c>
      <c r="G20" s="90">
        <f ca="1">SUMIF(POAI2023!W:AW,'Control Proyectos'!C20,POAI2023!AT:AT)</f>
        <v>450000000</v>
      </c>
      <c r="H20" s="90">
        <f ca="1">SUMIF(POAI2023!W:AW,'Control Proyectos'!C20,POAI2023!AY:AY)</f>
        <v>0</v>
      </c>
      <c r="I20" s="90">
        <f t="shared" ca="1" si="0"/>
        <v>225000000</v>
      </c>
      <c r="J20" s="90"/>
      <c r="K20" s="90" t="str">
        <f t="shared" si="1"/>
        <v/>
      </c>
      <c r="L20" s="91" t="str">
        <f t="shared" si="2"/>
        <v/>
      </c>
    </row>
    <row r="21" spans="1:12" ht="14.25" hidden="1" customHeight="1">
      <c r="A21" s="87" t="s">
        <v>790</v>
      </c>
      <c r="B21" s="88" t="s">
        <v>803</v>
      </c>
      <c r="C21" s="88" t="s">
        <v>804</v>
      </c>
      <c r="D21" s="89" t="s">
        <v>805</v>
      </c>
      <c r="E21" s="87" t="s">
        <v>806</v>
      </c>
      <c r="F21" s="90">
        <f ca="1">IF(SUMIF(POAI2023!W:AW,'Control Proyectos'!C21,POAI2023!AW:AW)&gt;0,SUMIF(POAI2023!W:AW,'Control Proyectos'!C21,POAI2023!AW:AW),SUMIF(POAI2023!W:AW,'Control Proyectos'!C21,POAI2023!AT:AT))</f>
        <v>599728745.88999999</v>
      </c>
      <c r="G21" s="90">
        <f ca="1">SUMIF(POAI2023!W:AW,'Control Proyectos'!C21,POAI2023!AT:AT)</f>
        <v>898645455.73295999</v>
      </c>
      <c r="H21" s="90">
        <f ca="1">SUMIF(POAI2023!W:AW,'Control Proyectos'!C21,POAI2023!AY:AY)</f>
        <v>898645455.72000003</v>
      </c>
      <c r="I21" s="90">
        <f t="shared" ca="1" si="0"/>
        <v>947663.10203999281</v>
      </c>
      <c r="J21" s="90"/>
      <c r="K21" s="90" t="str">
        <f t="shared" si="1"/>
        <v/>
      </c>
      <c r="L21" s="91" t="str">
        <f t="shared" si="2"/>
        <v/>
      </c>
    </row>
    <row r="22" spans="1:12" ht="14.25" hidden="1" customHeight="1">
      <c r="A22" s="87" t="s">
        <v>790</v>
      </c>
      <c r="B22" s="88" t="s">
        <v>864</v>
      </c>
      <c r="C22" s="88" t="s">
        <v>865</v>
      </c>
      <c r="D22" s="89" t="s">
        <v>866</v>
      </c>
      <c r="E22" s="87" t="s">
        <v>867</v>
      </c>
      <c r="F22" s="90">
        <f ca="1">IF(SUMIF(POAI2023!W:AW,'Control Proyectos'!C22,POAI2023!AW:AW)&gt;0,SUMIF(POAI2023!W:AW,'Control Proyectos'!C22,POAI2023!AW:AW),SUMIF(POAI2023!W:AW,'Control Proyectos'!C22,POAI2023!AT:AT))</f>
        <v>89600000</v>
      </c>
      <c r="G22" s="90">
        <f ca="1">SUMIF(POAI2023!W:AW,'Control Proyectos'!C22,POAI2023!AT:AT)</f>
        <v>158450000</v>
      </c>
      <c r="H22" s="90">
        <f ca="1">SUMIF(POAI2023!W:AW,'Control Proyectos'!C22,POAI2023!AY:AY)</f>
        <v>158450000</v>
      </c>
      <c r="I22" s="90">
        <f t="shared" ca="1" si="0"/>
        <v>-24050000</v>
      </c>
      <c r="J22" s="90"/>
      <c r="K22" s="90" t="str">
        <f t="shared" si="1"/>
        <v/>
      </c>
      <c r="L22" s="91" t="str">
        <f t="shared" si="2"/>
        <v/>
      </c>
    </row>
    <row r="23" spans="1:12" ht="14.25" hidden="1" customHeight="1">
      <c r="A23" s="87" t="s">
        <v>790</v>
      </c>
      <c r="B23" s="88">
        <v>2021763640104</v>
      </c>
      <c r="C23" s="88" t="s">
        <v>895</v>
      </c>
      <c r="D23" s="89" t="s">
        <v>418</v>
      </c>
      <c r="E23" s="87" t="s">
        <v>896</v>
      </c>
      <c r="F23" s="90">
        <f ca="1">IF(SUMIF(POAI2023!W:AW,'Control Proyectos'!C23,POAI2023!AW:AW)&gt;0,SUMIF(POAI2023!W:AW,'Control Proyectos'!C23,POAI2023!AW:AW),SUMIF(POAI2023!W:AW,'Control Proyectos'!C23,POAI2023!AT:AT))</f>
        <v>260459525.28000003</v>
      </c>
      <c r="G23" s="90">
        <f ca="1">SUMIF(POAI2023!W:AW,'Control Proyectos'!C23,POAI2023!AT:AT)</f>
        <v>260459525.28000003</v>
      </c>
      <c r="H23" s="90">
        <f ca="1">SUMIF(POAI2023!W:AW,'Control Proyectos'!C23,POAI2023!AY:AY)</f>
        <v>132000000</v>
      </c>
      <c r="I23" s="90">
        <f t="shared" ca="1" si="0"/>
        <v>130229762.64000002</v>
      </c>
      <c r="J23" s="90"/>
      <c r="K23" s="90" t="str">
        <f t="shared" si="1"/>
        <v/>
      </c>
      <c r="L23" s="91" t="str">
        <f t="shared" si="2"/>
        <v/>
      </c>
    </row>
    <row r="24" spans="1:12" ht="14.25" hidden="1" customHeight="1">
      <c r="A24" s="87" t="s">
        <v>913</v>
      </c>
      <c r="B24" s="88" t="s">
        <v>925</v>
      </c>
      <c r="C24" s="88" t="s">
        <v>926</v>
      </c>
      <c r="D24" s="89" t="s">
        <v>927</v>
      </c>
      <c r="E24" s="87" t="s">
        <v>928</v>
      </c>
      <c r="F24" s="90">
        <f ca="1">IF(SUMIF(POAI2023!W:AW,'Control Proyectos'!C24,POAI2023!AW:AW)&gt;0,SUMIF(POAI2023!W:AW,'Control Proyectos'!C24,POAI2023!AW:AW),SUMIF(POAI2023!W:AW,'Control Proyectos'!C24,POAI2023!AT:AT))</f>
        <v>200000000</v>
      </c>
      <c r="G24" s="90">
        <f ca="1">SUMIF(POAI2023!W:AW,'Control Proyectos'!C24,POAI2023!AT:AT)</f>
        <v>510490000</v>
      </c>
      <c r="H24" s="90">
        <f ca="1">SUMIF(POAI2023!W:AW,'Control Proyectos'!C24,POAI2023!AY:AY)</f>
        <v>394742300</v>
      </c>
      <c r="I24" s="90">
        <f t="shared" ca="1" si="0"/>
        <v>-210490000</v>
      </c>
      <c r="J24" s="90"/>
      <c r="K24" s="90" t="str">
        <f t="shared" si="1"/>
        <v/>
      </c>
      <c r="L24" s="91" t="str">
        <f t="shared" si="2"/>
        <v/>
      </c>
    </row>
    <row r="25" spans="1:12" ht="14.25" hidden="1" customHeight="1">
      <c r="A25" s="87" t="s">
        <v>954</v>
      </c>
      <c r="B25" s="88">
        <v>2022763640043</v>
      </c>
      <c r="C25" s="88" t="s">
        <v>971</v>
      </c>
      <c r="D25" s="89" t="s">
        <v>972</v>
      </c>
      <c r="E25" s="87" t="s">
        <v>973</v>
      </c>
      <c r="F25" s="90">
        <f ca="1">IF(SUMIF(POAI2023!W:AW,'Control Proyectos'!C25,POAI2023!AW:AW)&gt;0,SUMIF(POAI2023!W:AW,'Control Proyectos'!C25,POAI2023!AW:AW),SUMIF(POAI2023!W:AW,'Control Proyectos'!C25,POAI2023!AT:AT))</f>
        <v>67000000</v>
      </c>
      <c r="G25" s="90">
        <f ca="1">SUMIF(POAI2023!W:AW,'Control Proyectos'!C25,POAI2023!AT:AT)</f>
        <v>50000000</v>
      </c>
      <c r="H25" s="90">
        <f ca="1">SUMIF(POAI2023!W:AW,'Control Proyectos'!C25,POAI2023!AY:AY)</f>
        <v>50000000</v>
      </c>
      <c r="I25" s="90">
        <f t="shared" ca="1" si="0"/>
        <v>50500000</v>
      </c>
      <c r="J25" s="90"/>
      <c r="K25" s="90" t="str">
        <f t="shared" si="1"/>
        <v/>
      </c>
      <c r="L25" s="91" t="str">
        <f t="shared" si="2"/>
        <v/>
      </c>
    </row>
    <row r="26" spans="1:12" ht="14.25" hidden="1" customHeight="1">
      <c r="A26" s="87" t="s">
        <v>1002</v>
      </c>
      <c r="B26" s="88">
        <v>2022763640010</v>
      </c>
      <c r="C26" s="88" t="s">
        <v>1013</v>
      </c>
      <c r="D26" s="89" t="s">
        <v>1014</v>
      </c>
      <c r="E26" s="87" t="s">
        <v>1015</v>
      </c>
      <c r="F26" s="90">
        <f ca="1">IF(SUMIF(POAI2023!W:AW,'Control Proyectos'!C26,POAI2023!AW:AW)&gt;0,SUMIF(POAI2023!W:AW,'Control Proyectos'!C26,POAI2023!AW:AW),SUMIF(POAI2023!W:AW,'Control Proyectos'!C26,POAI2023!AT:AT))</f>
        <v>1439550030.52</v>
      </c>
      <c r="G26" s="90">
        <f ca="1">SUMIF(POAI2023!W:AW,'Control Proyectos'!C26,POAI2023!AT:AT)</f>
        <v>1788573303.8</v>
      </c>
      <c r="H26" s="90">
        <f ca="1">SUMIF(POAI2023!W:AW,'Control Proyectos'!C26,POAI2023!AY:AY)</f>
        <v>1019740465</v>
      </c>
      <c r="I26" s="90">
        <f t="shared" ca="1" si="0"/>
        <v>370751741.98000002</v>
      </c>
      <c r="J26" s="90"/>
      <c r="K26" s="90" t="str">
        <f t="shared" si="1"/>
        <v/>
      </c>
      <c r="L26" s="91" t="str">
        <f t="shared" si="2"/>
        <v/>
      </c>
    </row>
    <row r="27" spans="1:12" ht="14.25" hidden="1" customHeight="1">
      <c r="A27" s="87" t="s">
        <v>1052</v>
      </c>
      <c r="B27" s="88">
        <v>2022763640016</v>
      </c>
      <c r="C27" s="88" t="s">
        <v>1062</v>
      </c>
      <c r="D27" s="89" t="s">
        <v>1063</v>
      </c>
      <c r="E27" s="87" t="s">
        <v>1064</v>
      </c>
      <c r="F27" s="90">
        <f ca="1">IF(SUMIF(POAI2023!W:AW,'Control Proyectos'!C27,POAI2023!AW:AW)&gt;0,SUMIF(POAI2023!W:AW,'Control Proyectos'!C27,POAI2023!AW:AW),SUMIF(POAI2023!W:AW,'Control Proyectos'!C27,POAI2023!AT:AT))</f>
        <v>20000000</v>
      </c>
      <c r="G27" s="90">
        <f ca="1">SUMIF(POAI2023!W:AW,'Control Proyectos'!C27,POAI2023!AT:AT)</f>
        <v>10000000</v>
      </c>
      <c r="H27" s="90">
        <f ca="1">SUMIF(POAI2023!W:AW,'Control Proyectos'!C27,POAI2023!AY:AY)</f>
        <v>10000000</v>
      </c>
      <c r="I27" s="90">
        <f t="shared" ca="1" si="0"/>
        <v>20000000</v>
      </c>
      <c r="J27" s="90"/>
      <c r="K27" s="90" t="str">
        <f t="shared" si="1"/>
        <v/>
      </c>
      <c r="L27" s="91" t="str">
        <f t="shared" si="2"/>
        <v/>
      </c>
    </row>
    <row r="28" spans="1:12" ht="14.25" hidden="1" customHeight="1">
      <c r="A28" s="87" t="s">
        <v>1052</v>
      </c>
      <c r="B28" s="88">
        <v>2022763640015</v>
      </c>
      <c r="C28" s="88" t="s">
        <v>1090</v>
      </c>
      <c r="D28" s="89" t="s">
        <v>1091</v>
      </c>
      <c r="E28" s="87" t="s">
        <v>1092</v>
      </c>
      <c r="F28" s="90">
        <f ca="1">IF(SUMIF(POAI2023!W:AW,'Control Proyectos'!C28,POAI2023!AW:AW)&gt;0,SUMIF(POAI2023!W:AW,'Control Proyectos'!C28,POAI2023!AW:AW),SUMIF(POAI2023!W:AW,'Control Proyectos'!C28,POAI2023!AT:AT))</f>
        <v>27000000</v>
      </c>
      <c r="G28" s="90">
        <f ca="1">SUMIF(POAI2023!W:AW,'Control Proyectos'!C28,POAI2023!AT:AT)</f>
        <v>15000000</v>
      </c>
      <c r="H28" s="90">
        <f ca="1">SUMIF(POAI2023!W:AW,'Control Proyectos'!C28,POAI2023!AY:AY)</f>
        <v>0</v>
      </c>
      <c r="I28" s="90">
        <f t="shared" ca="1" si="0"/>
        <v>25500000</v>
      </c>
      <c r="J28" s="90"/>
      <c r="K28" s="90" t="str">
        <f t="shared" si="1"/>
        <v/>
      </c>
      <c r="L28" s="91" t="str">
        <f t="shared" si="2"/>
        <v/>
      </c>
    </row>
    <row r="29" spans="1:12" ht="14.25" hidden="1" customHeight="1">
      <c r="A29" s="87" t="s">
        <v>1099</v>
      </c>
      <c r="B29" s="88" t="s">
        <v>1114</v>
      </c>
      <c r="C29" s="88" t="s">
        <v>1115</v>
      </c>
      <c r="D29" s="89" t="s">
        <v>1116</v>
      </c>
      <c r="E29" s="87" t="s">
        <v>1117</v>
      </c>
      <c r="F29" s="90">
        <f ca="1">IF(SUMIF(POAI2023!W:AW,'Control Proyectos'!C29,POAI2023!AW:AW)&gt;0,SUMIF(POAI2023!W:AW,'Control Proyectos'!C29,POAI2023!AW:AW),SUMIF(POAI2023!W:AW,'Control Proyectos'!C29,POAI2023!AT:AT))</f>
        <v>85300000.379999995</v>
      </c>
      <c r="G29" s="90">
        <f ca="1">SUMIF(POAI2023!W:AW,'Control Proyectos'!C29,POAI2023!AT:AT)</f>
        <v>77200000.379999995</v>
      </c>
      <c r="H29" s="90">
        <f ca="1">SUMIF(POAI2023!W:AW,'Control Proyectos'!C29,POAI2023!AY:AY)</f>
        <v>76900000</v>
      </c>
      <c r="I29" s="90">
        <f t="shared" ca="1" si="0"/>
        <v>50750000.189999998</v>
      </c>
      <c r="J29" s="90"/>
      <c r="K29" s="90" t="str">
        <f t="shared" si="1"/>
        <v/>
      </c>
      <c r="L29" s="91" t="str">
        <f t="shared" si="2"/>
        <v/>
      </c>
    </row>
    <row r="30" spans="1:12" ht="14.25" hidden="1" customHeight="1">
      <c r="A30" s="87" t="s">
        <v>1099</v>
      </c>
      <c r="B30" s="88" t="s">
        <v>1149</v>
      </c>
      <c r="C30" s="88" t="s">
        <v>1150</v>
      </c>
      <c r="D30" s="89" t="s">
        <v>1151</v>
      </c>
      <c r="E30" s="87" t="s">
        <v>1152</v>
      </c>
      <c r="F30" s="90">
        <f ca="1">IF(SUMIF(POAI2023!W:AW,'Control Proyectos'!C30,POAI2023!AW:AW)&gt;0,SUMIF(POAI2023!W:AW,'Control Proyectos'!C30,POAI2023!AW:AW),SUMIF(POAI2023!W:AW,'Control Proyectos'!C30,POAI2023!AT:AT))</f>
        <v>941926655.25999999</v>
      </c>
      <c r="G30" s="90">
        <f ca="1">SUMIF(POAI2023!W:AW,'Control Proyectos'!C30,POAI2023!AT:AT)</f>
        <v>1498526655.3400002</v>
      </c>
      <c r="H30" s="90">
        <f ca="1">SUMIF(POAI2023!W:AW,'Control Proyectos'!C30,POAI2023!AY:AY)</f>
        <v>699153193</v>
      </c>
      <c r="I30" s="90">
        <f t="shared" ca="1" si="0"/>
        <v>-85636672.450000167</v>
      </c>
      <c r="J30" s="90"/>
      <c r="K30" s="90" t="str">
        <f t="shared" si="1"/>
        <v/>
      </c>
      <c r="L30" s="91" t="str">
        <f t="shared" si="2"/>
        <v/>
      </c>
    </row>
    <row r="31" spans="1:12" ht="14.25" hidden="1" customHeight="1">
      <c r="A31" s="87" t="s">
        <v>1099</v>
      </c>
      <c r="B31" s="88" t="s">
        <v>1199</v>
      </c>
      <c r="C31" s="88" t="s">
        <v>1200</v>
      </c>
      <c r="D31" s="89" t="s">
        <v>1201</v>
      </c>
      <c r="E31" s="87" t="s">
        <v>1202</v>
      </c>
      <c r="F31" s="90">
        <f ca="1">IF(SUMIF(POAI2023!W:AW,'Control Proyectos'!C31,POAI2023!AW:AW)&gt;0,SUMIF(POAI2023!W:AW,'Control Proyectos'!C31,POAI2023!AW:AW),SUMIF(POAI2023!W:AW,'Control Proyectos'!C31,POAI2023!AT:AT))</f>
        <v>125100000</v>
      </c>
      <c r="G31" s="90">
        <f ca="1">SUMIF(POAI2023!W:AW,'Control Proyectos'!C31,POAI2023!AT:AT)</f>
        <v>121600000</v>
      </c>
      <c r="H31" s="90">
        <f ca="1">SUMIF(POAI2023!W:AW,'Control Proyectos'!C31,POAI2023!AY:AY)</f>
        <v>103500000</v>
      </c>
      <c r="I31" s="90">
        <f t="shared" ca="1" si="0"/>
        <v>66050000</v>
      </c>
      <c r="J31" s="90"/>
      <c r="K31" s="90" t="str">
        <f t="shared" si="1"/>
        <v/>
      </c>
      <c r="L31" s="91" t="str">
        <f t="shared" si="2"/>
        <v/>
      </c>
    </row>
    <row r="32" spans="1:12" ht="14.25" hidden="1" customHeight="1">
      <c r="A32" s="87" t="s">
        <v>1099</v>
      </c>
      <c r="B32" s="88">
        <v>2023763640019</v>
      </c>
      <c r="C32" s="88">
        <v>20231763640063</v>
      </c>
      <c r="D32" s="89">
        <v>2363</v>
      </c>
      <c r="E32" s="87" t="s">
        <v>1224</v>
      </c>
      <c r="F32" s="90">
        <f ca="1">IF(SUMIF(POAI2023!W:AW,'Control Proyectos'!C32,POAI2023!AW:AW)&gt;0,SUMIF(POAI2023!W:AW,'Control Proyectos'!C32,POAI2023!AW:AW),SUMIF(POAI2023!W:AW,'Control Proyectos'!C32,POAI2023!AT:AT))</f>
        <v>939938827</v>
      </c>
      <c r="G32" s="90">
        <f ca="1">SUMIF(POAI2023!W:AW,'Control Proyectos'!C32,POAI2023!AT:AT)</f>
        <v>939938827</v>
      </c>
      <c r="H32" s="90">
        <f ca="1">SUMIF(POAI2023!W:AW,'Control Proyectos'!C32,POAI2023!AY:AY)</f>
        <v>283490950</v>
      </c>
      <c r="I32" s="90">
        <f t="shared" ca="1" si="0"/>
        <v>469969413.5</v>
      </c>
      <c r="J32" s="90"/>
      <c r="K32" s="90" t="str">
        <f t="shared" si="1"/>
        <v/>
      </c>
      <c r="L32" s="91" t="str">
        <f t="shared" si="2"/>
        <v/>
      </c>
    </row>
    <row r="33" spans="1:12" ht="14.25" hidden="1" customHeight="1">
      <c r="A33" s="87" t="s">
        <v>1237</v>
      </c>
      <c r="B33" s="88" t="s">
        <v>1248</v>
      </c>
      <c r="C33" s="88" t="s">
        <v>1249</v>
      </c>
      <c r="D33" s="89" t="s">
        <v>1250</v>
      </c>
      <c r="E33" s="87" t="s">
        <v>1251</v>
      </c>
      <c r="F33" s="90">
        <f ca="1">IF(SUMIF(POAI2023!W:AW,'Control Proyectos'!C33,POAI2023!AW:AW)&gt;0,SUMIF(POAI2023!W:AW,'Control Proyectos'!C33,POAI2023!AW:AW),SUMIF(POAI2023!W:AW,'Control Proyectos'!C33,POAI2023!AT:AT))</f>
        <v>63145429</v>
      </c>
      <c r="G33" s="90">
        <f ca="1">SUMIF(POAI2023!W:AW,'Control Proyectos'!C33,POAI2023!AT:AT)</f>
        <v>68608582.000280499</v>
      </c>
      <c r="H33" s="90">
        <f ca="1">SUMIF(POAI2023!W:AW,'Control Proyectos'!C33,POAI2023!AY:AY)</f>
        <v>67232082</v>
      </c>
      <c r="I33" s="90">
        <f t="shared" ca="1" si="0"/>
        <v>26109561.499719501</v>
      </c>
      <c r="J33" s="90"/>
      <c r="K33" s="90" t="str">
        <f t="shared" si="1"/>
        <v/>
      </c>
      <c r="L33" s="91" t="str">
        <f t="shared" si="2"/>
        <v/>
      </c>
    </row>
    <row r="34" spans="1:12" ht="14.25" hidden="1" customHeight="1">
      <c r="A34" s="87" t="s">
        <v>1237</v>
      </c>
      <c r="B34" s="88" t="s">
        <v>1270</v>
      </c>
      <c r="C34" s="88" t="s">
        <v>1271</v>
      </c>
      <c r="D34" s="89" t="s">
        <v>1272</v>
      </c>
      <c r="E34" s="87" t="s">
        <v>1273</v>
      </c>
      <c r="F34" s="90">
        <f ca="1">IF(SUMIF(POAI2023!W:AW,'Control Proyectos'!C34,POAI2023!AW:AW)&gt;0,SUMIF(POAI2023!W:AW,'Control Proyectos'!C34,POAI2023!AW:AW),SUMIF(POAI2023!W:AW,'Control Proyectos'!C34,POAI2023!AT:AT))</f>
        <v>126754571</v>
      </c>
      <c r="G34" s="90">
        <f ca="1">SUMIF(POAI2023!W:AW,'Control Proyectos'!C34,POAI2023!AT:AT)</f>
        <v>135891955.99971956</v>
      </c>
      <c r="H34" s="90">
        <f ca="1">SUMIF(POAI2023!W:AW,'Control Proyectos'!C34,POAI2023!AY:AY)</f>
        <v>132891952</v>
      </c>
      <c r="I34" s="90">
        <f t="shared" ca="1" si="0"/>
        <v>54239900.50028044</v>
      </c>
      <c r="J34" s="90"/>
      <c r="K34" s="90" t="str">
        <f t="shared" si="1"/>
        <v/>
      </c>
      <c r="L34" s="91" t="str">
        <f t="shared" si="2"/>
        <v/>
      </c>
    </row>
    <row r="35" spans="1:12" ht="14.25" hidden="1" customHeight="1">
      <c r="A35" s="87" t="s">
        <v>1237</v>
      </c>
      <c r="B35" s="88" t="s">
        <v>1315</v>
      </c>
      <c r="C35" s="88" t="s">
        <v>1316</v>
      </c>
      <c r="D35" s="89" t="s">
        <v>1317</v>
      </c>
      <c r="E35" s="87" t="s">
        <v>1318</v>
      </c>
      <c r="F35" s="90">
        <f ca="1">IF(SUMIF(POAI2023!W:AW,'Control Proyectos'!C35,POAI2023!AW:AW)&gt;0,SUMIF(POAI2023!W:AW,'Control Proyectos'!C35,POAI2023!AW:AW),SUMIF(POAI2023!W:AW,'Control Proyectos'!C35,POAI2023!AT:AT))</f>
        <v>90400000</v>
      </c>
      <c r="G35" s="90">
        <f ca="1">SUMIF(POAI2023!W:AW,'Control Proyectos'!C35,POAI2023!AT:AT)</f>
        <v>76308672</v>
      </c>
      <c r="H35" s="90">
        <f ca="1">SUMIF(POAI2023!W:AW,'Control Proyectos'!C35,POAI2023!AY:AY)</f>
        <v>76306998</v>
      </c>
      <c r="I35" s="90">
        <f t="shared" ca="1" si="0"/>
        <v>59291328</v>
      </c>
      <c r="J35" s="90"/>
      <c r="K35" s="90" t="str">
        <f t="shared" si="1"/>
        <v/>
      </c>
      <c r="L35" s="91" t="str">
        <f t="shared" si="2"/>
        <v/>
      </c>
    </row>
    <row r="36" spans="1:12" ht="14.25" hidden="1" customHeight="1">
      <c r="A36" s="87" t="s">
        <v>1237</v>
      </c>
      <c r="B36" s="88" t="s">
        <v>1332</v>
      </c>
      <c r="C36" s="88" t="s">
        <v>1333</v>
      </c>
      <c r="D36" s="89" t="s">
        <v>1334</v>
      </c>
      <c r="E36" s="87" t="s">
        <v>1335</v>
      </c>
      <c r="F36" s="90">
        <f ca="1">IF(SUMIF(POAI2023!W:AW,'Control Proyectos'!C36,POAI2023!AW:AW)&gt;0,SUMIF(POAI2023!W:AW,'Control Proyectos'!C36,POAI2023!AW:AW),SUMIF(POAI2023!W:AW,'Control Proyectos'!C36,POAI2023!AT:AT))</f>
        <v>33200000</v>
      </c>
      <c r="G36" s="90">
        <f ca="1">SUMIF(POAI2023!W:AW,'Control Proyectos'!C36,POAI2023!AT:AT)</f>
        <v>32690790</v>
      </c>
      <c r="H36" s="90">
        <f ca="1">SUMIF(POAI2023!W:AW,'Control Proyectos'!C36,POAI2023!AY:AY)</f>
        <v>23443492</v>
      </c>
      <c r="I36" s="90">
        <f t="shared" ca="1" si="0"/>
        <v>17109210</v>
      </c>
      <c r="J36" s="90"/>
      <c r="K36" s="90" t="str">
        <f t="shared" si="1"/>
        <v/>
      </c>
      <c r="L36" s="91" t="str">
        <f t="shared" si="2"/>
        <v/>
      </c>
    </row>
    <row r="37" spans="1:12" ht="14.25" hidden="1" customHeight="1">
      <c r="A37" s="87" t="s">
        <v>1345</v>
      </c>
      <c r="B37" s="88" t="s">
        <v>1358</v>
      </c>
      <c r="C37" s="88" t="s">
        <v>1359</v>
      </c>
      <c r="D37" s="89" t="s">
        <v>1360</v>
      </c>
      <c r="E37" s="87" t="s">
        <v>1361</v>
      </c>
      <c r="F37" s="90">
        <f ca="1">IF(SUMIF(POAI2023!W:AW,'Control Proyectos'!C37,POAI2023!AW:AW)&gt;0,SUMIF(POAI2023!W:AW,'Control Proyectos'!C37,POAI2023!AW:AW),SUMIF(POAI2023!W:AW,'Control Proyectos'!C37,POAI2023!AT:AT))</f>
        <v>233851727.92000002</v>
      </c>
      <c r="G37" s="90">
        <f ca="1">SUMIF(POAI2023!W:AW,'Control Proyectos'!C37,POAI2023!AT:AT)</f>
        <v>338851727.92000002</v>
      </c>
      <c r="H37" s="90">
        <f ca="1">SUMIF(POAI2023!W:AW,'Control Proyectos'!C37,POAI2023!AY:AY)</f>
        <v>302562500</v>
      </c>
      <c r="I37" s="90">
        <f t="shared" ca="1" si="0"/>
        <v>11925863.960000008</v>
      </c>
      <c r="J37" s="90"/>
      <c r="K37" s="90" t="str">
        <f t="shared" si="1"/>
        <v/>
      </c>
      <c r="L37" s="91" t="str">
        <f t="shared" si="2"/>
        <v/>
      </c>
    </row>
    <row r="38" spans="1:12" ht="14.25" hidden="1" customHeight="1">
      <c r="A38" s="87" t="s">
        <v>1345</v>
      </c>
      <c r="B38" s="88" t="s">
        <v>1379</v>
      </c>
      <c r="C38" s="88" t="s">
        <v>1380</v>
      </c>
      <c r="D38" s="89" t="s">
        <v>1381</v>
      </c>
      <c r="E38" s="87" t="s">
        <v>1382</v>
      </c>
      <c r="F38" s="90" t="e">
        <f ca="1">IF(SUMIF(POAI2023!W:AW,'Control Proyectos'!C38,POAI2023!AW:AW)&gt;0,SUMIF(POAI2023!W:AW,'Control Proyectos'!C38,POAI2023!AW:AW),SUMIF(POAI2023!W:AW,'Control Proyectos'!C38,POAI2023!AT:AT))</f>
        <v>#VALUE!</v>
      </c>
      <c r="G38" s="90">
        <f ca="1">SUMIF(POAI2023!W:AW,'Control Proyectos'!C38,POAI2023!AT:AT)</f>
        <v>210500000</v>
      </c>
      <c r="H38" s="90" t="e">
        <f ca="1">SUMIF(POAI2023!W:AW,'Control Proyectos'!C38,POAI2023!AY:AY)</f>
        <v>#VALUE!</v>
      </c>
      <c r="I38" s="90" t="e">
        <f t="shared" ca="1" si="0"/>
        <v>#VALUE!</v>
      </c>
      <c r="J38" s="90"/>
      <c r="K38" s="90" t="str">
        <f t="shared" si="1"/>
        <v/>
      </c>
      <c r="L38" s="91" t="str">
        <f t="shared" si="2"/>
        <v/>
      </c>
    </row>
    <row r="39" spans="1:12" ht="14.25" hidden="1" customHeight="1">
      <c r="A39" s="87" t="s">
        <v>1345</v>
      </c>
      <c r="B39" s="88" t="s">
        <v>1403</v>
      </c>
      <c r="C39" s="88" t="s">
        <v>1404</v>
      </c>
      <c r="D39" s="89" t="s">
        <v>1405</v>
      </c>
      <c r="E39" s="87" t="s">
        <v>1406</v>
      </c>
      <c r="F39" s="90">
        <f ca="1">IF(SUMIF(POAI2023!W:AW,'Control Proyectos'!C39,POAI2023!AW:AW)&gt;0,SUMIF(POAI2023!W:AW,'Control Proyectos'!C39,POAI2023!AW:AW),SUMIF(POAI2023!W:AW,'Control Proyectos'!C39,POAI2023!AT:AT))</f>
        <v>66976000</v>
      </c>
      <c r="G39" s="90">
        <f ca="1">SUMIF(POAI2023!W:AW,'Control Proyectos'!C39,POAI2023!AT:AT)</f>
        <v>98880000.230000004</v>
      </c>
      <c r="H39" s="90">
        <f ca="1">SUMIF(POAI2023!W:AW,'Control Proyectos'!C39,POAI2023!AY:AY)</f>
        <v>57989000</v>
      </c>
      <c r="I39" s="90">
        <f t="shared" ca="1" si="0"/>
        <v>1583999.7699999958</v>
      </c>
      <c r="J39" s="90"/>
      <c r="K39" s="90" t="str">
        <f t="shared" si="1"/>
        <v/>
      </c>
      <c r="L39" s="91" t="str">
        <f t="shared" si="2"/>
        <v/>
      </c>
    </row>
    <row r="40" spans="1:12" ht="14.25" hidden="1" customHeight="1">
      <c r="A40" s="87" t="s">
        <v>1345</v>
      </c>
      <c r="B40" s="88" t="s">
        <v>1436</v>
      </c>
      <c r="C40" s="88" t="s">
        <v>1437</v>
      </c>
      <c r="D40" s="89" t="s">
        <v>1438</v>
      </c>
      <c r="E40" s="87" t="s">
        <v>1439</v>
      </c>
      <c r="F40" s="90">
        <f ca="1">IF(SUMIF(POAI2023!W:AW,'Control Proyectos'!C40,POAI2023!AW:AW)&gt;0,SUMIF(POAI2023!W:AW,'Control Proyectos'!C40,POAI2023!AW:AW),SUMIF(POAI2023!W:AW,'Control Proyectos'!C40,POAI2023!AT:AT))</f>
        <v>76832000</v>
      </c>
      <c r="G40" s="90">
        <f ca="1">SUMIF(POAI2023!W:AW,'Control Proyectos'!C40,POAI2023!AT:AT)</f>
        <v>115248000</v>
      </c>
      <c r="H40" s="90">
        <f ca="1">SUMIF(POAI2023!W:AW,'Control Proyectos'!C40,POAI2023!AY:AY)</f>
        <v>63252000</v>
      </c>
      <c r="I40" s="90">
        <f t="shared" ca="1" si="0"/>
        <v>0</v>
      </c>
      <c r="J40" s="90"/>
      <c r="K40" s="90" t="str">
        <f t="shared" si="1"/>
        <v/>
      </c>
      <c r="L40" s="91" t="str">
        <f t="shared" si="2"/>
        <v/>
      </c>
    </row>
    <row r="41" spans="1:12" ht="14.25" hidden="1" customHeight="1">
      <c r="A41" s="87" t="s">
        <v>1345</v>
      </c>
      <c r="B41" s="88" t="s">
        <v>1460</v>
      </c>
      <c r="C41" s="88" t="s">
        <v>1461</v>
      </c>
      <c r="D41" s="89" t="s">
        <v>1462</v>
      </c>
      <c r="E41" s="87" t="s">
        <v>1463</v>
      </c>
      <c r="F41" s="90">
        <f ca="1">IF(SUMIF(POAI2023!W:AW,'Control Proyectos'!C41,POAI2023!AW:AW)&gt;0,SUMIF(POAI2023!W:AW,'Control Proyectos'!C41,POAI2023!AW:AW),SUMIF(POAI2023!W:AW,'Control Proyectos'!C41,POAI2023!AT:AT))</f>
        <v>446236000</v>
      </c>
      <c r="G41" s="90">
        <f ca="1">SUMIF(POAI2023!W:AW,'Control Proyectos'!C41,POAI2023!AT:AT)</f>
        <v>629694000.35000002</v>
      </c>
      <c r="H41" s="90">
        <f ca="1">SUMIF(POAI2023!W:AW,'Control Proyectos'!C41,POAI2023!AY:AY)</f>
        <v>238274086</v>
      </c>
      <c r="I41" s="90">
        <f t="shared" ca="1" si="0"/>
        <v>39659999.649999976</v>
      </c>
      <c r="J41" s="90"/>
      <c r="K41" s="90" t="str">
        <f t="shared" si="1"/>
        <v/>
      </c>
      <c r="L41" s="91" t="str">
        <f t="shared" si="2"/>
        <v/>
      </c>
    </row>
    <row r="42" spans="1:12" ht="14.25" hidden="1" customHeight="1">
      <c r="A42" s="87" t="s">
        <v>1507</v>
      </c>
      <c r="B42" s="88" t="s">
        <v>1520</v>
      </c>
      <c r="C42" s="88" t="s">
        <v>1521</v>
      </c>
      <c r="D42" s="89" t="s">
        <v>1522</v>
      </c>
      <c r="E42" s="87" t="s">
        <v>1523</v>
      </c>
      <c r="F42" s="90">
        <f ca="1">IF(SUMIF(POAI2023!W:AW,'Control Proyectos'!C42,POAI2023!AW:AW)&gt;0,SUMIF(POAI2023!W:AW,'Control Proyectos'!C42,POAI2023!AW:AW),SUMIF(POAI2023!W:AW,'Control Proyectos'!C42,POAI2023!AT:AT))</f>
        <v>70200000</v>
      </c>
      <c r="G42" s="90">
        <f ca="1">SUMIF(POAI2023!W:AW,'Control Proyectos'!C42,POAI2023!AT:AT)</f>
        <v>54679237.590000004</v>
      </c>
      <c r="H42" s="90">
        <f ca="1">SUMIF(POAI2023!W:AW,'Control Proyectos'!C42,POAI2023!AY:AY)</f>
        <v>19200000</v>
      </c>
      <c r="I42" s="90">
        <f t="shared" ca="1" si="0"/>
        <v>50620762.409999996</v>
      </c>
      <c r="J42" s="90"/>
      <c r="K42" s="90" t="str">
        <f t="shared" si="1"/>
        <v/>
      </c>
      <c r="L42" s="91" t="str">
        <f t="shared" si="2"/>
        <v/>
      </c>
    </row>
    <row r="43" spans="1:12" ht="14.25" hidden="1" customHeight="1">
      <c r="A43" s="87" t="s">
        <v>1507</v>
      </c>
      <c r="B43" s="88" t="s">
        <v>1570</v>
      </c>
      <c r="C43" s="88" t="s">
        <v>1571</v>
      </c>
      <c r="D43" s="89" t="s">
        <v>1572</v>
      </c>
      <c r="E43" s="87" t="s">
        <v>1573</v>
      </c>
      <c r="F43" s="90">
        <f ca="1">IF(SUMIF(POAI2023!W:AW,'Control Proyectos'!C43,POAI2023!AW:AW)&gt;0,SUMIF(POAI2023!W:AW,'Control Proyectos'!C43,POAI2023!AW:AW),SUMIF(POAI2023!W:AW,'Control Proyectos'!C43,POAI2023!AT:AT))</f>
        <v>836326655.25</v>
      </c>
      <c r="G43" s="90">
        <f ca="1">SUMIF(POAI2023!W:AW,'Control Proyectos'!C43,POAI2023!AT:AT)</f>
        <v>1119058767.186584</v>
      </c>
      <c r="H43" s="90">
        <f ca="1">SUMIF(POAI2023!W:AW,'Control Proyectos'!C43,POAI2023!AY:AY)</f>
        <v>505492584</v>
      </c>
      <c r="I43" s="90">
        <f t="shared" ca="1" si="0"/>
        <v>135431215.688416</v>
      </c>
      <c r="J43" s="90"/>
      <c r="K43" s="90" t="str">
        <f t="shared" si="1"/>
        <v/>
      </c>
      <c r="L43" s="91" t="str">
        <f t="shared" si="2"/>
        <v/>
      </c>
    </row>
    <row r="44" spans="1:12" ht="14.25" hidden="1" customHeight="1">
      <c r="A44" s="87" t="s">
        <v>1507</v>
      </c>
      <c r="B44" s="88" t="s">
        <v>1640</v>
      </c>
      <c r="C44" s="88" t="s">
        <v>1641</v>
      </c>
      <c r="D44" s="89" t="s">
        <v>1642</v>
      </c>
      <c r="E44" s="87" t="s">
        <v>1643</v>
      </c>
      <c r="F44" s="90">
        <f ca="1">IF(SUMIF(POAI2023!W:AW,'Control Proyectos'!C44,POAI2023!AW:AW)&gt;0,SUMIF(POAI2023!W:AW,'Control Proyectos'!C44,POAI2023!AW:AW),SUMIF(POAI2023!W:AW,'Control Proyectos'!C44,POAI2023!AT:AT))</f>
        <v>426007627.85000002</v>
      </c>
      <c r="G44" s="90">
        <f ca="1">SUMIF(POAI2023!W:AW,'Control Proyectos'!C44,POAI2023!AT:AT)</f>
        <v>635528390.63</v>
      </c>
      <c r="H44" s="90">
        <f ca="1">SUMIF(POAI2023!W:AW,'Control Proyectos'!C44,POAI2023!AY:AY)</f>
        <v>299825395.69999999</v>
      </c>
      <c r="I44" s="90">
        <f t="shared" ca="1" si="0"/>
        <v>3483051.1450000405</v>
      </c>
      <c r="J44" s="90"/>
      <c r="K44" s="90" t="str">
        <f t="shared" si="1"/>
        <v/>
      </c>
      <c r="L44" s="91" t="str">
        <f t="shared" si="2"/>
        <v/>
      </c>
    </row>
    <row r="45" spans="1:12" ht="14.25" hidden="1" customHeight="1">
      <c r="A45" s="87" t="s">
        <v>1507</v>
      </c>
      <c r="B45" s="88" t="s">
        <v>1703</v>
      </c>
      <c r="C45" s="88" t="s">
        <v>1704</v>
      </c>
      <c r="D45" s="89" t="s">
        <v>1705</v>
      </c>
      <c r="E45" s="87" t="s">
        <v>1706</v>
      </c>
      <c r="F45" s="90">
        <f ca="1">IF(SUMIF(POAI2023!W:AW,'Control Proyectos'!C45,POAI2023!AW:AW)&gt;0,SUMIF(POAI2023!W:AW,'Control Proyectos'!C45,POAI2023!AW:AW),SUMIF(POAI2023!W:AW,'Control Proyectos'!C45,POAI2023!AT:AT))</f>
        <v>35000000</v>
      </c>
      <c r="G45" s="90">
        <f ca="1">SUMIF(POAI2023!W:AW,'Control Proyectos'!C45,POAI2023!AT:AT)</f>
        <v>35000000</v>
      </c>
      <c r="H45" s="90">
        <f ca="1">SUMIF(POAI2023!W:AW,'Control Proyectos'!C45,POAI2023!AY:AY)</f>
        <v>0</v>
      </c>
      <c r="I45" s="90">
        <f t="shared" ca="1" si="0"/>
        <v>17500000</v>
      </c>
      <c r="J45" s="90"/>
      <c r="K45" s="90" t="str">
        <f t="shared" si="1"/>
        <v/>
      </c>
      <c r="L45" s="91" t="str">
        <f t="shared" si="2"/>
        <v/>
      </c>
    </row>
    <row r="46" spans="1:12" ht="14.25" hidden="1" customHeight="1">
      <c r="A46" s="87" t="s">
        <v>1507</v>
      </c>
      <c r="B46" s="88" t="s">
        <v>1753</v>
      </c>
      <c r="C46" s="88" t="s">
        <v>1754</v>
      </c>
      <c r="D46" s="89" t="s">
        <v>1755</v>
      </c>
      <c r="E46" s="87" t="s">
        <v>1756</v>
      </c>
      <c r="F46" s="90">
        <f ca="1">IF(SUMIF(POAI2023!W:AW,'Control Proyectos'!C46,POAI2023!AW:AW)&gt;0,SUMIF(POAI2023!W:AW,'Control Proyectos'!C46,POAI2023!AW:AW),SUMIF(POAI2023!W:AW,'Control Proyectos'!C46,POAI2023!AT:AT))</f>
        <v>218800000</v>
      </c>
      <c r="G46" s="90">
        <f ca="1">SUMIF(POAI2023!W:AW,'Control Proyectos'!C46,POAI2023!AT:AT)</f>
        <v>328200000</v>
      </c>
      <c r="H46" s="90">
        <f ca="1">SUMIF(POAI2023!W:AW,'Control Proyectos'!C46,POAI2023!AY:AY)</f>
        <v>193537981</v>
      </c>
      <c r="I46" s="90">
        <f t="shared" ca="1" si="0"/>
        <v>0</v>
      </c>
      <c r="J46" s="90"/>
      <c r="K46" s="90" t="str">
        <f t="shared" si="1"/>
        <v/>
      </c>
      <c r="L46" s="91" t="str">
        <f t="shared" si="2"/>
        <v/>
      </c>
    </row>
    <row r="47" spans="1:12" ht="14.25" hidden="1" customHeight="1">
      <c r="A47" s="87" t="s">
        <v>1507</v>
      </c>
      <c r="B47" s="88">
        <v>2023763640018</v>
      </c>
      <c r="C47" s="88" t="s">
        <v>1823</v>
      </c>
      <c r="D47" s="89">
        <v>2362</v>
      </c>
      <c r="E47" s="87" t="s">
        <v>1824</v>
      </c>
      <c r="F47" s="90">
        <f ca="1">IF(SUMIF(POAI2023!W:AW,'Control Proyectos'!C47,POAI2023!AW:AW)&gt;0,SUMIF(POAI2023!W:AW,'Control Proyectos'!C47,POAI2023!AW:AW),SUMIF(POAI2023!W:AW,'Control Proyectos'!C47,POAI2023!AT:AT))</f>
        <v>202603501.59999999</v>
      </c>
      <c r="G47" s="90">
        <f ca="1">SUMIF(POAI2023!W:AW,'Control Proyectos'!C47,POAI2023!AT:AT)</f>
        <v>202603501.59999999</v>
      </c>
      <c r="H47" s="90">
        <f ca="1">SUMIF(POAI2023!W:AW,'Control Proyectos'!C47,POAI2023!AY:AY)</f>
        <v>28998980</v>
      </c>
      <c r="I47" s="90">
        <f t="shared" ca="1" si="0"/>
        <v>101301750.8</v>
      </c>
      <c r="J47" s="90"/>
      <c r="K47" s="90" t="str">
        <f t="shared" si="1"/>
        <v/>
      </c>
      <c r="L47" s="91" t="str">
        <f t="shared" si="2"/>
        <v/>
      </c>
    </row>
    <row r="48" spans="1:12" ht="14.25" hidden="1" customHeight="1">
      <c r="A48" s="87" t="s">
        <v>1507</v>
      </c>
      <c r="B48" s="88">
        <v>2023763640022</v>
      </c>
      <c r="C48" s="88" t="s">
        <v>1846</v>
      </c>
      <c r="D48" s="89" t="s">
        <v>1847</v>
      </c>
      <c r="E48" s="87" t="s">
        <v>1848</v>
      </c>
      <c r="F48" s="90">
        <f ca="1">IF(SUMIF(POAI2023!W:AW,'Control Proyectos'!C48,POAI2023!AW:AW)&gt;0,SUMIF(POAI2023!W:AW,'Control Proyectos'!C48,POAI2023!AW:AW),SUMIF(POAI2023!W:AW,'Control Proyectos'!C48,POAI2023!AT:AT))</f>
        <v>210566429</v>
      </c>
      <c r="G48" s="90">
        <f ca="1">SUMIF(POAI2023!W:AW,'Control Proyectos'!C48,POAI2023!AT:AT)</f>
        <v>210566429</v>
      </c>
      <c r="H48" s="90">
        <f ca="1">SUMIF(POAI2023!W:AW,'Control Proyectos'!C48,POAI2023!AY:AY)</f>
        <v>30500000</v>
      </c>
      <c r="I48" s="90">
        <f t="shared" ca="1" si="0"/>
        <v>105283214.5</v>
      </c>
      <c r="J48" s="90"/>
      <c r="K48" s="90" t="str">
        <f t="shared" si="1"/>
        <v/>
      </c>
      <c r="L48" s="91" t="str">
        <f t="shared" si="2"/>
        <v/>
      </c>
    </row>
    <row r="49" spans="1:12" ht="14.25" hidden="1" customHeight="1">
      <c r="A49" s="87" t="s">
        <v>1507</v>
      </c>
      <c r="B49" s="88">
        <v>2023763640024</v>
      </c>
      <c r="C49" s="88" t="s">
        <v>1863</v>
      </c>
      <c r="D49" s="89" t="s">
        <v>1864</v>
      </c>
      <c r="E49" s="87" t="s">
        <v>1865</v>
      </c>
      <c r="F49" s="90">
        <f ca="1">IF(SUMIF(POAI2023!W:AW,'Control Proyectos'!C49,POAI2023!AW:AW)&gt;0,SUMIF(POAI2023!W:AW,'Control Proyectos'!C49,POAI2023!AW:AW),SUMIF(POAI2023!W:AW,'Control Proyectos'!C49,POAI2023!AT:AT))</f>
        <v>460300000</v>
      </c>
      <c r="G49" s="90">
        <f ca="1">SUMIF(POAI2023!W:AW,'Control Proyectos'!C49,POAI2023!AT:AT)</f>
        <v>460300000</v>
      </c>
      <c r="H49" s="90">
        <f ca="1">SUMIF(POAI2023!W:AW,'Control Proyectos'!C49,POAI2023!AY:AY)</f>
        <v>104950000</v>
      </c>
      <c r="I49" s="90">
        <f t="shared" ca="1" si="0"/>
        <v>230150000</v>
      </c>
      <c r="J49" s="90"/>
      <c r="K49" s="90" t="str">
        <f t="shared" si="1"/>
        <v/>
      </c>
      <c r="L49" s="91" t="str">
        <f t="shared" si="2"/>
        <v/>
      </c>
    </row>
    <row r="50" spans="1:12" ht="14.25" hidden="1" customHeight="1">
      <c r="A50" s="87" t="s">
        <v>1507</v>
      </c>
      <c r="B50" s="88">
        <v>2023763640027</v>
      </c>
      <c r="C50" s="88" t="s">
        <v>1882</v>
      </c>
      <c r="D50" s="89" t="s">
        <v>1883</v>
      </c>
      <c r="E50" s="87" t="s">
        <v>1884</v>
      </c>
      <c r="F50" s="90">
        <f ca="1">IF(SUMIF(POAI2023!W:AW,'Control Proyectos'!C50,POAI2023!AW:AW)&gt;0,SUMIF(POAI2023!W:AW,'Control Proyectos'!C50,POAI2023!AW:AW),SUMIF(POAI2023!W:AW,'Control Proyectos'!C50,POAI2023!AT:AT))</f>
        <v>352698958</v>
      </c>
      <c r="G50" s="90">
        <f ca="1">SUMIF(POAI2023!W:AW,'Control Proyectos'!C50,POAI2023!AT:AT)</f>
        <v>352698958</v>
      </c>
      <c r="H50" s="90">
        <f ca="1">SUMIF(POAI2023!W:AW,'Control Proyectos'!C50,POAI2023!AY:AY)</f>
        <v>0</v>
      </c>
      <c r="I50" s="90">
        <f t="shared" ca="1" si="0"/>
        <v>176349479</v>
      </c>
      <c r="J50" s="90"/>
      <c r="K50" s="90" t="str">
        <f t="shared" si="1"/>
        <v/>
      </c>
      <c r="L50" s="91" t="str">
        <f t="shared" si="2"/>
        <v/>
      </c>
    </row>
    <row r="51" spans="1:12" ht="14.25" hidden="1" customHeight="1">
      <c r="A51" s="87" t="s">
        <v>1901</v>
      </c>
      <c r="B51" s="88" t="s">
        <v>1914</v>
      </c>
      <c r="C51" s="88" t="s">
        <v>1915</v>
      </c>
      <c r="D51" s="89" t="s">
        <v>1916</v>
      </c>
      <c r="E51" s="87" t="s">
        <v>1917</v>
      </c>
      <c r="F51" s="90">
        <f ca="1">IF(SUMIF(POAI2023!W:AW,'Control Proyectos'!C51,POAI2023!AW:AW)&gt;0,SUMIF(POAI2023!W:AW,'Control Proyectos'!C51,POAI2023!AW:AW),SUMIF(POAI2023!W:AW,'Control Proyectos'!C51,POAI2023!AT:AT))</f>
        <v>100000000</v>
      </c>
      <c r="G51" s="90">
        <f ca="1">SUMIF(POAI2023!W:AW,'Control Proyectos'!C51,POAI2023!AT:AT)</f>
        <v>100000000</v>
      </c>
      <c r="H51" s="90">
        <f ca="1">SUMIF(POAI2023!W:AW,'Control Proyectos'!C51,POAI2023!AY:AY)</f>
        <v>69000000</v>
      </c>
      <c r="I51" s="90">
        <f t="shared" ca="1" si="0"/>
        <v>50000000</v>
      </c>
      <c r="J51" s="90"/>
      <c r="K51" s="90" t="str">
        <f t="shared" si="1"/>
        <v/>
      </c>
      <c r="L51" s="91" t="str">
        <f t="shared" si="2"/>
        <v/>
      </c>
    </row>
    <row r="52" spans="1:12" ht="14.25" hidden="1" customHeight="1">
      <c r="A52" s="87" t="s">
        <v>1901</v>
      </c>
      <c r="B52" s="88" t="s">
        <v>1929</v>
      </c>
      <c r="C52" s="88" t="s">
        <v>1930</v>
      </c>
      <c r="D52" s="89" t="s">
        <v>1931</v>
      </c>
      <c r="E52" s="87" t="s">
        <v>1932</v>
      </c>
      <c r="F52" s="90">
        <f ca="1">IF(SUMIF(POAI2023!W:AW,'Control Proyectos'!C52,POAI2023!AW:AW)&gt;0,SUMIF(POAI2023!W:AW,'Control Proyectos'!C52,POAI2023!AW:AW),SUMIF(POAI2023!W:AW,'Control Proyectos'!C52,POAI2023!AT:AT))</f>
        <v>158947948</v>
      </c>
      <c r="G52" s="90">
        <f ca="1">SUMIF(POAI2023!W:AW,'Control Proyectos'!C52,POAI2023!AT:AT)</f>
        <v>158947948</v>
      </c>
      <c r="H52" s="90">
        <f ca="1">SUMIF(POAI2023!W:AW,'Control Proyectos'!C52,POAI2023!AY:AY)</f>
        <v>0</v>
      </c>
      <c r="I52" s="90">
        <f t="shared" ca="1" si="0"/>
        <v>79473974</v>
      </c>
      <c r="J52" s="90"/>
      <c r="K52" s="90" t="str">
        <f t="shared" si="1"/>
        <v/>
      </c>
      <c r="L52" s="91" t="str">
        <f t="shared" si="2"/>
        <v/>
      </c>
    </row>
    <row r="53" spans="1:12" ht="14.25" customHeight="1">
      <c r="A53" s="87" t="s">
        <v>1938</v>
      </c>
      <c r="B53" s="88" t="s">
        <v>1947</v>
      </c>
      <c r="C53" s="88" t="s">
        <v>1948</v>
      </c>
      <c r="D53" s="89" t="s">
        <v>1949</v>
      </c>
      <c r="E53" s="87" t="s">
        <v>1950</v>
      </c>
      <c r="F53" s="90">
        <f ca="1">IF(SUMIF(POAI2023!W:AW,'Control Proyectos'!C53,POAI2023!AW:AW)&gt;0,SUMIF(POAI2023!W:AW,'Control Proyectos'!C53,POAI2023!AW:AW),SUMIF(POAI2023!W:AW,'Control Proyectos'!C53,POAI2023!AT:AT))</f>
        <v>75000000</v>
      </c>
      <c r="G53" s="90">
        <f ca="1">SUMIF(POAI2023!W:AW,'Control Proyectos'!C53,POAI2023!AT:AT)</f>
        <v>97600000</v>
      </c>
      <c r="H53" s="90">
        <f ca="1">SUMIF(POAI2023!W:AW,'Control Proyectos'!C53,POAI2023!AY:AY)</f>
        <v>72200000</v>
      </c>
      <c r="I53" s="90">
        <f t="shared" ca="1" si="0"/>
        <v>14900000</v>
      </c>
      <c r="J53" s="90"/>
      <c r="K53" s="90" t="str">
        <f t="shared" si="1"/>
        <v/>
      </c>
      <c r="L53" s="91" t="str">
        <f t="shared" si="2"/>
        <v/>
      </c>
    </row>
    <row r="54" spans="1:12" ht="14.25" hidden="1" customHeight="1">
      <c r="A54" s="87" t="s">
        <v>1938</v>
      </c>
      <c r="B54" s="88" t="s">
        <v>1978</v>
      </c>
      <c r="C54" s="88" t="s">
        <v>1979</v>
      </c>
      <c r="D54" s="89" t="s">
        <v>1980</v>
      </c>
      <c r="E54" s="87" t="s">
        <v>1981</v>
      </c>
      <c r="F54" s="90">
        <f ca="1">IF(SUMIF(POAI2023!W:AW,'Control Proyectos'!C54,POAI2023!AW:AW)&gt;0,SUMIF(POAI2023!W:AW,'Control Proyectos'!C54,POAI2023!AW:AW),SUMIF(POAI2023!W:AW,'Control Proyectos'!C54,POAI2023!AT:AT))</f>
        <v>25000000</v>
      </c>
      <c r="G54" s="90">
        <f ca="1">SUMIF(POAI2023!W:AW,'Control Proyectos'!C54,POAI2023!AT:AT)</f>
        <v>37000000</v>
      </c>
      <c r="H54" s="90">
        <f ca="1">SUMIF(POAI2023!W:AW,'Control Proyectos'!C54,POAI2023!AY:AY)</f>
        <v>36500000</v>
      </c>
      <c r="I54" s="90">
        <f t="shared" ca="1" si="0"/>
        <v>500000</v>
      </c>
      <c r="J54" s="90"/>
      <c r="K54" s="90" t="str">
        <f t="shared" si="1"/>
        <v/>
      </c>
      <c r="L54" s="91" t="str">
        <f t="shared" si="2"/>
        <v/>
      </c>
    </row>
    <row r="55" spans="1:12" ht="14.25" hidden="1" customHeight="1">
      <c r="A55" s="87" t="s">
        <v>2003</v>
      </c>
      <c r="B55" s="88" t="s">
        <v>2015</v>
      </c>
      <c r="C55" s="88" t="s">
        <v>2016</v>
      </c>
      <c r="D55" s="89" t="s">
        <v>2017</v>
      </c>
      <c r="E55" s="87" t="s">
        <v>2018</v>
      </c>
      <c r="F55" s="90">
        <f ca="1">IF(SUMIF(POAI2023!W:AW,'Control Proyectos'!C55,POAI2023!AW:AW)&gt;0,SUMIF(POAI2023!W:AW,'Control Proyectos'!C55,POAI2023!AW:AW),SUMIF(POAI2023!W:AW,'Control Proyectos'!C55,POAI2023!AT:AT))</f>
        <v>84300000</v>
      </c>
      <c r="G55" s="90">
        <f ca="1">SUMIF(POAI2023!W:AW,'Control Proyectos'!C55,POAI2023!AT:AT)</f>
        <v>78521360</v>
      </c>
      <c r="H55" s="90">
        <f ca="1">SUMIF(POAI2023!W:AW,'Control Proyectos'!C55,POAI2023!AY:AY)</f>
        <v>78346949</v>
      </c>
      <c r="I55" s="90">
        <f t="shared" ca="1" si="0"/>
        <v>47928640</v>
      </c>
      <c r="J55" s="90"/>
      <c r="K55" s="90" t="str">
        <f t="shared" si="1"/>
        <v/>
      </c>
      <c r="L55" s="91" t="str">
        <f t="shared" si="2"/>
        <v/>
      </c>
    </row>
    <row r="56" spans="1:12" ht="14.25" hidden="1" customHeight="1">
      <c r="A56" s="87" t="s">
        <v>2003</v>
      </c>
      <c r="B56" s="88" t="s">
        <v>2035</v>
      </c>
      <c r="C56" s="88" t="s">
        <v>2036</v>
      </c>
      <c r="D56" s="89" t="s">
        <v>2037</v>
      </c>
      <c r="E56" s="87" t="s">
        <v>2038</v>
      </c>
      <c r="F56" s="90">
        <f ca="1">IF(SUMIF(POAI2023!W:AW,'Control Proyectos'!C56,POAI2023!AW:AW)&gt;0,SUMIF(POAI2023!W:AW,'Control Proyectos'!C56,POAI2023!AW:AW),SUMIF(POAI2023!W:AW,'Control Proyectos'!C56,POAI2023!AT:AT))</f>
        <v>315700000</v>
      </c>
      <c r="G56" s="90">
        <f ca="1">SUMIF(POAI2023!W:AW,'Control Proyectos'!C56,POAI2023!AT:AT)</f>
        <v>348223764.63999999</v>
      </c>
      <c r="H56" s="90">
        <f ca="1">SUMIF(POAI2023!W:AW,'Control Proyectos'!C56,POAI2023!AY:AY)</f>
        <v>275700000</v>
      </c>
      <c r="I56" s="90">
        <f t="shared" ca="1" si="0"/>
        <v>125326235.36000001</v>
      </c>
      <c r="J56" s="90"/>
      <c r="K56" s="90" t="str">
        <f t="shared" si="1"/>
        <v/>
      </c>
      <c r="L56" s="91" t="str">
        <f t="shared" si="2"/>
        <v/>
      </c>
    </row>
    <row r="57" spans="1:12" ht="14.25" hidden="1" customHeight="1">
      <c r="A57" s="87" t="s">
        <v>2003</v>
      </c>
      <c r="B57" s="88">
        <v>2023763640017</v>
      </c>
      <c r="C57" s="88">
        <v>20231763640061</v>
      </c>
      <c r="D57" s="89">
        <v>2361</v>
      </c>
      <c r="E57" s="87" t="s">
        <v>2051</v>
      </c>
      <c r="F57" s="90">
        <f ca="1">IF(SUMIF(POAI2023!W:AW,'Control Proyectos'!C57,POAI2023!AW:AW)&gt;0,SUMIF(POAI2023!W:AW,'Control Proyectos'!C57,POAI2023!AW:AW),SUMIF(POAI2023!W:AW,'Control Proyectos'!C57,POAI2023!AT:AT))</f>
        <v>245130905</v>
      </c>
      <c r="G57" s="90">
        <f ca="1">SUMIF(POAI2023!W:AW,'Control Proyectos'!C57,POAI2023!AT:AT)</f>
        <v>245130905</v>
      </c>
      <c r="H57" s="90">
        <f ca="1">SUMIF(POAI2023!W:AW,'Control Proyectos'!C57,POAI2023!AY:AY)</f>
        <v>120103905.73</v>
      </c>
      <c r="I57" s="90">
        <f t="shared" ca="1" si="0"/>
        <v>122565452.5</v>
      </c>
      <c r="J57" s="90"/>
      <c r="K57" s="90" t="str">
        <f t="shared" si="1"/>
        <v/>
      </c>
      <c r="L57" s="91" t="str">
        <f t="shared" si="2"/>
        <v/>
      </c>
    </row>
    <row r="58" spans="1:12" ht="14.25" hidden="1" customHeight="1">
      <c r="A58" s="87" t="s">
        <v>2058</v>
      </c>
      <c r="B58" s="88">
        <v>2023763640004</v>
      </c>
      <c r="C58" s="88" t="s">
        <v>2072</v>
      </c>
      <c r="D58" s="89" t="s">
        <v>2073</v>
      </c>
      <c r="E58" s="87" t="s">
        <v>2074</v>
      </c>
      <c r="F58" s="90">
        <f ca="1">IF(SUMIF(POAI2023!W:AW,'Control Proyectos'!C58,POAI2023!AW:AW)&gt;0,SUMIF(POAI2023!W:AW,'Control Proyectos'!C58,POAI2023!AW:AW),SUMIF(POAI2023!W:AW,'Control Proyectos'!C58,POAI2023!AT:AT))</f>
        <v>206000000</v>
      </c>
      <c r="G58" s="90">
        <f ca="1">SUMIF(POAI2023!W:AW,'Control Proyectos'!C58,POAI2023!AT:AT)</f>
        <v>292960000</v>
      </c>
      <c r="H58" s="90">
        <f ca="1">SUMIF(POAI2023!W:AW,'Control Proyectos'!C58,POAI2023!AY:AY)</f>
        <v>248380000</v>
      </c>
      <c r="I58" s="90">
        <f t="shared" ca="1" si="0"/>
        <v>16040000</v>
      </c>
      <c r="J58" s="90"/>
      <c r="K58" s="90" t="str">
        <f t="shared" si="1"/>
        <v/>
      </c>
      <c r="L58" s="91" t="str">
        <f t="shared" si="2"/>
        <v/>
      </c>
    </row>
    <row r="59" spans="1:12" ht="14.25" hidden="1" customHeight="1">
      <c r="A59" s="87" t="s">
        <v>2058</v>
      </c>
      <c r="B59" s="88">
        <v>2023763640005</v>
      </c>
      <c r="C59" s="88" t="s">
        <v>2118</v>
      </c>
      <c r="D59" s="89" t="s">
        <v>2119</v>
      </c>
      <c r="E59" s="87" t="s">
        <v>2120</v>
      </c>
      <c r="F59" s="90">
        <f ca="1">IF(SUMIF(POAI2023!W:AW,'Control Proyectos'!C59,POAI2023!AW:AW)&gt;0,SUMIF(POAI2023!W:AW,'Control Proyectos'!C59,POAI2023!AW:AW),SUMIF(POAI2023!W:AW,'Control Proyectos'!C59,POAI2023!AT:AT))</f>
        <v>234500000</v>
      </c>
      <c r="G59" s="90">
        <f ca="1">SUMIF(POAI2023!W:AW,'Control Proyectos'!C59,POAI2023!AT:AT)</f>
        <v>223800000</v>
      </c>
      <c r="H59" s="90">
        <f ca="1">SUMIF(POAI2023!W:AW,'Control Proyectos'!C59,POAI2023!AY:AY)</f>
        <v>219521900</v>
      </c>
      <c r="I59" s="90">
        <f t="shared" ca="1" si="0"/>
        <v>127950000</v>
      </c>
      <c r="J59" s="90"/>
      <c r="K59" s="90" t="str">
        <f t="shared" si="1"/>
        <v/>
      </c>
      <c r="L59" s="91" t="str">
        <f t="shared" si="2"/>
        <v/>
      </c>
    </row>
    <row r="60" spans="1:12" ht="14.25" hidden="1" customHeight="1">
      <c r="A60" s="87" t="s">
        <v>2058</v>
      </c>
      <c r="B60" s="88">
        <v>2023763640003</v>
      </c>
      <c r="C60" s="88" t="s">
        <v>2148</v>
      </c>
      <c r="D60" s="89" t="s">
        <v>2149</v>
      </c>
      <c r="E60" s="87" t="s">
        <v>2150</v>
      </c>
      <c r="F60" s="90">
        <f ca="1">IF(SUMIF(POAI2023!W:AW,'Control Proyectos'!C60,POAI2023!AW:AW)&gt;0,SUMIF(POAI2023!W:AW,'Control Proyectos'!C60,POAI2023!AW:AW),SUMIF(POAI2023!W:AW,'Control Proyectos'!C60,POAI2023!AT:AT))</f>
        <v>73630089967.51001</v>
      </c>
      <c r="G60" s="90">
        <f ca="1">SUMIF(POAI2023!W:AW,'Control Proyectos'!C60,POAI2023!AT:AT)</f>
        <v>83383718654.73999</v>
      </c>
      <c r="H60" s="90">
        <f ca="1">SUMIF(POAI2023!W:AW,'Control Proyectos'!C60,POAI2023!AY:AY)</f>
        <v>81861012386.390015</v>
      </c>
      <c r="I60" s="90">
        <f t="shared" ca="1" si="0"/>
        <v>27061416296.525024</v>
      </c>
      <c r="J60" s="90"/>
      <c r="K60" s="90" t="str">
        <f t="shared" si="1"/>
        <v/>
      </c>
      <c r="L60" s="91" t="str">
        <f t="shared" si="2"/>
        <v/>
      </c>
    </row>
    <row r="61" spans="1:12" ht="14.25" hidden="1" customHeight="1">
      <c r="A61" s="87" t="s">
        <v>2058</v>
      </c>
      <c r="B61" s="88">
        <v>2023763640002</v>
      </c>
      <c r="C61" s="88" t="s">
        <v>2211</v>
      </c>
      <c r="D61" s="89" t="s">
        <v>2212</v>
      </c>
      <c r="E61" s="87" t="s">
        <v>2213</v>
      </c>
      <c r="F61" s="90">
        <f ca="1">IF(SUMIF(POAI2023!W:AW,'Control Proyectos'!C61,POAI2023!AW:AW)&gt;0,SUMIF(POAI2023!W:AW,'Control Proyectos'!C61,POAI2023!AW:AW),SUMIF(POAI2023!W:AW,'Control Proyectos'!C61,POAI2023!AT:AT))</f>
        <v>165400000</v>
      </c>
      <c r="G61" s="90">
        <f ca="1">SUMIF(POAI2023!W:AW,'Control Proyectos'!C61,POAI2023!AT:AT)</f>
        <v>144000000</v>
      </c>
      <c r="H61" s="90">
        <f ca="1">SUMIF(POAI2023!W:AW,'Control Proyectos'!C61,POAI2023!AY:AY)</f>
        <v>144000000</v>
      </c>
      <c r="I61" s="90">
        <f t="shared" ca="1" si="0"/>
        <v>104100000</v>
      </c>
      <c r="J61" s="90"/>
      <c r="K61" s="90" t="str">
        <f t="shared" si="1"/>
        <v/>
      </c>
      <c r="L61" s="91" t="str">
        <f t="shared" si="2"/>
        <v/>
      </c>
    </row>
    <row r="62" spans="1:12" ht="14.25" hidden="1" customHeight="1">
      <c r="A62" s="87" t="s">
        <v>2058</v>
      </c>
      <c r="B62" s="88">
        <v>2023763640007</v>
      </c>
      <c r="C62" s="88" t="s">
        <v>2248</v>
      </c>
      <c r="D62" s="89" t="s">
        <v>2249</v>
      </c>
      <c r="E62" s="87" t="s">
        <v>2250</v>
      </c>
      <c r="F62" s="90">
        <f ca="1">IF(SUMIF(POAI2023!W:AW,'Control Proyectos'!C62,POAI2023!AW:AW)&gt;0,SUMIF(POAI2023!W:AW,'Control Proyectos'!C62,POAI2023!AW:AW),SUMIF(POAI2023!W:AW,'Control Proyectos'!C62,POAI2023!AT:AT))</f>
        <v>68500000</v>
      </c>
      <c r="G62" s="90">
        <f ca="1">SUMIF(POAI2023!W:AW,'Control Proyectos'!C62,POAI2023!AT:AT)</f>
        <v>83077180</v>
      </c>
      <c r="H62" s="90">
        <f ca="1">SUMIF(POAI2023!W:AW,'Control Proyectos'!C62,POAI2023!AY:AY)</f>
        <v>83000000</v>
      </c>
      <c r="I62" s="90">
        <f t="shared" ca="1" si="0"/>
        <v>19672820</v>
      </c>
      <c r="J62" s="90"/>
      <c r="K62" s="90" t="str">
        <f t="shared" si="1"/>
        <v/>
      </c>
      <c r="L62" s="91" t="str">
        <f t="shared" si="2"/>
        <v/>
      </c>
    </row>
    <row r="63" spans="1:12" ht="14.25" hidden="1" customHeight="1">
      <c r="A63" s="87" t="s">
        <v>2058</v>
      </c>
      <c r="B63" s="88">
        <v>2023763640008</v>
      </c>
      <c r="C63" s="88" t="s">
        <v>2270</v>
      </c>
      <c r="D63" s="89" t="s">
        <v>2271</v>
      </c>
      <c r="E63" s="87" t="s">
        <v>2272</v>
      </c>
      <c r="F63" s="90">
        <f ca="1">IF(SUMIF(POAI2023!W:AW,'Control Proyectos'!C63,POAI2023!AW:AW)&gt;0,SUMIF(POAI2023!W:AW,'Control Proyectos'!C63,POAI2023!AW:AW),SUMIF(POAI2023!W:AW,'Control Proyectos'!C63,POAI2023!AT:AT))</f>
        <v>321156000</v>
      </c>
      <c r="G63" s="90">
        <f ca="1">SUMIF(POAI2023!W:AW,'Control Proyectos'!C63,POAI2023!AT:AT)</f>
        <v>316296000</v>
      </c>
      <c r="H63" s="90">
        <f ca="1">SUMIF(POAI2023!W:AW,'Control Proyectos'!C63,POAI2023!AY:AY)</f>
        <v>313596000</v>
      </c>
      <c r="I63" s="90">
        <f t="shared" ca="1" si="0"/>
        <v>165438000</v>
      </c>
      <c r="J63" s="90"/>
      <c r="K63" s="90" t="str">
        <f t="shared" si="1"/>
        <v/>
      </c>
      <c r="L63" s="91" t="str">
        <f t="shared" si="2"/>
        <v/>
      </c>
    </row>
    <row r="64" spans="1:12" ht="14.25" hidden="1" customHeight="1">
      <c r="A64" s="87" t="s">
        <v>2058</v>
      </c>
      <c r="B64" s="88">
        <v>2023763640006</v>
      </c>
      <c r="C64" s="88" t="s">
        <v>2338</v>
      </c>
      <c r="D64" s="89" t="s">
        <v>2339</v>
      </c>
      <c r="E64" s="87" t="s">
        <v>2340</v>
      </c>
      <c r="F64" s="90">
        <f ca="1">IF(SUMIF(POAI2023!W:AW,'Control Proyectos'!C64,POAI2023!AW:AW)&gt;0,SUMIF(POAI2023!W:AW,'Control Proyectos'!C64,POAI2023!AW:AW),SUMIF(POAI2023!W:AW,'Control Proyectos'!C64,POAI2023!AT:AT))</f>
        <v>146000000</v>
      </c>
      <c r="G64" s="90">
        <f ca="1">SUMIF(POAI2023!W:AW,'Control Proyectos'!C64,POAI2023!AT:AT)</f>
        <v>140000000</v>
      </c>
      <c r="H64" s="90">
        <f ca="1">SUMIF(POAI2023!W:AW,'Control Proyectos'!C64,POAI2023!AY:AY)</f>
        <v>140000000</v>
      </c>
      <c r="I64" s="90">
        <f t="shared" ca="1" si="0"/>
        <v>79000000</v>
      </c>
      <c r="J64" s="90"/>
      <c r="K64" s="90" t="str">
        <f t="shared" si="1"/>
        <v/>
      </c>
      <c r="L64" s="91" t="str">
        <f t="shared" si="2"/>
        <v/>
      </c>
    </row>
    <row r="65" spans="1:12" ht="14.25" hidden="1" customHeight="1">
      <c r="A65" s="87" t="s">
        <v>2058</v>
      </c>
      <c r="B65" s="88">
        <v>2023763640009</v>
      </c>
      <c r="C65" s="88" t="s">
        <v>2372</v>
      </c>
      <c r="D65" s="89" t="s">
        <v>2373</v>
      </c>
      <c r="E65" s="87" t="s">
        <v>2374</v>
      </c>
      <c r="F65" s="90">
        <f ca="1">IF(SUMIF(POAI2023!W:AW,'Control Proyectos'!C65,POAI2023!AW:AW)&gt;0,SUMIF(POAI2023!W:AW,'Control Proyectos'!C65,POAI2023!AW:AW),SUMIF(POAI2023!W:AW,'Control Proyectos'!C65,POAI2023!AT:AT))</f>
        <v>498727180</v>
      </c>
      <c r="G65" s="90">
        <f ca="1">SUMIF(POAI2023!W:AW,'Control Proyectos'!C65,POAI2023!AT:AT)</f>
        <v>565645292.15999997</v>
      </c>
      <c r="H65" s="90">
        <f ca="1">SUMIF(POAI2023!W:AW,'Control Proyectos'!C65,POAI2023!AY:AY)</f>
        <v>535110000</v>
      </c>
      <c r="I65" s="90">
        <f t="shared" ca="1" si="0"/>
        <v>182445477.84000003</v>
      </c>
      <c r="J65" s="90"/>
      <c r="K65" s="90" t="str">
        <f t="shared" si="1"/>
        <v/>
      </c>
      <c r="L65" s="91" t="str">
        <f t="shared" si="2"/>
        <v/>
      </c>
    </row>
    <row r="66" spans="1:12" ht="14.25" hidden="1" customHeight="1">
      <c r="A66" s="87" t="s">
        <v>2419</v>
      </c>
      <c r="B66" s="88" t="s">
        <v>2430</v>
      </c>
      <c r="C66" s="88" t="s">
        <v>2431</v>
      </c>
      <c r="D66" s="89" t="s">
        <v>2432</v>
      </c>
      <c r="E66" s="87" t="s">
        <v>2433</v>
      </c>
      <c r="F66" s="90">
        <f ca="1">IF(SUMIF(POAI2023!W:AW,'Control Proyectos'!C66,POAI2023!AW:AW)&gt;0,SUMIF(POAI2023!W:AW,'Control Proyectos'!C66,POAI2023!AW:AW),SUMIF(POAI2023!W:AW,'Control Proyectos'!C66,POAI2023!AT:AT))</f>
        <v>1700398775</v>
      </c>
      <c r="G66" s="90">
        <f ca="1">SUMIF(POAI2023!W:AW,'Control Proyectos'!C66,POAI2023!AT:AT)</f>
        <v>2768795654.4400001</v>
      </c>
      <c r="H66" s="90">
        <f ca="1">SUMIF(POAI2023!W:AW,'Control Proyectos'!C66,POAI2023!AY:AY)</f>
        <v>1836983340</v>
      </c>
      <c r="I66" s="90">
        <f t="shared" ca="1" si="0"/>
        <v>-218197491.94000006</v>
      </c>
      <c r="J66" s="90"/>
      <c r="K66" s="90" t="str">
        <f t="shared" si="1"/>
        <v/>
      </c>
      <c r="L66" s="91" t="str">
        <f t="shared" si="2"/>
        <v/>
      </c>
    </row>
    <row r="67" spans="1:12" ht="14.25" hidden="1" customHeight="1">
      <c r="A67" s="87" t="s">
        <v>2419</v>
      </c>
      <c r="B67" s="88" t="s">
        <v>2495</v>
      </c>
      <c r="C67" s="88" t="s">
        <v>2496</v>
      </c>
      <c r="D67" s="89" t="s">
        <v>2497</v>
      </c>
      <c r="E67" s="87" t="s">
        <v>2498</v>
      </c>
      <c r="F67" s="90">
        <f ca="1">IF(SUMIF(POAI2023!W:AW,'Control Proyectos'!C67,POAI2023!AW:AW)&gt;0,SUMIF(POAI2023!W:AW,'Control Proyectos'!C67,POAI2023!AW:AW),SUMIF(POAI2023!W:AW,'Control Proyectos'!C67,POAI2023!AT:AT))</f>
        <v>655220355</v>
      </c>
      <c r="G67" s="90">
        <f ca="1">SUMIF(POAI2023!W:AW,'Control Proyectos'!C67,POAI2023!AT:AT)</f>
        <v>620902175.40999997</v>
      </c>
      <c r="H67" s="90">
        <f ca="1">SUMIF(POAI2023!W:AW,'Control Proyectos'!C67,POAI2023!AY:AY)</f>
        <v>183164000</v>
      </c>
      <c r="I67" s="90">
        <f t="shared" ca="1" si="0"/>
        <v>361928357.09000003</v>
      </c>
      <c r="J67" s="90"/>
      <c r="K67" s="90" t="str">
        <f t="shared" si="1"/>
        <v/>
      </c>
      <c r="L67" s="91" t="str">
        <f t="shared" si="2"/>
        <v/>
      </c>
    </row>
    <row r="68" spans="1:12" ht="14.25" hidden="1" customHeight="1">
      <c r="A68" s="87" t="s">
        <v>2419</v>
      </c>
      <c r="B68" s="88" t="s">
        <v>2526</v>
      </c>
      <c r="C68" s="88" t="s">
        <v>2527</v>
      </c>
      <c r="D68" s="89" t="s">
        <v>2528</v>
      </c>
      <c r="E68" s="87" t="s">
        <v>2529</v>
      </c>
      <c r="F68" s="90">
        <f ca="1">IF(SUMIF(POAI2023!W:AW,'Control Proyectos'!C68,POAI2023!AW:AW)&gt;0,SUMIF(POAI2023!W:AW,'Control Proyectos'!C68,POAI2023!AW:AW),SUMIF(POAI2023!W:AW,'Control Proyectos'!C68,POAI2023!AT:AT))</f>
        <v>17858892000</v>
      </c>
      <c r="G68" s="90">
        <f ca="1">SUMIF(POAI2023!W:AW,'Control Proyectos'!C68,POAI2023!AT:AT)</f>
        <v>19197757663</v>
      </c>
      <c r="H68" s="90">
        <f ca="1">SUMIF(POAI2023!W:AW,'Control Proyectos'!C68,POAI2023!AY:AY)</f>
        <v>16168905816</v>
      </c>
      <c r="I68" s="90">
        <f t="shared" ca="1" si="0"/>
        <v>7590580337</v>
      </c>
      <c r="J68" s="90"/>
      <c r="K68" s="90" t="str">
        <f t="shared" si="1"/>
        <v/>
      </c>
      <c r="L68" s="91" t="str">
        <f t="shared" si="2"/>
        <v/>
      </c>
    </row>
    <row r="69" spans="1:12" ht="14.25" hidden="1" customHeight="1">
      <c r="A69" s="87" t="s">
        <v>2419</v>
      </c>
      <c r="B69" s="88" t="s">
        <v>2563</v>
      </c>
      <c r="C69" s="88" t="s">
        <v>2564</v>
      </c>
      <c r="D69" s="89" t="s">
        <v>2565</v>
      </c>
      <c r="E69" s="87" t="s">
        <v>2566</v>
      </c>
      <c r="F69" s="90">
        <f ca="1">IF(SUMIF(POAI2023!W:AW,'Control Proyectos'!C69,POAI2023!AW:AW)&gt;0,SUMIF(POAI2023!W:AW,'Control Proyectos'!C69,POAI2023!AW:AW),SUMIF(POAI2023!W:AW,'Control Proyectos'!C69,POAI2023!AT:AT))</f>
        <v>4000000000</v>
      </c>
      <c r="G69" s="90">
        <f ca="1">SUMIF(POAI2023!W:AW,'Control Proyectos'!C69,POAI2023!AT:AT)</f>
        <v>4000000000</v>
      </c>
      <c r="H69" s="90">
        <f ca="1">SUMIF(POAI2023!W:AW,'Control Proyectos'!C69,POAI2023!AY:AY)</f>
        <v>0</v>
      </c>
      <c r="I69" s="90">
        <f t="shared" ca="1" si="0"/>
        <v>2000000000</v>
      </c>
      <c r="J69" s="90"/>
      <c r="K69" s="90" t="str">
        <f t="shared" si="1"/>
        <v/>
      </c>
      <c r="L69" s="91" t="str">
        <f t="shared" si="2"/>
        <v/>
      </c>
    </row>
    <row r="70" spans="1:12" ht="14.25" hidden="1" customHeight="1">
      <c r="A70" s="87" t="s">
        <v>2578</v>
      </c>
      <c r="B70" s="88">
        <v>2022763640026</v>
      </c>
      <c r="C70" s="88" t="s">
        <v>2589</v>
      </c>
      <c r="D70" s="89" t="s">
        <v>2590</v>
      </c>
      <c r="E70" s="87" t="s">
        <v>2591</v>
      </c>
      <c r="F70" s="90">
        <f ca="1">IF(SUMIF(POAI2023!W:AW,'Control Proyectos'!C70,POAI2023!AW:AW)&gt;0,SUMIF(POAI2023!W:AW,'Control Proyectos'!C70,POAI2023!AW:AW),SUMIF(POAI2023!W:AW,'Control Proyectos'!C70,POAI2023!AT:AT))</f>
        <v>513372981.68000001</v>
      </c>
      <c r="G70" s="90">
        <f ca="1">SUMIF(POAI2023!W:AW,'Control Proyectos'!C70,POAI2023!AT:AT)</f>
        <v>627428419.97000003</v>
      </c>
      <c r="H70" s="90">
        <f ca="1">SUMIF(POAI2023!W:AW,'Control Proyectos'!C70,POAI2023!AY:AY)</f>
        <v>169334917</v>
      </c>
      <c r="I70" s="90">
        <f t="shared" ca="1" si="0"/>
        <v>142631052.54999998</v>
      </c>
      <c r="J70" s="90"/>
      <c r="K70" s="90" t="str">
        <f t="shared" si="1"/>
        <v/>
      </c>
      <c r="L70" s="91" t="str">
        <f t="shared" si="2"/>
        <v/>
      </c>
    </row>
    <row r="71" spans="1:12" ht="14.25" hidden="1" customHeight="1">
      <c r="A71" s="87" t="s">
        <v>2578</v>
      </c>
      <c r="B71" s="88">
        <v>2022763640027</v>
      </c>
      <c r="C71" s="88" t="s">
        <v>2637</v>
      </c>
      <c r="D71" s="89" t="s">
        <v>2638</v>
      </c>
      <c r="E71" s="87" t="s">
        <v>2639</v>
      </c>
      <c r="F71" s="90">
        <f ca="1">IF(SUMIF(POAI2023!W:AW,'Control Proyectos'!C71,POAI2023!AW:AW)&gt;0,SUMIF(POAI2023!W:AW,'Control Proyectos'!C71,POAI2023!AW:AW),SUMIF(POAI2023!W:AW,'Control Proyectos'!C71,POAI2023!AT:AT))</f>
        <v>180000000</v>
      </c>
      <c r="G71" s="90">
        <f ca="1">SUMIF(POAI2023!W:AW,'Control Proyectos'!C71,POAI2023!AT:AT)</f>
        <v>270000000</v>
      </c>
      <c r="H71" s="90">
        <f ca="1">SUMIF(POAI2023!W:AW,'Control Proyectos'!C71,POAI2023!AY:AY)</f>
        <v>46000000</v>
      </c>
      <c r="I71" s="90">
        <f t="shared" ca="1" si="0"/>
        <v>0</v>
      </c>
      <c r="J71" s="90"/>
      <c r="K71" s="90" t="str">
        <f t="shared" si="1"/>
        <v/>
      </c>
      <c r="L71" s="91" t="str">
        <f t="shared" si="2"/>
        <v/>
      </c>
    </row>
    <row r="72" spans="1:12" ht="14.25" hidden="1" customHeight="1">
      <c r="A72" s="87" t="s">
        <v>2578</v>
      </c>
      <c r="B72" s="88">
        <v>2022763640029</v>
      </c>
      <c r="C72" s="88">
        <v>20231763640046</v>
      </c>
      <c r="D72" s="89" t="s">
        <v>2655</v>
      </c>
      <c r="E72" s="87" t="s">
        <v>2656</v>
      </c>
      <c r="F72" s="90">
        <f ca="1">IF(SUMIF(POAI2023!W:AW,'Control Proyectos'!C72,POAI2023!AW:AW)&gt;0,SUMIF(POAI2023!W:AW,'Control Proyectos'!C72,POAI2023!AW:AW),SUMIF(POAI2023!W:AW,'Control Proyectos'!C72,POAI2023!AT:AT))</f>
        <v>75000000</v>
      </c>
      <c r="G72" s="90">
        <f ca="1">SUMIF(POAI2023!W:AW,'Control Proyectos'!C72,POAI2023!AT:AT)</f>
        <v>51000000</v>
      </c>
      <c r="H72" s="90">
        <f ca="1">SUMIF(POAI2023!W:AW,'Control Proyectos'!C72,POAI2023!AY:AY)</f>
        <v>43150000</v>
      </c>
      <c r="I72" s="90">
        <f t="shared" ca="1" si="0"/>
        <v>61500000</v>
      </c>
      <c r="J72" s="90"/>
      <c r="K72" s="90" t="str">
        <f t="shared" si="1"/>
        <v/>
      </c>
      <c r="L72" s="91" t="str">
        <f t="shared" si="2"/>
        <v/>
      </c>
    </row>
    <row r="73" spans="1:12" ht="14.25" customHeight="1">
      <c r="A73" s="87" t="s">
        <v>2578</v>
      </c>
      <c r="B73" s="88">
        <v>2022763640028</v>
      </c>
      <c r="C73" s="88" t="s">
        <v>2674</v>
      </c>
      <c r="D73" s="89" t="s">
        <v>2675</v>
      </c>
      <c r="E73" s="87" t="s">
        <v>2676</v>
      </c>
      <c r="F73" s="90">
        <f ca="1">IF(SUMIF(POAI2023!W:AW,'Control Proyectos'!C73,POAI2023!AW:AW)&gt;0,SUMIF(POAI2023!W:AW,'Control Proyectos'!C73,POAI2023!AW:AW),SUMIF(POAI2023!W:AW,'Control Proyectos'!C73,POAI2023!AT:AT))</f>
        <v>75000000</v>
      </c>
      <c r="G73" s="90">
        <f ca="1">SUMIF(POAI2023!W:AW,'Control Proyectos'!C73,POAI2023!AT:AT)</f>
        <v>43878150</v>
      </c>
      <c r="H73" s="90">
        <f ca="1">SUMIF(POAI2023!W:AW,'Control Proyectos'!C73,POAI2023!AY:AY)</f>
        <v>43875000</v>
      </c>
      <c r="I73" s="90">
        <f t="shared" ca="1" si="0"/>
        <v>68621850</v>
      </c>
      <c r="J73" s="90"/>
      <c r="K73" s="90" t="str">
        <f t="shared" si="1"/>
        <v/>
      </c>
      <c r="L73" s="91" t="str">
        <f t="shared" si="2"/>
        <v/>
      </c>
    </row>
    <row r="74" spans="1:12" ht="14.25" hidden="1" customHeight="1">
      <c r="A74" s="87" t="s">
        <v>2578</v>
      </c>
      <c r="B74" s="88">
        <v>2023763640015</v>
      </c>
      <c r="C74" s="88" t="s">
        <v>2690</v>
      </c>
      <c r="D74" s="89" t="s">
        <v>2691</v>
      </c>
      <c r="E74" s="87" t="s">
        <v>2692</v>
      </c>
      <c r="F74" s="90">
        <f ca="1">IF(SUMIF(POAI2023!W:AW,'Control Proyectos'!C74,POAI2023!AW:AW)&gt;0,SUMIF(POAI2023!W:AW,'Control Proyectos'!C74,POAI2023!AW:AW),SUMIF(POAI2023!W:AW,'Control Proyectos'!C74,POAI2023!AT:AT))</f>
        <v>1856675550.6599998</v>
      </c>
      <c r="G74" s="90">
        <f ca="1">SUMIF(POAI2023!W:AW,'Control Proyectos'!C74,POAI2023!AT:AT)</f>
        <v>1856675550.6599998</v>
      </c>
      <c r="H74" s="90">
        <f ca="1">SUMIF(POAI2023!W:AW,'Control Proyectos'!C74,POAI2023!AY:AY)</f>
        <v>894883401.47000003</v>
      </c>
      <c r="I74" s="90">
        <f t="shared" ca="1" si="0"/>
        <v>928337775.32999992</v>
      </c>
      <c r="J74" s="90"/>
      <c r="K74" s="90" t="str">
        <f t="shared" si="1"/>
        <v/>
      </c>
      <c r="L74" s="91" t="str">
        <f t="shared" si="2"/>
        <v/>
      </c>
    </row>
    <row r="75" spans="1:12" ht="14.25" hidden="1" customHeight="1">
      <c r="A75" s="87" t="s">
        <v>2714</v>
      </c>
      <c r="B75" s="88" t="s">
        <v>2727</v>
      </c>
      <c r="C75" s="88" t="s">
        <v>2728</v>
      </c>
      <c r="D75" s="89" t="s">
        <v>2729</v>
      </c>
      <c r="E75" s="87" t="s">
        <v>2730</v>
      </c>
      <c r="F75" s="90">
        <f ca="1">IF(SUMIF(POAI2023!W:AW,'Control Proyectos'!C75,POAI2023!AW:AW)&gt;0,SUMIF(POAI2023!W:AW,'Control Proyectos'!C75,POAI2023!AW:AW),SUMIF(POAI2023!W:AW,'Control Proyectos'!C75,POAI2023!AT:AT))</f>
        <v>450400000</v>
      </c>
      <c r="G75" s="90">
        <f ca="1">SUMIF(POAI2023!W:AW,'Control Proyectos'!C75,POAI2023!AT:AT)</f>
        <v>442300000</v>
      </c>
      <c r="H75" s="90">
        <f ca="1">SUMIF(POAI2023!W:AW,'Control Proyectos'!C75,POAI2023!AY:AY)</f>
        <v>280230760</v>
      </c>
      <c r="I75" s="90">
        <f t="shared" ca="1" si="0"/>
        <v>233300000</v>
      </c>
      <c r="J75" s="90"/>
      <c r="K75" s="90" t="str">
        <f t="shared" si="1"/>
        <v/>
      </c>
      <c r="L75" s="91" t="str">
        <f t="shared" si="2"/>
        <v/>
      </c>
    </row>
    <row r="76" spans="1:12" ht="14.25" hidden="1" customHeight="1">
      <c r="A76" s="87" t="s">
        <v>2714</v>
      </c>
      <c r="B76" s="88" t="s">
        <v>2816</v>
      </c>
      <c r="C76" s="88" t="s">
        <v>2817</v>
      </c>
      <c r="D76" s="89" t="s">
        <v>2818</v>
      </c>
      <c r="E76" s="87" t="s">
        <v>2819</v>
      </c>
      <c r="F76" s="90">
        <f ca="1">IF(SUMIF(POAI2023!W:AW,'Control Proyectos'!C76,POAI2023!AW:AW)&gt;0,SUMIF(POAI2023!W:AW,'Control Proyectos'!C76,POAI2023!AW:AW),SUMIF(POAI2023!W:AW,'Control Proyectos'!C76,POAI2023!AT:AT))</f>
        <v>49600000</v>
      </c>
      <c r="G76" s="90">
        <f ca="1">SUMIF(POAI2023!W:AW,'Control Proyectos'!C76,POAI2023!AT:AT)</f>
        <v>64304416</v>
      </c>
      <c r="H76" s="90">
        <f ca="1">SUMIF(POAI2023!W:AW,'Control Proyectos'!C76,POAI2023!AY:AY)</f>
        <v>44200000</v>
      </c>
      <c r="I76" s="90">
        <f t="shared" ca="1" si="0"/>
        <v>10095584</v>
      </c>
      <c r="J76" s="90"/>
      <c r="K76" s="90" t="str">
        <f t="shared" si="1"/>
        <v/>
      </c>
      <c r="L76" s="91" t="str">
        <f t="shared" si="2"/>
        <v/>
      </c>
    </row>
    <row r="77" spans="1:12" ht="14.25" hidden="1" customHeight="1">
      <c r="A77" s="87" t="s">
        <v>2836</v>
      </c>
      <c r="B77" s="88" t="s">
        <v>2846</v>
      </c>
      <c r="C77" s="88" t="s">
        <v>2847</v>
      </c>
      <c r="D77" s="89" t="s">
        <v>2848</v>
      </c>
      <c r="E77" s="87" t="s">
        <v>2849</v>
      </c>
      <c r="F77" s="90">
        <f ca="1">IF(SUMIF(POAI2023!W:AW,'Control Proyectos'!C77,POAI2023!AW:AW)&gt;0,SUMIF(POAI2023!W:AW,'Control Proyectos'!C77,POAI2023!AW:AW),SUMIF(POAI2023!W:AW,'Control Proyectos'!C77,POAI2023!AT:AT))</f>
        <v>776800000</v>
      </c>
      <c r="G77" s="90">
        <f ca="1">SUMIF(POAI2023!W:AW,'Control Proyectos'!C77,POAI2023!AT:AT)</f>
        <v>1192385746.3199999</v>
      </c>
      <c r="H77" s="90">
        <f ca="1">SUMIF(POAI2023!W:AW,'Control Proyectos'!C77,POAI2023!AY:AY)</f>
        <v>662178000</v>
      </c>
      <c r="I77" s="90">
        <f t="shared" ca="1" si="0"/>
        <v>-27185746.319999933</v>
      </c>
      <c r="J77" s="90"/>
      <c r="K77" s="90" t="str">
        <f t="shared" si="1"/>
        <v/>
      </c>
      <c r="L77" s="91" t="str">
        <f t="shared" si="2"/>
        <v/>
      </c>
    </row>
    <row r="78" spans="1:12" ht="14.25" hidden="1" customHeight="1">
      <c r="A78" s="87" t="s">
        <v>2836</v>
      </c>
      <c r="B78" s="88" t="s">
        <v>2900</v>
      </c>
      <c r="C78" s="88" t="s">
        <v>2901</v>
      </c>
      <c r="D78" s="89" t="s">
        <v>2902</v>
      </c>
      <c r="E78" s="87" t="s">
        <v>2903</v>
      </c>
      <c r="F78" s="90">
        <f ca="1">IF(SUMIF(POAI2023!W:AW,'Control Proyectos'!C78,POAI2023!AW:AW)&gt;0,SUMIF(POAI2023!W:AW,'Control Proyectos'!C78,POAI2023!AW:AW),SUMIF(POAI2023!W:AW,'Control Proyectos'!C78,POAI2023!AT:AT))</f>
        <v>3184220977</v>
      </c>
      <c r="G78" s="90">
        <f ca="1">SUMIF(POAI2023!W:AW,'Control Proyectos'!C78,POAI2023!AT:AT)</f>
        <v>3585550977</v>
      </c>
      <c r="H78" s="90">
        <f ca="1">SUMIF(POAI2023!W:AW,'Control Proyectos'!C78,POAI2023!AY:AY)</f>
        <v>2497198318</v>
      </c>
      <c r="I78" s="90">
        <f t="shared" ca="1" si="0"/>
        <v>1190780488.5</v>
      </c>
      <c r="J78" s="90"/>
      <c r="K78" s="90" t="str">
        <f t="shared" si="1"/>
        <v/>
      </c>
      <c r="L78" s="91" t="str">
        <f t="shared" si="2"/>
        <v/>
      </c>
    </row>
    <row r="79" spans="1:12" ht="14.25" hidden="1" customHeight="1">
      <c r="A79" s="87" t="s">
        <v>2836</v>
      </c>
      <c r="B79" s="88" t="s">
        <v>2917</v>
      </c>
      <c r="C79" s="88" t="s">
        <v>2918</v>
      </c>
      <c r="D79" s="89" t="s">
        <v>2919</v>
      </c>
      <c r="E79" s="87" t="s">
        <v>2920</v>
      </c>
      <c r="F79" s="90">
        <f ca="1">IF(SUMIF(POAI2023!W:AW,'Control Proyectos'!C79,POAI2023!AW:AW)&gt;0,SUMIF(POAI2023!W:AW,'Control Proyectos'!C79,POAI2023!AW:AW),SUMIF(POAI2023!W:AW,'Control Proyectos'!C79,POAI2023!AT:AT))</f>
        <v>1354000000</v>
      </c>
      <c r="G79" s="90">
        <f ca="1">SUMIF(POAI2023!W:AW,'Control Proyectos'!C79,POAI2023!AT:AT)</f>
        <v>0</v>
      </c>
      <c r="H79" s="90">
        <f ca="1">SUMIF(POAI2023!W:AW,'Control Proyectos'!C79,POAI2023!AY:AY)</f>
        <v>0</v>
      </c>
      <c r="I79" s="90">
        <f t="shared" ca="1" si="0"/>
        <v>2031000000</v>
      </c>
      <c r="J79" s="90"/>
      <c r="K79" s="90" t="str">
        <f t="shared" si="1"/>
        <v/>
      </c>
      <c r="L79" s="91" t="str">
        <f t="shared" si="2"/>
        <v/>
      </c>
    </row>
    <row r="80" spans="1:12" ht="14.25" hidden="1" customHeight="1">
      <c r="A80" s="87" t="s">
        <v>2836</v>
      </c>
      <c r="B80" s="88">
        <v>2022763640042</v>
      </c>
      <c r="C80" s="88" t="s">
        <v>2937</v>
      </c>
      <c r="D80" s="89" t="s">
        <v>2938</v>
      </c>
      <c r="E80" s="87" t="s">
        <v>2939</v>
      </c>
      <c r="F80" s="90">
        <f ca="1">IF(SUMIF(POAI2023!W:AW,'Control Proyectos'!C80,POAI2023!AW:AW)&gt;0,SUMIF(POAI2023!W:AW,'Control Proyectos'!C80,POAI2023!AW:AW),SUMIF(POAI2023!W:AW,'Control Proyectos'!C80,POAI2023!AT:AT))</f>
        <v>596079976</v>
      </c>
      <c r="G80" s="90">
        <f ca="1">SUMIF(POAI2023!W:AW,'Control Proyectos'!C80,POAI2023!AT:AT)</f>
        <v>356313867</v>
      </c>
      <c r="H80" s="90">
        <f ca="1">SUMIF(POAI2023!W:AW,'Control Proyectos'!C80,POAI2023!AY:AY)</f>
        <v>0</v>
      </c>
      <c r="I80" s="90">
        <f t="shared" ca="1" si="0"/>
        <v>537806097</v>
      </c>
      <c r="J80" s="90"/>
      <c r="K80" s="90" t="str">
        <f t="shared" si="1"/>
        <v/>
      </c>
      <c r="L80" s="91" t="str">
        <f t="shared" si="2"/>
        <v/>
      </c>
    </row>
    <row r="81" spans="1:12" ht="14.25" customHeight="1">
      <c r="A81" s="87" t="s">
        <v>2950</v>
      </c>
      <c r="B81" s="88">
        <v>2022763640033</v>
      </c>
      <c r="C81" s="88" t="s">
        <v>2962</v>
      </c>
      <c r="D81" s="89" t="s">
        <v>2963</v>
      </c>
      <c r="E81" s="87" t="s">
        <v>2964</v>
      </c>
      <c r="F81" s="90">
        <f ca="1">IF(SUMIF(POAI2023!W:AW,'Control Proyectos'!C81,POAI2023!AW:AW)&gt;0,SUMIF(POAI2023!W:AW,'Control Proyectos'!C81,POAI2023!AW:AW),SUMIF(POAI2023!W:AW,'Control Proyectos'!C81,POAI2023!AT:AT))</f>
        <v>861028046.03999996</v>
      </c>
      <c r="G81" s="90">
        <f ca="1">SUMIF(POAI2023!W:AW,'Control Proyectos'!C81,POAI2023!AT:AT)</f>
        <v>860528046.03999996</v>
      </c>
      <c r="H81" s="90">
        <f ca="1">SUMIF(POAI2023!W:AW,'Control Proyectos'!C81,POAI2023!AY:AY)</f>
        <v>135000000</v>
      </c>
      <c r="I81" s="90">
        <f t="shared" ca="1" si="0"/>
        <v>431014023.01999998</v>
      </c>
      <c r="J81" s="90"/>
      <c r="K81" s="90" t="str">
        <f t="shared" si="1"/>
        <v/>
      </c>
      <c r="L81" s="91" t="str">
        <f t="shared" si="2"/>
        <v/>
      </c>
    </row>
    <row r="82" spans="1:12" ht="14.25" customHeight="1">
      <c r="A82" s="87" t="s">
        <v>2950</v>
      </c>
      <c r="B82" s="88">
        <v>2022763640030</v>
      </c>
      <c r="C82" s="88" t="s">
        <v>3003</v>
      </c>
      <c r="D82" s="89" t="s">
        <v>3004</v>
      </c>
      <c r="E82" s="87" t="s">
        <v>3005</v>
      </c>
      <c r="F82" s="90">
        <f ca="1">IF(SUMIF(POAI2023!W:AW,'Control Proyectos'!C82,POAI2023!AW:AW)&gt;0,SUMIF(POAI2023!W:AW,'Control Proyectos'!C82,POAI2023!AW:AW),SUMIF(POAI2023!W:AW,'Control Proyectos'!C82,POAI2023!AT:AT))</f>
        <v>104600000</v>
      </c>
      <c r="G82" s="90">
        <f ca="1">SUMIF(POAI2023!W:AW,'Control Proyectos'!C82,POAI2023!AT:AT)</f>
        <v>95600000</v>
      </c>
      <c r="H82" s="90">
        <f ca="1">SUMIF(POAI2023!W:AW,'Control Proyectos'!C82,POAI2023!AY:AY)</f>
        <v>79500000</v>
      </c>
      <c r="I82" s="90">
        <f t="shared" ca="1" si="0"/>
        <v>61300000</v>
      </c>
      <c r="J82" s="90"/>
      <c r="K82" s="90" t="str">
        <f t="shared" si="1"/>
        <v/>
      </c>
      <c r="L82" s="91" t="str">
        <f t="shared" si="2"/>
        <v/>
      </c>
    </row>
    <row r="83" spans="1:12" ht="14.25" hidden="1" customHeight="1">
      <c r="A83" s="87" t="s">
        <v>2950</v>
      </c>
      <c r="B83" s="88">
        <v>2022763640031</v>
      </c>
      <c r="C83" s="88" t="s">
        <v>3018</v>
      </c>
      <c r="D83" s="89" t="s">
        <v>3019</v>
      </c>
      <c r="E83" s="87" t="s">
        <v>3020</v>
      </c>
      <c r="F83" s="90">
        <f ca="1">IF(SUMIF(POAI2023!W:AW,'Control Proyectos'!C83,POAI2023!AW:AW)&gt;0,SUMIF(POAI2023!W:AW,'Control Proyectos'!C83,POAI2023!AW:AW),SUMIF(POAI2023!W:AW,'Control Proyectos'!C83,POAI2023!AT:AT))</f>
        <v>112400000</v>
      </c>
      <c r="G83" s="90">
        <f ca="1">SUMIF(POAI2023!W:AW,'Control Proyectos'!C83,POAI2023!AT:AT)</f>
        <v>92000000</v>
      </c>
      <c r="H83" s="90">
        <f ca="1">SUMIF(POAI2023!W:AW,'Control Proyectos'!C83,POAI2023!AY:AY)</f>
        <v>71866660</v>
      </c>
      <c r="I83" s="90">
        <f t="shared" ca="1" si="0"/>
        <v>76600000</v>
      </c>
      <c r="J83" s="90"/>
      <c r="K83" s="90" t="str">
        <f t="shared" si="1"/>
        <v/>
      </c>
      <c r="L83" s="91" t="str">
        <f t="shared" si="2"/>
        <v/>
      </c>
    </row>
    <row r="84" spans="1:12" ht="14.25" customHeight="1">
      <c r="A84" s="87" t="s">
        <v>2950</v>
      </c>
      <c r="B84" s="88">
        <v>2022763640032</v>
      </c>
      <c r="C84" s="88" t="s">
        <v>3038</v>
      </c>
      <c r="D84" s="89" t="s">
        <v>3039</v>
      </c>
      <c r="E84" s="87" t="s">
        <v>3040</v>
      </c>
      <c r="F84" s="90">
        <f ca="1">IF(SUMIF(POAI2023!W:AW,'Control Proyectos'!C84,POAI2023!AW:AW)&gt;0,SUMIF(POAI2023!W:AW,'Control Proyectos'!C84,POAI2023!AW:AW),SUMIF(POAI2023!W:AW,'Control Proyectos'!C84,POAI2023!AT:AT))</f>
        <v>80100000</v>
      </c>
      <c r="G84" s="90">
        <f ca="1">SUMIF(POAI2023!W:AW,'Control Proyectos'!C84,POAI2023!AT:AT)</f>
        <v>81000000</v>
      </c>
      <c r="H84" s="90">
        <f ca="1">SUMIF(POAI2023!W:AW,'Control Proyectos'!C84,POAI2023!AY:AY)</f>
        <v>71800000</v>
      </c>
      <c r="I84" s="90">
        <f t="shared" ca="1" si="0"/>
        <v>39150000</v>
      </c>
      <c r="J84" s="90"/>
      <c r="K84" s="90" t="str">
        <f t="shared" si="1"/>
        <v/>
      </c>
      <c r="L84" s="91" t="str">
        <f t="shared" si="2"/>
        <v/>
      </c>
    </row>
    <row r="85" spans="1:12" ht="14.25" customHeight="1">
      <c r="A85" s="87" t="s">
        <v>2950</v>
      </c>
      <c r="B85" s="88">
        <v>2022763640038</v>
      </c>
      <c r="C85" s="88" t="s">
        <v>3056</v>
      </c>
      <c r="D85" s="89" t="s">
        <v>3057</v>
      </c>
      <c r="E85" s="87" t="s">
        <v>3058</v>
      </c>
      <c r="F85" s="90">
        <f ca="1">IF(SUMIF(POAI2023!W:AW,'Control Proyectos'!C85,POAI2023!AW:AW)&gt;0,SUMIF(POAI2023!W:AW,'Control Proyectos'!C85,POAI2023!AW:AW),SUMIF(POAI2023!W:AW,'Control Proyectos'!C85,POAI2023!AT:AT))</f>
        <v>552400000</v>
      </c>
      <c r="G85" s="90">
        <f ca="1">SUMIF(POAI2023!W:AW,'Control Proyectos'!C85,POAI2023!AT:AT)</f>
        <v>596400000</v>
      </c>
      <c r="H85" s="90">
        <f ca="1">SUMIF(POAI2023!W:AW,'Control Proyectos'!C85,POAI2023!AY:AY)</f>
        <v>502088166</v>
      </c>
      <c r="I85" s="90">
        <f t="shared" ca="1" si="0"/>
        <v>232200000</v>
      </c>
      <c r="J85" s="90"/>
      <c r="K85" s="90" t="str">
        <f t="shared" si="1"/>
        <v/>
      </c>
      <c r="L85" s="91" t="str">
        <f t="shared" si="2"/>
        <v/>
      </c>
    </row>
    <row r="86" spans="1:12" ht="14.25" hidden="1" customHeight="1">
      <c r="A86" s="87" t="s">
        <v>2950</v>
      </c>
      <c r="B86" s="88">
        <v>2022763640034</v>
      </c>
      <c r="C86" s="88" t="s">
        <v>3093</v>
      </c>
      <c r="D86" s="89" t="s">
        <v>3094</v>
      </c>
      <c r="E86" s="87" t="s">
        <v>3095</v>
      </c>
      <c r="F86" s="90">
        <f ca="1">IF(SUMIF(POAI2023!W:AW,'Control Proyectos'!C86,POAI2023!AW:AW)&gt;0,SUMIF(POAI2023!W:AW,'Control Proyectos'!C86,POAI2023!AW:AW),SUMIF(POAI2023!W:AW,'Control Proyectos'!C86,POAI2023!AT:AT))</f>
        <v>116300000</v>
      </c>
      <c r="G86" s="90">
        <f ca="1">SUMIF(POAI2023!W:AW,'Control Proyectos'!C86,POAI2023!AT:AT)</f>
        <v>121600000</v>
      </c>
      <c r="H86" s="90">
        <f ca="1">SUMIF(POAI2023!W:AW,'Control Proyectos'!C86,POAI2023!AY:AY)</f>
        <v>93700000</v>
      </c>
      <c r="I86" s="90">
        <f t="shared" ca="1" si="0"/>
        <v>52850000</v>
      </c>
      <c r="J86" s="90"/>
      <c r="K86" s="90" t="str">
        <f t="shared" si="1"/>
        <v/>
      </c>
      <c r="L86" s="91" t="str">
        <f t="shared" si="2"/>
        <v/>
      </c>
    </row>
    <row r="87" spans="1:12" ht="14.25" hidden="1" customHeight="1">
      <c r="A87" s="87" t="s">
        <v>2950</v>
      </c>
      <c r="B87" s="88">
        <v>2022763640035</v>
      </c>
      <c r="C87" s="88" t="s">
        <v>3130</v>
      </c>
      <c r="D87" s="89" t="s">
        <v>3131</v>
      </c>
      <c r="E87" s="87" t="s">
        <v>3132</v>
      </c>
      <c r="F87" s="90">
        <f ca="1">IF(SUMIF(POAI2023!W:AW,'Control Proyectos'!C87,POAI2023!AW:AW)&gt;0,SUMIF(POAI2023!W:AW,'Control Proyectos'!C87,POAI2023!AW:AW),SUMIF(POAI2023!W:AW,'Control Proyectos'!C87,POAI2023!AT:AT))</f>
        <v>214800000</v>
      </c>
      <c r="G87" s="90">
        <f ca="1">SUMIF(POAI2023!W:AW,'Control Proyectos'!C87,POAI2023!AT:AT)</f>
        <v>212752100</v>
      </c>
      <c r="H87" s="90">
        <f ca="1">SUMIF(POAI2023!W:AW,'Control Proyectos'!C87,POAI2023!AY:AY)</f>
        <v>162800000</v>
      </c>
      <c r="I87" s="90">
        <f t="shared" ca="1" si="0"/>
        <v>109447900</v>
      </c>
      <c r="J87" s="90"/>
      <c r="K87" s="90" t="str">
        <f t="shared" si="1"/>
        <v/>
      </c>
      <c r="L87" s="91" t="str">
        <f t="shared" si="2"/>
        <v/>
      </c>
    </row>
    <row r="88" spans="1:12" ht="14.25" hidden="1" customHeight="1">
      <c r="A88" s="87" t="s">
        <v>2950</v>
      </c>
      <c r="B88" s="88">
        <v>2022763640036</v>
      </c>
      <c r="C88" s="88" t="s">
        <v>3176</v>
      </c>
      <c r="D88" s="89" t="s">
        <v>3177</v>
      </c>
      <c r="E88" s="87" t="s">
        <v>3178</v>
      </c>
      <c r="F88" s="90">
        <f ca="1">IF(SUMIF(POAI2023!W:AW,'Control Proyectos'!C88,POAI2023!AW:AW)&gt;0,SUMIF(POAI2023!W:AW,'Control Proyectos'!C88,POAI2023!AW:AW),SUMIF(POAI2023!W:AW,'Control Proyectos'!C88,POAI2023!AT:AT))</f>
        <v>82800000</v>
      </c>
      <c r="G88" s="90">
        <f ca="1">SUMIF(POAI2023!W:AW,'Control Proyectos'!C88,POAI2023!AT:AT)</f>
        <v>19800000</v>
      </c>
      <c r="H88" s="90">
        <f ca="1">SUMIF(POAI2023!W:AW,'Control Proyectos'!C88,POAI2023!AY:AY)</f>
        <v>19800000</v>
      </c>
      <c r="I88" s="90">
        <f t="shared" ca="1" si="0"/>
        <v>104400000</v>
      </c>
      <c r="J88" s="90"/>
      <c r="K88" s="90" t="str">
        <f t="shared" si="1"/>
        <v/>
      </c>
      <c r="L88" s="91" t="str">
        <f t="shared" si="2"/>
        <v/>
      </c>
    </row>
    <row r="89" spans="1:12" ht="14.25" hidden="1" customHeight="1">
      <c r="A89" s="87" t="s">
        <v>2950</v>
      </c>
      <c r="B89" s="88">
        <v>2022763640037</v>
      </c>
      <c r="C89" s="88" t="s">
        <v>3217</v>
      </c>
      <c r="D89" s="89" t="s">
        <v>3218</v>
      </c>
      <c r="E89" s="87" t="s">
        <v>3219</v>
      </c>
      <c r="F89" s="90">
        <f ca="1">IF(SUMIF(POAI2023!W:AW,'Control Proyectos'!C89,POAI2023!AW:AW)&gt;0,SUMIF(POAI2023!W:AW,'Control Proyectos'!C89,POAI2023!AW:AW),SUMIF(POAI2023!W:AW,'Control Proyectos'!C89,POAI2023!AT:AT))</f>
        <v>168400000</v>
      </c>
      <c r="G89" s="90">
        <f ca="1">SUMIF(POAI2023!W:AW,'Control Proyectos'!C89,POAI2023!AT:AT)</f>
        <v>247850000</v>
      </c>
      <c r="H89" s="90">
        <f ca="1">SUMIF(POAI2023!W:AW,'Control Proyectos'!C89,POAI2023!AY:AY)</f>
        <v>201800000</v>
      </c>
      <c r="I89" s="90">
        <f t="shared" ca="1" si="0"/>
        <v>4750000</v>
      </c>
      <c r="J89" s="90"/>
      <c r="K89" s="90" t="str">
        <f t="shared" si="1"/>
        <v/>
      </c>
      <c r="L89" s="91" t="str">
        <f t="shared" si="2"/>
        <v/>
      </c>
    </row>
    <row r="90" spans="1:12" ht="14.25" hidden="1" customHeight="1">
      <c r="A90" s="87" t="s">
        <v>2950</v>
      </c>
      <c r="B90" s="88">
        <v>2023763640016</v>
      </c>
      <c r="C90" s="88" t="s">
        <v>3245</v>
      </c>
      <c r="D90" s="89" t="s">
        <v>3246</v>
      </c>
      <c r="E90" s="87" t="s">
        <v>3247</v>
      </c>
      <c r="F90" s="90">
        <f ca="1">IF(SUMIF(POAI2023!W:AW,'Control Proyectos'!C90,POAI2023!AW:AW)&gt;0,SUMIF(POAI2023!W:AW,'Control Proyectos'!C90,POAI2023!AW:AW),SUMIF(POAI2023!W:AW,'Control Proyectos'!C90,POAI2023!AT:AT))</f>
        <v>1003751641.47</v>
      </c>
      <c r="G90" s="90">
        <f ca="1">SUMIF(POAI2023!W:AW,'Control Proyectos'!C90,POAI2023!AT:AT)</f>
        <v>1003751641.47</v>
      </c>
      <c r="H90" s="90">
        <f ca="1">SUMIF(POAI2023!W:AW,'Control Proyectos'!C90,POAI2023!AY:AY)</f>
        <v>609785858</v>
      </c>
      <c r="I90" s="90">
        <f t="shared" ca="1" si="0"/>
        <v>501875820.73500001</v>
      </c>
      <c r="J90" s="90"/>
      <c r="K90" s="90" t="str">
        <f t="shared" si="1"/>
        <v/>
      </c>
      <c r="L90" s="91" t="str">
        <f t="shared" si="2"/>
        <v/>
      </c>
    </row>
    <row r="91" spans="1:12" ht="14.25" customHeight="1"/>
    <row r="92" spans="1:12" ht="14.25" customHeight="1"/>
    <row r="93" spans="1:12" ht="14.25" customHeight="1"/>
    <row r="94" spans="1:12" ht="14.25" customHeight="1"/>
    <row r="95" spans="1:12" ht="14.25" customHeight="1"/>
    <row r="96" spans="1:12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spans="2:5" ht="14.25" customHeight="1"/>
    <row r="290" spans="2:5" ht="14.25" customHeight="1"/>
    <row r="291" spans="2:5" ht="14.25" customHeight="1">
      <c r="B291" s="70"/>
      <c r="C291" s="52"/>
      <c r="D291" s="1"/>
      <c r="E291" s="52"/>
    </row>
    <row r="292" spans="2:5" ht="14.25" customHeight="1">
      <c r="B292" s="70"/>
      <c r="C292" s="52"/>
      <c r="D292" s="1"/>
      <c r="E292" s="52"/>
    </row>
    <row r="293" spans="2:5" ht="14.25" customHeight="1">
      <c r="B293" s="70"/>
      <c r="C293" s="52"/>
      <c r="D293" s="1"/>
      <c r="E293" s="52"/>
    </row>
    <row r="294" spans="2:5" ht="14.25" customHeight="1">
      <c r="B294" s="70"/>
      <c r="C294" s="52"/>
      <c r="D294" s="1"/>
      <c r="E294" s="52"/>
    </row>
    <row r="295" spans="2:5" ht="14.25" customHeight="1">
      <c r="B295" s="70"/>
      <c r="C295" s="52"/>
      <c r="D295" s="1"/>
      <c r="E295" s="52"/>
    </row>
    <row r="296" spans="2:5" ht="14.25" customHeight="1">
      <c r="B296" s="70"/>
      <c r="C296" s="52"/>
      <c r="D296" s="1"/>
      <c r="E296" s="52"/>
    </row>
    <row r="297" spans="2:5" ht="14.25" customHeight="1">
      <c r="B297" s="70"/>
      <c r="C297" s="52"/>
      <c r="D297" s="1"/>
      <c r="E297" s="52"/>
    </row>
    <row r="298" spans="2:5" ht="14.25" customHeight="1">
      <c r="B298" s="70"/>
      <c r="C298" s="52"/>
      <c r="D298" s="1"/>
      <c r="E298" s="52"/>
    </row>
    <row r="299" spans="2:5" ht="14.25" customHeight="1">
      <c r="B299" s="70"/>
      <c r="C299" s="52"/>
      <c r="D299" s="1"/>
      <c r="E299" s="52"/>
    </row>
    <row r="300" spans="2:5" ht="14.25" customHeight="1">
      <c r="B300" s="70"/>
      <c r="C300" s="52"/>
      <c r="D300" s="1"/>
      <c r="E300" s="52"/>
    </row>
    <row r="301" spans="2:5" ht="14.25" customHeight="1">
      <c r="B301" s="70"/>
      <c r="C301" s="52"/>
      <c r="D301" s="1"/>
      <c r="E301" s="52"/>
    </row>
    <row r="302" spans="2:5" ht="14.25" customHeight="1">
      <c r="B302" s="70"/>
      <c r="C302" s="52"/>
      <c r="D302" s="1"/>
      <c r="E302" s="52"/>
    </row>
    <row r="303" spans="2:5" ht="14.25" customHeight="1">
      <c r="B303" s="70"/>
      <c r="C303" s="52"/>
      <c r="D303" s="1"/>
      <c r="E303" s="52"/>
    </row>
    <row r="304" spans="2:5" ht="14.25" customHeight="1">
      <c r="B304" s="70"/>
      <c r="C304" s="52"/>
      <c r="D304" s="1"/>
      <c r="E304" s="52"/>
    </row>
    <row r="305" spans="2:5" ht="14.25" customHeight="1">
      <c r="B305" s="70"/>
      <c r="C305" s="52"/>
      <c r="D305" s="1"/>
      <c r="E305" s="52"/>
    </row>
    <row r="306" spans="2:5" ht="14.25" customHeight="1">
      <c r="B306" s="70"/>
      <c r="C306" s="52"/>
      <c r="D306" s="1"/>
      <c r="E306" s="52"/>
    </row>
    <row r="307" spans="2:5" ht="14.25" customHeight="1">
      <c r="B307" s="70"/>
      <c r="C307" s="52"/>
      <c r="D307" s="1"/>
      <c r="E307" s="52"/>
    </row>
    <row r="308" spans="2:5" ht="14.25" customHeight="1">
      <c r="B308" s="70"/>
      <c r="C308" s="52"/>
      <c r="D308" s="1"/>
      <c r="E308" s="52"/>
    </row>
    <row r="309" spans="2:5" ht="14.25" customHeight="1">
      <c r="B309" s="70"/>
      <c r="C309" s="52"/>
      <c r="D309" s="1"/>
      <c r="E309" s="52"/>
    </row>
    <row r="310" spans="2:5" ht="14.25" customHeight="1">
      <c r="B310" s="70"/>
      <c r="C310" s="52"/>
      <c r="D310" s="1"/>
      <c r="E310" s="52"/>
    </row>
    <row r="311" spans="2:5" ht="14.25" customHeight="1">
      <c r="B311" s="70"/>
      <c r="C311" s="52"/>
      <c r="D311" s="1"/>
      <c r="E311" s="52"/>
    </row>
    <row r="312" spans="2:5" ht="14.25" customHeight="1">
      <c r="B312" s="70"/>
      <c r="C312" s="52"/>
      <c r="D312" s="1"/>
      <c r="E312" s="52"/>
    </row>
    <row r="313" spans="2:5" ht="14.25" customHeight="1">
      <c r="B313" s="70"/>
      <c r="C313" s="52"/>
      <c r="D313" s="1"/>
      <c r="E313" s="52"/>
    </row>
    <row r="314" spans="2:5" ht="14.25" customHeight="1">
      <c r="B314" s="70"/>
      <c r="C314" s="52"/>
      <c r="D314" s="1"/>
      <c r="E314" s="52"/>
    </row>
    <row r="315" spans="2:5" ht="14.25" customHeight="1">
      <c r="B315" s="70"/>
      <c r="C315" s="52"/>
      <c r="D315" s="1"/>
      <c r="E315" s="52"/>
    </row>
    <row r="316" spans="2:5" ht="14.25" customHeight="1">
      <c r="B316" s="70"/>
      <c r="C316" s="52"/>
      <c r="D316" s="1"/>
      <c r="E316" s="52"/>
    </row>
    <row r="317" spans="2:5" ht="14.25" customHeight="1">
      <c r="B317" s="70"/>
      <c r="C317" s="52"/>
      <c r="D317" s="1"/>
      <c r="E317" s="52"/>
    </row>
    <row r="318" spans="2:5" ht="14.25" customHeight="1">
      <c r="B318" s="70"/>
      <c r="C318" s="52"/>
      <c r="D318" s="1"/>
      <c r="E318" s="52"/>
    </row>
    <row r="319" spans="2:5" ht="14.25" customHeight="1">
      <c r="B319" s="70"/>
      <c r="C319" s="52"/>
      <c r="D319" s="1"/>
      <c r="E319" s="52"/>
    </row>
    <row r="320" spans="2:5" ht="14.25" customHeight="1">
      <c r="B320" s="70"/>
      <c r="C320" s="52"/>
      <c r="D320" s="1"/>
      <c r="E320" s="52"/>
    </row>
    <row r="321" spans="2:5" ht="14.25" customHeight="1">
      <c r="B321" s="70"/>
      <c r="C321" s="52"/>
      <c r="D321" s="1"/>
      <c r="E321" s="52"/>
    </row>
    <row r="322" spans="2:5" ht="14.25" customHeight="1">
      <c r="B322" s="70"/>
      <c r="C322" s="52"/>
      <c r="D322" s="1"/>
      <c r="E322" s="52"/>
    </row>
    <row r="323" spans="2:5" ht="14.25" customHeight="1">
      <c r="B323" s="70"/>
      <c r="C323" s="52"/>
      <c r="D323" s="1"/>
      <c r="E323" s="52"/>
    </row>
    <row r="324" spans="2:5" ht="14.25" customHeight="1">
      <c r="B324" s="70"/>
      <c r="C324" s="52"/>
      <c r="D324" s="1"/>
      <c r="E324" s="52"/>
    </row>
    <row r="325" spans="2:5" ht="14.25" customHeight="1">
      <c r="B325" s="70"/>
      <c r="C325" s="52"/>
      <c r="D325" s="1"/>
      <c r="E325" s="52"/>
    </row>
    <row r="326" spans="2:5" ht="14.25" customHeight="1">
      <c r="B326" s="70"/>
      <c r="C326" s="52"/>
      <c r="D326" s="1"/>
      <c r="E326" s="52"/>
    </row>
    <row r="327" spans="2:5" ht="14.25" customHeight="1">
      <c r="B327" s="70"/>
      <c r="C327" s="52"/>
      <c r="D327" s="1"/>
      <c r="E327" s="52"/>
    </row>
    <row r="328" spans="2:5" ht="14.25" customHeight="1">
      <c r="B328" s="70"/>
      <c r="C328" s="52"/>
      <c r="D328" s="1"/>
      <c r="E328" s="52"/>
    </row>
    <row r="329" spans="2:5" ht="14.25" customHeight="1">
      <c r="B329" s="70"/>
      <c r="C329" s="52"/>
      <c r="D329" s="1"/>
      <c r="E329" s="52"/>
    </row>
    <row r="330" spans="2:5" ht="14.25" customHeight="1">
      <c r="B330" s="70"/>
      <c r="C330" s="52"/>
      <c r="D330" s="1"/>
      <c r="E330" s="52"/>
    </row>
    <row r="331" spans="2:5" ht="14.25" customHeight="1">
      <c r="B331" s="70"/>
      <c r="C331" s="52"/>
      <c r="D331" s="1"/>
      <c r="E331" s="52"/>
    </row>
    <row r="332" spans="2:5" ht="14.25" customHeight="1">
      <c r="B332" s="70"/>
      <c r="C332" s="52"/>
      <c r="D332" s="1"/>
      <c r="E332" s="52"/>
    </row>
    <row r="333" spans="2:5" ht="14.25" customHeight="1">
      <c r="B333" s="70"/>
      <c r="C333" s="52"/>
      <c r="D333" s="1"/>
      <c r="E333" s="52"/>
    </row>
    <row r="334" spans="2:5" ht="14.25" customHeight="1">
      <c r="B334" s="70"/>
      <c r="C334" s="52"/>
      <c r="D334" s="1"/>
      <c r="E334" s="52"/>
    </row>
    <row r="335" spans="2:5" ht="14.25" customHeight="1">
      <c r="B335" s="70"/>
      <c r="C335" s="52"/>
      <c r="D335" s="1"/>
      <c r="E335" s="52"/>
    </row>
    <row r="336" spans="2:5" ht="14.25" customHeight="1">
      <c r="B336" s="70"/>
      <c r="C336" s="52"/>
      <c r="D336" s="1"/>
      <c r="E336" s="52"/>
    </row>
    <row r="337" spans="2:5" ht="14.25" customHeight="1">
      <c r="B337" s="70"/>
      <c r="C337" s="52"/>
      <c r="D337" s="1"/>
      <c r="E337" s="52"/>
    </row>
    <row r="338" spans="2:5" ht="14.25" customHeight="1">
      <c r="B338" s="70"/>
      <c r="C338" s="52"/>
      <c r="D338" s="1"/>
      <c r="E338" s="52"/>
    </row>
    <row r="339" spans="2:5" ht="14.25" customHeight="1">
      <c r="B339" s="70"/>
      <c r="C339" s="52"/>
      <c r="D339" s="1"/>
      <c r="E339" s="52"/>
    </row>
    <row r="340" spans="2:5" ht="14.25" customHeight="1">
      <c r="B340" s="70"/>
      <c r="C340" s="52"/>
      <c r="D340" s="1"/>
      <c r="E340" s="52"/>
    </row>
    <row r="341" spans="2:5" ht="14.25" customHeight="1">
      <c r="B341" s="70"/>
      <c r="C341" s="52"/>
      <c r="D341" s="1"/>
      <c r="E341" s="52"/>
    </row>
    <row r="342" spans="2:5" ht="14.25" customHeight="1">
      <c r="B342" s="70"/>
      <c r="C342" s="52"/>
      <c r="D342" s="1"/>
      <c r="E342" s="52"/>
    </row>
    <row r="343" spans="2:5" ht="14.25" customHeight="1">
      <c r="B343" s="70"/>
      <c r="C343" s="52"/>
      <c r="D343" s="1"/>
      <c r="E343" s="52"/>
    </row>
    <row r="344" spans="2:5" ht="14.25" customHeight="1">
      <c r="B344" s="70"/>
      <c r="C344" s="52"/>
      <c r="D344" s="1"/>
      <c r="E344" s="52"/>
    </row>
    <row r="345" spans="2:5" ht="14.25" customHeight="1">
      <c r="B345" s="70"/>
      <c r="C345" s="52"/>
      <c r="D345" s="1"/>
      <c r="E345" s="52"/>
    </row>
    <row r="346" spans="2:5" ht="14.25" customHeight="1">
      <c r="B346" s="70"/>
      <c r="C346" s="52"/>
      <c r="D346" s="1"/>
      <c r="E346" s="52"/>
    </row>
    <row r="347" spans="2:5" ht="14.25" customHeight="1">
      <c r="B347" s="70"/>
      <c r="C347" s="52"/>
      <c r="D347" s="1"/>
      <c r="E347" s="52"/>
    </row>
    <row r="348" spans="2:5" ht="14.25" customHeight="1">
      <c r="B348" s="70"/>
      <c r="C348" s="52"/>
      <c r="D348" s="1"/>
      <c r="E348" s="52"/>
    </row>
    <row r="349" spans="2:5" ht="14.25" customHeight="1">
      <c r="B349" s="70"/>
      <c r="C349" s="52"/>
      <c r="D349" s="1"/>
      <c r="E349" s="52"/>
    </row>
    <row r="350" spans="2:5" ht="14.25" customHeight="1">
      <c r="B350" s="70"/>
      <c r="C350" s="52"/>
      <c r="D350" s="1"/>
      <c r="E350" s="52"/>
    </row>
    <row r="351" spans="2:5" ht="14.25" customHeight="1">
      <c r="B351" s="70"/>
      <c r="C351" s="52"/>
      <c r="D351" s="1"/>
      <c r="E351" s="52"/>
    </row>
    <row r="352" spans="2:5" ht="14.25" customHeight="1">
      <c r="B352" s="70"/>
      <c r="C352" s="52"/>
      <c r="D352" s="1"/>
      <c r="E352" s="52"/>
    </row>
    <row r="353" spans="2:5" ht="14.25" customHeight="1">
      <c r="B353" s="70"/>
      <c r="C353" s="52"/>
      <c r="D353" s="1"/>
      <c r="E353" s="52"/>
    </row>
    <row r="354" spans="2:5" ht="14.25" customHeight="1">
      <c r="B354" s="70"/>
      <c r="C354" s="52"/>
      <c r="D354" s="1"/>
      <c r="E354" s="52"/>
    </row>
    <row r="355" spans="2:5" ht="14.25" customHeight="1">
      <c r="B355" s="70"/>
      <c r="C355" s="52"/>
      <c r="D355" s="1"/>
      <c r="E355" s="52"/>
    </row>
    <row r="356" spans="2:5" ht="14.25" customHeight="1">
      <c r="B356" s="70"/>
      <c r="C356" s="52"/>
      <c r="D356" s="1"/>
      <c r="E356" s="52"/>
    </row>
    <row r="357" spans="2:5" ht="14.25" customHeight="1">
      <c r="B357" s="70"/>
      <c r="C357" s="52"/>
      <c r="D357" s="1"/>
      <c r="E357" s="52"/>
    </row>
    <row r="358" spans="2:5" ht="14.25" customHeight="1">
      <c r="B358" s="70"/>
      <c r="C358" s="52"/>
      <c r="D358" s="1"/>
      <c r="E358" s="52"/>
    </row>
    <row r="359" spans="2:5" ht="14.25" customHeight="1">
      <c r="B359" s="70"/>
      <c r="C359" s="52"/>
      <c r="D359" s="1"/>
      <c r="E359" s="52"/>
    </row>
    <row r="360" spans="2:5" ht="14.25" customHeight="1">
      <c r="B360" s="70"/>
      <c r="C360" s="52"/>
      <c r="D360" s="1"/>
      <c r="E360" s="52"/>
    </row>
    <row r="361" spans="2:5" ht="14.25" customHeight="1">
      <c r="B361" s="70"/>
      <c r="C361" s="52"/>
      <c r="D361" s="1"/>
      <c r="E361" s="52"/>
    </row>
    <row r="362" spans="2:5" ht="14.25" customHeight="1">
      <c r="B362" s="70"/>
      <c r="C362" s="52"/>
      <c r="D362" s="1"/>
      <c r="E362" s="52"/>
    </row>
    <row r="363" spans="2:5" ht="14.25" customHeight="1">
      <c r="B363" s="70"/>
      <c r="C363" s="52"/>
      <c r="D363" s="1"/>
      <c r="E363" s="52"/>
    </row>
    <row r="364" spans="2:5" ht="14.25" customHeight="1">
      <c r="B364" s="70"/>
      <c r="C364" s="52"/>
      <c r="D364" s="1"/>
      <c r="E364" s="52"/>
    </row>
    <row r="365" spans="2:5" ht="14.25" customHeight="1">
      <c r="B365" s="70"/>
      <c r="C365" s="52"/>
      <c r="D365" s="1"/>
      <c r="E365" s="52"/>
    </row>
    <row r="366" spans="2:5" ht="14.25" customHeight="1">
      <c r="B366" s="70"/>
      <c r="C366" s="52"/>
      <c r="D366" s="1"/>
      <c r="E366" s="52"/>
    </row>
    <row r="367" spans="2:5" ht="14.25" customHeight="1">
      <c r="B367" s="70"/>
      <c r="C367" s="52"/>
      <c r="D367" s="1"/>
      <c r="E367" s="52"/>
    </row>
    <row r="368" spans="2:5" ht="14.25" customHeight="1">
      <c r="B368" s="70"/>
      <c r="C368" s="52"/>
      <c r="D368" s="1"/>
      <c r="E368" s="52"/>
    </row>
    <row r="369" spans="2:5" ht="14.25" customHeight="1">
      <c r="B369" s="70"/>
      <c r="C369" s="52"/>
      <c r="D369" s="1"/>
      <c r="E369" s="52"/>
    </row>
    <row r="370" spans="2:5" ht="14.25" customHeight="1">
      <c r="B370" s="70"/>
      <c r="C370" s="52"/>
      <c r="D370" s="1"/>
      <c r="E370" s="52"/>
    </row>
    <row r="371" spans="2:5" ht="14.25" customHeight="1">
      <c r="B371" s="70"/>
      <c r="C371" s="52"/>
      <c r="D371" s="1"/>
      <c r="E371" s="52"/>
    </row>
    <row r="372" spans="2:5" ht="14.25" customHeight="1">
      <c r="B372" s="70"/>
      <c r="C372" s="52"/>
      <c r="D372" s="1"/>
      <c r="E372" s="52"/>
    </row>
    <row r="373" spans="2:5" ht="14.25" customHeight="1">
      <c r="B373" s="70"/>
      <c r="C373" s="52"/>
      <c r="D373" s="1"/>
      <c r="E373" s="52"/>
    </row>
    <row r="374" spans="2:5" ht="14.25" customHeight="1">
      <c r="B374" s="70"/>
      <c r="C374" s="52"/>
      <c r="D374" s="1"/>
      <c r="E374" s="52"/>
    </row>
    <row r="375" spans="2:5" ht="14.25" customHeight="1">
      <c r="B375" s="70"/>
      <c r="C375" s="52"/>
      <c r="D375" s="1"/>
      <c r="E375" s="52"/>
    </row>
    <row r="376" spans="2:5" ht="14.25" customHeight="1">
      <c r="B376" s="70"/>
      <c r="C376" s="52"/>
      <c r="D376" s="1"/>
      <c r="E376" s="52"/>
    </row>
    <row r="377" spans="2:5" ht="14.25" customHeight="1">
      <c r="B377" s="70"/>
      <c r="C377" s="52"/>
      <c r="D377" s="1"/>
      <c r="E377" s="52"/>
    </row>
    <row r="378" spans="2:5" ht="14.25" customHeight="1">
      <c r="B378" s="70"/>
      <c r="C378" s="52"/>
      <c r="D378" s="1"/>
      <c r="E378" s="52"/>
    </row>
    <row r="379" spans="2:5" ht="14.25" customHeight="1">
      <c r="B379" s="70"/>
      <c r="C379" s="52"/>
      <c r="D379" s="1"/>
      <c r="E379" s="52"/>
    </row>
    <row r="380" spans="2:5" ht="14.25" customHeight="1">
      <c r="B380" s="70"/>
      <c r="C380" s="52"/>
      <c r="D380" s="1"/>
      <c r="E380" s="52"/>
    </row>
    <row r="381" spans="2:5" ht="14.25" customHeight="1">
      <c r="B381" s="70"/>
      <c r="C381" s="52"/>
      <c r="D381" s="1"/>
      <c r="E381" s="52"/>
    </row>
    <row r="382" spans="2:5" ht="14.25" customHeight="1">
      <c r="B382" s="70"/>
      <c r="C382" s="52"/>
      <c r="D382" s="1"/>
      <c r="E382" s="52"/>
    </row>
    <row r="383" spans="2:5" ht="14.25" customHeight="1">
      <c r="B383" s="70"/>
      <c r="C383" s="52"/>
      <c r="D383" s="1"/>
      <c r="E383" s="52"/>
    </row>
    <row r="384" spans="2:5" ht="14.25" customHeight="1">
      <c r="B384" s="70"/>
      <c r="C384" s="52"/>
      <c r="D384" s="1"/>
      <c r="E384" s="52"/>
    </row>
    <row r="385" spans="2:5" ht="14.25" customHeight="1">
      <c r="B385" s="70"/>
      <c r="C385" s="52"/>
      <c r="D385" s="1"/>
      <c r="E385" s="52"/>
    </row>
    <row r="386" spans="2:5" ht="14.25" customHeight="1">
      <c r="B386" s="70"/>
      <c r="C386" s="52"/>
      <c r="D386" s="1"/>
      <c r="E386" s="52"/>
    </row>
    <row r="387" spans="2:5" ht="14.25" customHeight="1">
      <c r="B387" s="70"/>
      <c r="C387" s="52"/>
      <c r="D387" s="1"/>
      <c r="E387" s="52"/>
    </row>
    <row r="388" spans="2:5" ht="14.25" customHeight="1">
      <c r="B388" s="70"/>
      <c r="C388" s="52"/>
      <c r="D388" s="1"/>
      <c r="E388" s="52"/>
    </row>
    <row r="389" spans="2:5" ht="14.25" customHeight="1">
      <c r="B389" s="70"/>
      <c r="C389" s="52"/>
      <c r="D389" s="1"/>
      <c r="E389" s="52"/>
    </row>
    <row r="390" spans="2:5" ht="14.25" customHeight="1">
      <c r="B390" s="70"/>
      <c r="C390" s="52"/>
      <c r="D390" s="1"/>
      <c r="E390" s="52"/>
    </row>
    <row r="391" spans="2:5" ht="14.25" customHeight="1">
      <c r="B391" s="70"/>
      <c r="C391" s="52"/>
      <c r="D391" s="1"/>
      <c r="E391" s="52"/>
    </row>
    <row r="392" spans="2:5" ht="14.25" customHeight="1">
      <c r="B392" s="70"/>
      <c r="C392" s="52"/>
      <c r="D392" s="1"/>
      <c r="E392" s="52"/>
    </row>
    <row r="393" spans="2:5" ht="14.25" customHeight="1">
      <c r="B393" s="70"/>
      <c r="C393" s="52"/>
      <c r="D393" s="1"/>
      <c r="E393" s="52"/>
    </row>
    <row r="394" spans="2:5" ht="14.25" customHeight="1">
      <c r="B394" s="70"/>
      <c r="C394" s="52"/>
      <c r="D394" s="1"/>
      <c r="E394" s="52"/>
    </row>
    <row r="395" spans="2:5" ht="14.25" customHeight="1">
      <c r="B395" s="70"/>
      <c r="C395" s="52"/>
      <c r="D395" s="1"/>
      <c r="E395" s="52"/>
    </row>
    <row r="396" spans="2:5" ht="14.25" customHeight="1">
      <c r="B396" s="70"/>
      <c r="C396" s="52"/>
      <c r="D396" s="1"/>
      <c r="E396" s="52"/>
    </row>
    <row r="397" spans="2:5" ht="14.25" customHeight="1">
      <c r="B397" s="70"/>
      <c r="C397" s="52"/>
      <c r="D397" s="1"/>
      <c r="E397" s="52"/>
    </row>
    <row r="398" spans="2:5" ht="14.25" customHeight="1">
      <c r="B398" s="70"/>
      <c r="C398" s="52"/>
      <c r="D398" s="1"/>
      <c r="E398" s="52"/>
    </row>
    <row r="399" spans="2:5" ht="14.25" customHeight="1">
      <c r="B399" s="70"/>
      <c r="C399" s="52"/>
      <c r="D399" s="1"/>
      <c r="E399" s="52"/>
    </row>
    <row r="400" spans="2:5" ht="14.25" customHeight="1">
      <c r="B400" s="70"/>
      <c r="C400" s="52"/>
      <c r="D400" s="1"/>
      <c r="E400" s="52"/>
    </row>
    <row r="401" spans="2:5" ht="14.25" customHeight="1">
      <c r="B401" s="70"/>
      <c r="C401" s="52"/>
      <c r="D401" s="1"/>
      <c r="E401" s="52"/>
    </row>
    <row r="402" spans="2:5" ht="14.25" customHeight="1">
      <c r="B402" s="70"/>
      <c r="C402" s="52"/>
      <c r="D402" s="1"/>
      <c r="E402" s="52"/>
    </row>
    <row r="403" spans="2:5" ht="14.25" customHeight="1">
      <c r="B403" s="70"/>
      <c r="C403" s="52"/>
      <c r="D403" s="1"/>
      <c r="E403" s="52"/>
    </row>
    <row r="404" spans="2:5" ht="14.25" customHeight="1">
      <c r="B404" s="70"/>
      <c r="C404" s="52"/>
      <c r="D404" s="1"/>
      <c r="E404" s="52"/>
    </row>
    <row r="405" spans="2:5" ht="14.25" customHeight="1">
      <c r="B405" s="70"/>
      <c r="C405" s="52"/>
      <c r="D405" s="1"/>
      <c r="E405" s="52"/>
    </row>
    <row r="406" spans="2:5" ht="14.25" customHeight="1">
      <c r="B406" s="70"/>
      <c r="C406" s="52"/>
      <c r="D406" s="1"/>
      <c r="E406" s="52"/>
    </row>
    <row r="407" spans="2:5" ht="14.25" customHeight="1">
      <c r="B407" s="70"/>
      <c r="C407" s="52"/>
      <c r="D407" s="1"/>
      <c r="E407" s="52"/>
    </row>
    <row r="408" spans="2:5" ht="14.25" customHeight="1">
      <c r="B408" s="70"/>
      <c r="C408" s="52"/>
      <c r="D408" s="1"/>
      <c r="E408" s="52"/>
    </row>
    <row r="409" spans="2:5" ht="14.25" customHeight="1">
      <c r="B409" s="70"/>
      <c r="C409" s="52"/>
      <c r="D409" s="1"/>
      <c r="E409" s="52"/>
    </row>
    <row r="410" spans="2:5" ht="14.25" customHeight="1">
      <c r="B410" s="70"/>
      <c r="C410" s="52"/>
      <c r="D410" s="1"/>
      <c r="E410" s="52"/>
    </row>
    <row r="411" spans="2:5" ht="14.25" customHeight="1">
      <c r="B411" s="70"/>
      <c r="C411" s="52"/>
      <c r="D411" s="1"/>
      <c r="E411" s="52"/>
    </row>
    <row r="412" spans="2:5" ht="14.25" customHeight="1">
      <c r="B412" s="70"/>
      <c r="C412" s="52"/>
      <c r="D412" s="1"/>
      <c r="E412" s="52"/>
    </row>
    <row r="413" spans="2:5" ht="14.25" customHeight="1">
      <c r="B413" s="70"/>
      <c r="C413" s="52"/>
      <c r="D413" s="1"/>
      <c r="E413" s="52"/>
    </row>
    <row r="414" spans="2:5" ht="14.25" customHeight="1">
      <c r="B414" s="70"/>
      <c r="C414" s="52"/>
      <c r="D414" s="1"/>
      <c r="E414" s="52"/>
    </row>
    <row r="415" spans="2:5" ht="14.25" customHeight="1">
      <c r="B415" s="70"/>
      <c r="C415" s="52"/>
      <c r="D415" s="1"/>
      <c r="E415" s="52"/>
    </row>
    <row r="416" spans="2:5" ht="14.25" customHeight="1">
      <c r="B416" s="70"/>
      <c r="C416" s="52"/>
      <c r="D416" s="1"/>
      <c r="E416" s="52"/>
    </row>
    <row r="417" spans="2:5" ht="14.25" customHeight="1">
      <c r="B417" s="70"/>
      <c r="C417" s="52"/>
      <c r="D417" s="1"/>
      <c r="E417" s="52"/>
    </row>
    <row r="418" spans="2:5" ht="14.25" customHeight="1">
      <c r="B418" s="70"/>
      <c r="C418" s="52"/>
      <c r="D418" s="1"/>
      <c r="E418" s="52"/>
    </row>
    <row r="419" spans="2:5" ht="14.25" customHeight="1">
      <c r="B419" s="70"/>
      <c r="C419" s="52"/>
      <c r="D419" s="1"/>
      <c r="E419" s="52"/>
    </row>
    <row r="420" spans="2:5" ht="14.25" customHeight="1">
      <c r="B420" s="70"/>
      <c r="C420" s="52"/>
      <c r="D420" s="1"/>
      <c r="E420" s="52"/>
    </row>
    <row r="421" spans="2:5" ht="14.25" customHeight="1">
      <c r="B421" s="70"/>
      <c r="C421" s="52"/>
      <c r="D421" s="1"/>
      <c r="E421" s="52"/>
    </row>
    <row r="422" spans="2:5" ht="14.25" customHeight="1">
      <c r="B422" s="70"/>
      <c r="C422" s="52"/>
      <c r="D422" s="1"/>
      <c r="E422" s="52"/>
    </row>
    <row r="423" spans="2:5" ht="14.25" customHeight="1">
      <c r="B423" s="70"/>
      <c r="C423" s="52"/>
      <c r="D423" s="1"/>
      <c r="E423" s="52"/>
    </row>
    <row r="424" spans="2:5" ht="14.25" customHeight="1">
      <c r="B424" s="70"/>
      <c r="C424" s="52"/>
      <c r="D424" s="1"/>
      <c r="E424" s="52"/>
    </row>
    <row r="425" spans="2:5" ht="14.25" customHeight="1">
      <c r="B425" s="70"/>
      <c r="C425" s="52"/>
      <c r="D425" s="1"/>
      <c r="E425" s="52"/>
    </row>
    <row r="426" spans="2:5" ht="14.25" customHeight="1">
      <c r="B426" s="70"/>
      <c r="C426" s="52"/>
      <c r="D426" s="1"/>
      <c r="E426" s="52"/>
    </row>
    <row r="427" spans="2:5" ht="14.25" customHeight="1">
      <c r="B427" s="70"/>
      <c r="C427" s="52"/>
      <c r="D427" s="1"/>
      <c r="E427" s="52"/>
    </row>
    <row r="428" spans="2:5" ht="14.25" customHeight="1">
      <c r="B428" s="70"/>
      <c r="C428" s="52"/>
      <c r="D428" s="1"/>
      <c r="E428" s="52"/>
    </row>
    <row r="429" spans="2:5" ht="14.25" customHeight="1">
      <c r="B429" s="70"/>
      <c r="C429" s="52"/>
      <c r="D429" s="1"/>
      <c r="E429" s="52"/>
    </row>
    <row r="430" spans="2:5" ht="14.25" customHeight="1">
      <c r="B430" s="70"/>
      <c r="C430" s="52"/>
      <c r="D430" s="1"/>
      <c r="E430" s="52"/>
    </row>
    <row r="431" spans="2:5" ht="14.25" customHeight="1">
      <c r="B431" s="70"/>
      <c r="C431" s="52"/>
      <c r="D431" s="1"/>
      <c r="E431" s="52"/>
    </row>
    <row r="432" spans="2:5" ht="14.25" customHeight="1">
      <c r="B432" s="70"/>
      <c r="C432" s="52"/>
      <c r="D432" s="1"/>
      <c r="E432" s="52"/>
    </row>
    <row r="433" spans="2:5" ht="14.25" customHeight="1">
      <c r="B433" s="70"/>
      <c r="C433" s="52"/>
      <c r="D433" s="1"/>
      <c r="E433" s="52"/>
    </row>
    <row r="434" spans="2:5" ht="14.25" customHeight="1">
      <c r="B434" s="70"/>
      <c r="C434" s="52"/>
      <c r="D434" s="1"/>
      <c r="E434" s="52"/>
    </row>
    <row r="435" spans="2:5" ht="14.25" customHeight="1">
      <c r="B435" s="70"/>
      <c r="C435" s="52"/>
      <c r="D435" s="1"/>
      <c r="E435" s="52"/>
    </row>
    <row r="436" spans="2:5" ht="14.25" customHeight="1">
      <c r="B436" s="70"/>
      <c r="C436" s="52"/>
      <c r="D436" s="1"/>
      <c r="E436" s="52"/>
    </row>
    <row r="437" spans="2:5" ht="14.25" customHeight="1">
      <c r="B437" s="70"/>
      <c r="C437" s="52"/>
      <c r="D437" s="1"/>
      <c r="E437" s="52"/>
    </row>
    <row r="438" spans="2:5" ht="14.25" customHeight="1">
      <c r="B438" s="70"/>
      <c r="C438" s="52"/>
      <c r="D438" s="1"/>
      <c r="E438" s="52"/>
    </row>
    <row r="439" spans="2:5" ht="14.25" customHeight="1">
      <c r="B439" s="70"/>
      <c r="C439" s="52"/>
      <c r="D439" s="1"/>
      <c r="E439" s="52"/>
    </row>
    <row r="440" spans="2:5" ht="14.25" customHeight="1">
      <c r="B440" s="70"/>
      <c r="C440" s="52"/>
      <c r="D440" s="1"/>
      <c r="E440" s="52"/>
    </row>
    <row r="441" spans="2:5" ht="14.25" customHeight="1">
      <c r="B441" s="70"/>
      <c r="C441" s="52"/>
      <c r="D441" s="1"/>
      <c r="E441" s="52"/>
    </row>
    <row r="442" spans="2:5" ht="14.25" customHeight="1">
      <c r="B442" s="70"/>
      <c r="C442" s="52"/>
      <c r="D442" s="1"/>
      <c r="E442" s="52"/>
    </row>
    <row r="443" spans="2:5" ht="14.25" customHeight="1">
      <c r="B443" s="70"/>
      <c r="C443" s="52"/>
      <c r="D443" s="1"/>
      <c r="E443" s="52"/>
    </row>
    <row r="444" spans="2:5" ht="14.25" customHeight="1">
      <c r="B444" s="70"/>
      <c r="C444" s="52"/>
      <c r="D444" s="1"/>
      <c r="E444" s="52"/>
    </row>
    <row r="445" spans="2:5" ht="14.25" customHeight="1">
      <c r="B445" s="70"/>
      <c r="C445" s="52"/>
      <c r="D445" s="1"/>
      <c r="E445" s="52"/>
    </row>
    <row r="446" spans="2:5" ht="14.25" customHeight="1">
      <c r="B446" s="70"/>
      <c r="C446" s="52"/>
      <c r="D446" s="1"/>
      <c r="E446" s="52"/>
    </row>
    <row r="447" spans="2:5" ht="14.25" customHeight="1">
      <c r="B447" s="70"/>
      <c r="C447" s="52"/>
      <c r="D447" s="1"/>
      <c r="E447" s="52"/>
    </row>
    <row r="448" spans="2:5" ht="14.25" customHeight="1">
      <c r="B448" s="70"/>
      <c r="C448" s="52"/>
      <c r="D448" s="1"/>
      <c r="E448" s="52"/>
    </row>
    <row r="449" spans="2:5" ht="14.25" customHeight="1">
      <c r="B449" s="70"/>
      <c r="C449" s="52"/>
      <c r="D449" s="1"/>
      <c r="E449" s="52"/>
    </row>
    <row r="450" spans="2:5" ht="14.25" customHeight="1">
      <c r="B450" s="70"/>
      <c r="C450" s="52"/>
      <c r="D450" s="1"/>
      <c r="E450" s="52"/>
    </row>
    <row r="451" spans="2:5" ht="14.25" customHeight="1">
      <c r="B451" s="70"/>
      <c r="C451" s="52"/>
      <c r="D451" s="1"/>
      <c r="E451" s="52"/>
    </row>
    <row r="452" spans="2:5" ht="14.25" customHeight="1">
      <c r="B452" s="70"/>
      <c r="C452" s="52"/>
      <c r="D452" s="1"/>
      <c r="E452" s="52"/>
    </row>
    <row r="453" spans="2:5" ht="14.25" customHeight="1">
      <c r="B453" s="70"/>
      <c r="C453" s="52"/>
      <c r="D453" s="1"/>
      <c r="E453" s="52"/>
    </row>
    <row r="454" spans="2:5" ht="14.25" customHeight="1">
      <c r="B454" s="70"/>
      <c r="C454" s="52"/>
      <c r="D454" s="1"/>
      <c r="E454" s="52"/>
    </row>
    <row r="455" spans="2:5" ht="14.25" customHeight="1">
      <c r="B455" s="70"/>
      <c r="C455" s="52"/>
      <c r="D455" s="1"/>
      <c r="E455" s="52"/>
    </row>
    <row r="456" spans="2:5" ht="14.25" customHeight="1">
      <c r="B456" s="70"/>
      <c r="C456" s="52"/>
      <c r="D456" s="1"/>
      <c r="E456" s="52"/>
    </row>
    <row r="457" spans="2:5" ht="14.25" customHeight="1">
      <c r="B457" s="70"/>
      <c r="C457" s="52"/>
      <c r="D457" s="1"/>
      <c r="E457" s="52"/>
    </row>
    <row r="458" spans="2:5" ht="14.25" customHeight="1">
      <c r="B458" s="70"/>
      <c r="C458" s="52"/>
      <c r="D458" s="1"/>
      <c r="E458" s="52"/>
    </row>
    <row r="459" spans="2:5" ht="14.25" customHeight="1">
      <c r="B459" s="70"/>
      <c r="C459" s="52"/>
      <c r="D459" s="1"/>
      <c r="E459" s="52"/>
    </row>
    <row r="460" spans="2:5" ht="14.25" customHeight="1">
      <c r="B460" s="70"/>
      <c r="C460" s="52"/>
      <c r="D460" s="1"/>
      <c r="E460" s="52"/>
    </row>
    <row r="461" spans="2:5" ht="14.25" customHeight="1">
      <c r="B461" s="70"/>
      <c r="C461" s="52"/>
      <c r="D461" s="1"/>
      <c r="E461" s="52"/>
    </row>
    <row r="462" spans="2:5" ht="14.25" customHeight="1">
      <c r="B462" s="70"/>
      <c r="C462" s="52"/>
      <c r="D462" s="1"/>
      <c r="E462" s="52"/>
    </row>
    <row r="463" spans="2:5" ht="14.25" customHeight="1">
      <c r="B463" s="70"/>
      <c r="C463" s="52"/>
      <c r="D463" s="1"/>
      <c r="E463" s="52"/>
    </row>
    <row r="464" spans="2:5" ht="14.25" customHeight="1">
      <c r="B464" s="70"/>
      <c r="C464" s="52"/>
      <c r="D464" s="1"/>
      <c r="E464" s="52"/>
    </row>
    <row r="465" spans="2:5" ht="14.25" customHeight="1">
      <c r="B465" s="70"/>
      <c r="C465" s="52"/>
      <c r="D465" s="1"/>
      <c r="E465" s="52"/>
    </row>
    <row r="466" spans="2:5" ht="14.25" customHeight="1">
      <c r="B466" s="70"/>
      <c r="C466" s="52"/>
      <c r="D466" s="1"/>
      <c r="E466" s="52"/>
    </row>
    <row r="467" spans="2:5" ht="14.25" customHeight="1">
      <c r="B467" s="70"/>
      <c r="C467" s="52"/>
      <c r="D467" s="1"/>
      <c r="E467" s="52"/>
    </row>
    <row r="468" spans="2:5" ht="14.25" customHeight="1">
      <c r="B468" s="70"/>
      <c r="C468" s="52"/>
      <c r="D468" s="1"/>
      <c r="E468" s="52"/>
    </row>
    <row r="469" spans="2:5" ht="14.25" customHeight="1">
      <c r="B469" s="70"/>
      <c r="C469" s="52"/>
      <c r="D469" s="1"/>
      <c r="E469" s="52"/>
    </row>
    <row r="470" spans="2:5" ht="14.25" customHeight="1">
      <c r="B470" s="70"/>
      <c r="C470" s="52"/>
      <c r="D470" s="1"/>
      <c r="E470" s="52"/>
    </row>
    <row r="471" spans="2:5" ht="14.25" customHeight="1">
      <c r="B471" s="70"/>
      <c r="C471" s="52"/>
      <c r="D471" s="1"/>
      <c r="E471" s="52"/>
    </row>
    <row r="472" spans="2:5" ht="14.25" customHeight="1">
      <c r="B472" s="70"/>
      <c r="C472" s="52"/>
      <c r="D472" s="1"/>
      <c r="E472" s="52"/>
    </row>
    <row r="473" spans="2:5" ht="14.25" customHeight="1">
      <c r="B473" s="70"/>
      <c r="C473" s="52"/>
      <c r="D473" s="1"/>
      <c r="E473" s="52"/>
    </row>
    <row r="474" spans="2:5" ht="14.25" customHeight="1">
      <c r="B474" s="70"/>
      <c r="C474" s="52"/>
      <c r="D474" s="1"/>
      <c r="E474" s="52"/>
    </row>
    <row r="475" spans="2:5" ht="14.25" customHeight="1">
      <c r="B475" s="70"/>
      <c r="C475" s="52"/>
      <c r="D475" s="1"/>
      <c r="E475" s="52"/>
    </row>
    <row r="476" spans="2:5" ht="14.25" customHeight="1">
      <c r="B476" s="70"/>
      <c r="C476" s="52"/>
      <c r="D476" s="1"/>
      <c r="E476" s="52"/>
    </row>
    <row r="477" spans="2:5" ht="14.25" customHeight="1">
      <c r="B477" s="70"/>
      <c r="C477" s="52"/>
      <c r="D477" s="1"/>
      <c r="E477" s="52"/>
    </row>
    <row r="478" spans="2:5" ht="14.25" customHeight="1">
      <c r="B478" s="70"/>
      <c r="C478" s="52"/>
      <c r="D478" s="1"/>
      <c r="E478" s="52"/>
    </row>
    <row r="479" spans="2:5" ht="14.25" customHeight="1">
      <c r="B479" s="70"/>
      <c r="C479" s="52"/>
      <c r="D479" s="1"/>
      <c r="E479" s="52"/>
    </row>
    <row r="480" spans="2:5" ht="14.25" customHeight="1">
      <c r="B480" s="70"/>
      <c r="C480" s="52"/>
      <c r="D480" s="1"/>
      <c r="E480" s="52"/>
    </row>
    <row r="481" spans="2:5" ht="14.25" customHeight="1">
      <c r="B481" s="70"/>
      <c r="C481" s="52"/>
      <c r="D481" s="1"/>
      <c r="E481" s="52"/>
    </row>
    <row r="482" spans="2:5" ht="14.25" customHeight="1">
      <c r="B482" s="70"/>
      <c r="C482" s="52"/>
      <c r="D482" s="1"/>
      <c r="E482" s="52"/>
    </row>
    <row r="483" spans="2:5" ht="14.25" customHeight="1">
      <c r="B483" s="70"/>
      <c r="C483" s="52"/>
      <c r="D483" s="1"/>
      <c r="E483" s="52"/>
    </row>
    <row r="484" spans="2:5" ht="14.25" customHeight="1">
      <c r="B484" s="70"/>
      <c r="C484" s="52"/>
      <c r="D484" s="1"/>
      <c r="E484" s="52"/>
    </row>
    <row r="485" spans="2:5" ht="14.25" customHeight="1">
      <c r="B485" s="70"/>
      <c r="C485" s="52"/>
      <c r="D485" s="1"/>
      <c r="E485" s="52"/>
    </row>
    <row r="486" spans="2:5" ht="14.25" customHeight="1">
      <c r="B486" s="70"/>
      <c r="C486" s="52"/>
      <c r="D486" s="1"/>
      <c r="E486" s="52"/>
    </row>
    <row r="487" spans="2:5" ht="14.25" customHeight="1">
      <c r="B487" s="70"/>
      <c r="C487" s="52"/>
      <c r="D487" s="1"/>
      <c r="E487" s="52"/>
    </row>
    <row r="488" spans="2:5" ht="14.25" customHeight="1">
      <c r="B488" s="70"/>
      <c r="C488" s="52"/>
      <c r="D488" s="1"/>
      <c r="E488" s="52"/>
    </row>
    <row r="489" spans="2:5" ht="14.25" customHeight="1">
      <c r="B489" s="70"/>
      <c r="C489" s="52"/>
      <c r="D489" s="1"/>
      <c r="E489" s="52"/>
    </row>
    <row r="490" spans="2:5" ht="14.25" customHeight="1">
      <c r="B490" s="70"/>
      <c r="C490" s="52"/>
      <c r="D490" s="1"/>
      <c r="E490" s="52"/>
    </row>
    <row r="491" spans="2:5" ht="14.25" customHeight="1">
      <c r="B491" s="70"/>
      <c r="C491" s="52"/>
      <c r="D491" s="1"/>
      <c r="E491" s="52"/>
    </row>
    <row r="492" spans="2:5" ht="14.25" customHeight="1">
      <c r="B492" s="70"/>
      <c r="C492" s="52"/>
      <c r="D492" s="1"/>
      <c r="E492" s="52"/>
    </row>
    <row r="493" spans="2:5" ht="14.25" customHeight="1">
      <c r="B493" s="70"/>
      <c r="C493" s="52"/>
      <c r="D493" s="1"/>
      <c r="E493" s="52"/>
    </row>
    <row r="494" spans="2:5" ht="14.25" customHeight="1">
      <c r="B494" s="70"/>
      <c r="C494" s="52"/>
      <c r="D494" s="1"/>
      <c r="E494" s="52"/>
    </row>
    <row r="495" spans="2:5" ht="14.25" customHeight="1">
      <c r="B495" s="70"/>
      <c r="C495" s="52"/>
      <c r="D495" s="1"/>
      <c r="E495" s="52"/>
    </row>
    <row r="496" spans="2:5" ht="14.25" customHeight="1">
      <c r="B496" s="70"/>
      <c r="C496" s="52"/>
      <c r="D496" s="1"/>
      <c r="E496" s="52"/>
    </row>
    <row r="497" spans="2:5" ht="14.25" customHeight="1">
      <c r="B497" s="70"/>
      <c r="C497" s="52"/>
      <c r="D497" s="1"/>
      <c r="E497" s="52"/>
    </row>
    <row r="498" spans="2:5" ht="14.25" customHeight="1">
      <c r="B498" s="70"/>
      <c r="C498" s="52"/>
      <c r="D498" s="1"/>
      <c r="E498" s="52"/>
    </row>
    <row r="499" spans="2:5" ht="14.25" customHeight="1">
      <c r="B499" s="70"/>
      <c r="C499" s="52"/>
      <c r="D499" s="1"/>
      <c r="E499" s="52"/>
    </row>
    <row r="500" spans="2:5" ht="14.25" customHeight="1">
      <c r="B500" s="70"/>
      <c r="C500" s="52"/>
      <c r="D500" s="1"/>
      <c r="E500" s="52"/>
    </row>
    <row r="501" spans="2:5" ht="14.25" customHeight="1">
      <c r="B501" s="70"/>
      <c r="C501" s="52"/>
      <c r="D501" s="1"/>
      <c r="E501" s="52"/>
    </row>
    <row r="502" spans="2:5" ht="14.25" customHeight="1">
      <c r="B502" s="70"/>
      <c r="C502" s="52"/>
      <c r="D502" s="1"/>
      <c r="E502" s="52"/>
    </row>
    <row r="503" spans="2:5" ht="14.25" customHeight="1">
      <c r="B503" s="70"/>
      <c r="C503" s="52"/>
      <c r="D503" s="1"/>
      <c r="E503" s="52"/>
    </row>
    <row r="504" spans="2:5" ht="14.25" customHeight="1">
      <c r="B504" s="70"/>
      <c r="C504" s="52"/>
      <c r="D504" s="1"/>
      <c r="E504" s="52"/>
    </row>
    <row r="505" spans="2:5" ht="14.25" customHeight="1">
      <c r="B505" s="70"/>
      <c r="C505" s="52"/>
      <c r="D505" s="1"/>
      <c r="E505" s="52"/>
    </row>
    <row r="506" spans="2:5" ht="14.25" customHeight="1">
      <c r="B506" s="70"/>
      <c r="C506" s="52"/>
      <c r="D506" s="1"/>
      <c r="E506" s="52"/>
    </row>
    <row r="507" spans="2:5" ht="14.25" customHeight="1">
      <c r="B507" s="70"/>
      <c r="C507" s="52"/>
      <c r="D507" s="1"/>
      <c r="E507" s="52"/>
    </row>
    <row r="508" spans="2:5" ht="14.25" customHeight="1">
      <c r="B508" s="70"/>
      <c r="C508" s="52"/>
      <c r="D508" s="1"/>
      <c r="E508" s="52"/>
    </row>
    <row r="509" spans="2:5" ht="14.25" customHeight="1">
      <c r="B509" s="70"/>
      <c r="C509" s="52"/>
      <c r="D509" s="1"/>
      <c r="E509" s="52"/>
    </row>
    <row r="510" spans="2:5" ht="14.25" customHeight="1">
      <c r="B510" s="70"/>
      <c r="C510" s="52"/>
      <c r="D510" s="1"/>
      <c r="E510" s="52"/>
    </row>
    <row r="511" spans="2:5" ht="14.25" customHeight="1">
      <c r="B511" s="70"/>
      <c r="C511" s="52"/>
      <c r="D511" s="1"/>
      <c r="E511" s="52"/>
    </row>
    <row r="512" spans="2:5" ht="14.25" customHeight="1">
      <c r="B512" s="70"/>
      <c r="C512" s="52"/>
      <c r="D512" s="1"/>
      <c r="E512" s="52"/>
    </row>
    <row r="513" spans="2:5" ht="14.25" customHeight="1">
      <c r="B513" s="70"/>
      <c r="C513" s="52"/>
      <c r="D513" s="1"/>
      <c r="E513" s="52"/>
    </row>
    <row r="514" spans="2:5" ht="14.25" customHeight="1">
      <c r="B514" s="70"/>
      <c r="C514" s="52"/>
      <c r="D514" s="1"/>
      <c r="E514" s="52"/>
    </row>
    <row r="515" spans="2:5" ht="14.25" customHeight="1">
      <c r="B515" s="70"/>
      <c r="C515" s="52"/>
      <c r="D515" s="1"/>
      <c r="E515" s="52"/>
    </row>
    <row r="516" spans="2:5" ht="14.25" customHeight="1">
      <c r="B516" s="70"/>
      <c r="C516" s="52"/>
      <c r="D516" s="1"/>
      <c r="E516" s="52"/>
    </row>
    <row r="517" spans="2:5" ht="14.25" customHeight="1">
      <c r="B517" s="70"/>
      <c r="C517" s="52"/>
      <c r="D517" s="1"/>
      <c r="E517" s="52"/>
    </row>
    <row r="518" spans="2:5" ht="14.25" customHeight="1">
      <c r="B518" s="70"/>
      <c r="C518" s="52"/>
      <c r="D518" s="1"/>
      <c r="E518" s="52"/>
    </row>
    <row r="519" spans="2:5" ht="14.25" customHeight="1">
      <c r="B519" s="70"/>
      <c r="C519" s="52"/>
      <c r="D519" s="1"/>
      <c r="E519" s="52"/>
    </row>
    <row r="520" spans="2:5" ht="14.25" customHeight="1">
      <c r="B520" s="70"/>
      <c r="C520" s="52"/>
      <c r="D520" s="1"/>
      <c r="E520" s="52"/>
    </row>
    <row r="521" spans="2:5" ht="14.25" customHeight="1">
      <c r="B521" s="70"/>
      <c r="C521" s="52"/>
      <c r="D521" s="1"/>
      <c r="E521" s="52"/>
    </row>
    <row r="522" spans="2:5" ht="14.25" customHeight="1">
      <c r="B522" s="70"/>
      <c r="C522" s="52"/>
      <c r="D522" s="1"/>
      <c r="E522" s="52"/>
    </row>
    <row r="523" spans="2:5" ht="14.25" customHeight="1">
      <c r="B523" s="70"/>
      <c r="C523" s="52"/>
      <c r="D523" s="1"/>
      <c r="E523" s="52"/>
    </row>
    <row r="524" spans="2:5" ht="14.25" customHeight="1">
      <c r="B524" s="70"/>
      <c r="C524" s="52"/>
      <c r="D524" s="1"/>
      <c r="E524" s="52"/>
    </row>
    <row r="525" spans="2:5" ht="14.25" customHeight="1">
      <c r="B525" s="70"/>
      <c r="C525" s="52"/>
      <c r="D525" s="1"/>
      <c r="E525" s="52"/>
    </row>
    <row r="526" spans="2:5" ht="14.25" customHeight="1">
      <c r="B526" s="70"/>
      <c r="C526" s="52"/>
      <c r="D526" s="1"/>
      <c r="E526" s="52"/>
    </row>
    <row r="527" spans="2:5" ht="14.25" customHeight="1">
      <c r="B527" s="70"/>
      <c r="C527" s="52"/>
      <c r="D527" s="1"/>
      <c r="E527" s="52"/>
    </row>
    <row r="528" spans="2:5" ht="14.25" customHeight="1">
      <c r="B528" s="70"/>
      <c r="C528" s="52"/>
      <c r="D528" s="1"/>
      <c r="E528" s="52"/>
    </row>
    <row r="529" spans="2:5" ht="14.25" customHeight="1">
      <c r="B529" s="70"/>
      <c r="C529" s="52"/>
      <c r="D529" s="1"/>
      <c r="E529" s="52"/>
    </row>
    <row r="530" spans="2:5" ht="14.25" customHeight="1">
      <c r="B530" s="70"/>
      <c r="C530" s="52"/>
      <c r="D530" s="1"/>
      <c r="E530" s="52"/>
    </row>
    <row r="531" spans="2:5" ht="14.25" customHeight="1">
      <c r="B531" s="70"/>
      <c r="C531" s="52"/>
      <c r="D531" s="1"/>
      <c r="E531" s="52"/>
    </row>
    <row r="532" spans="2:5" ht="14.25" customHeight="1">
      <c r="B532" s="70"/>
      <c r="C532" s="52"/>
      <c r="D532" s="1"/>
      <c r="E532" s="52"/>
    </row>
    <row r="533" spans="2:5" ht="14.25" customHeight="1">
      <c r="B533" s="70"/>
      <c r="C533" s="52"/>
      <c r="D533" s="1"/>
      <c r="E533" s="52"/>
    </row>
    <row r="534" spans="2:5" ht="14.25" customHeight="1">
      <c r="B534" s="70"/>
      <c r="C534" s="52"/>
      <c r="D534" s="1"/>
      <c r="E534" s="52"/>
    </row>
    <row r="535" spans="2:5" ht="14.25" customHeight="1">
      <c r="B535" s="70"/>
      <c r="C535" s="52"/>
      <c r="D535" s="1"/>
      <c r="E535" s="52"/>
    </row>
    <row r="536" spans="2:5" ht="14.25" customHeight="1">
      <c r="B536" s="70"/>
      <c r="C536" s="52"/>
      <c r="D536" s="1"/>
      <c r="E536" s="52"/>
    </row>
    <row r="537" spans="2:5" ht="14.25" customHeight="1">
      <c r="B537" s="70"/>
      <c r="C537" s="52"/>
      <c r="D537" s="1"/>
      <c r="E537" s="52"/>
    </row>
    <row r="538" spans="2:5" ht="14.25" customHeight="1">
      <c r="B538" s="70"/>
      <c r="C538" s="52"/>
      <c r="D538" s="1"/>
      <c r="E538" s="52"/>
    </row>
    <row r="539" spans="2:5" ht="14.25" customHeight="1">
      <c r="B539" s="70"/>
      <c r="C539" s="52"/>
      <c r="D539" s="1"/>
      <c r="E539" s="52"/>
    </row>
    <row r="540" spans="2:5" ht="14.25" customHeight="1">
      <c r="B540" s="70"/>
      <c r="C540" s="52"/>
      <c r="D540" s="1"/>
      <c r="E540" s="52"/>
    </row>
    <row r="541" spans="2:5" ht="14.25" customHeight="1">
      <c r="B541" s="70"/>
      <c r="C541" s="52"/>
      <c r="D541" s="1"/>
      <c r="E541" s="52"/>
    </row>
    <row r="542" spans="2:5" ht="14.25" customHeight="1">
      <c r="B542" s="70"/>
      <c r="C542" s="52"/>
      <c r="D542" s="1"/>
      <c r="E542" s="52"/>
    </row>
    <row r="543" spans="2:5" ht="14.25" customHeight="1">
      <c r="B543" s="70"/>
      <c r="C543" s="52"/>
      <c r="D543" s="1"/>
      <c r="E543" s="52"/>
    </row>
    <row r="544" spans="2:5" ht="14.25" customHeight="1">
      <c r="B544" s="70"/>
      <c r="C544" s="52"/>
      <c r="D544" s="1"/>
      <c r="E544" s="52"/>
    </row>
    <row r="545" spans="2:5" ht="14.25" customHeight="1">
      <c r="B545" s="70"/>
      <c r="C545" s="52"/>
      <c r="D545" s="1"/>
      <c r="E545" s="52"/>
    </row>
    <row r="546" spans="2:5" ht="14.25" customHeight="1">
      <c r="B546" s="70"/>
      <c r="C546" s="52"/>
      <c r="D546" s="1"/>
      <c r="E546" s="52"/>
    </row>
    <row r="547" spans="2:5" ht="14.25" customHeight="1">
      <c r="B547" s="70"/>
      <c r="C547" s="52"/>
      <c r="D547" s="1"/>
      <c r="E547" s="52"/>
    </row>
    <row r="548" spans="2:5" ht="14.25" customHeight="1">
      <c r="B548" s="70"/>
      <c r="C548" s="52"/>
      <c r="D548" s="1"/>
      <c r="E548" s="52"/>
    </row>
    <row r="549" spans="2:5" ht="14.25" customHeight="1">
      <c r="B549" s="70"/>
      <c r="C549" s="52"/>
      <c r="D549" s="1"/>
      <c r="E549" s="52"/>
    </row>
    <row r="550" spans="2:5" ht="14.25" customHeight="1">
      <c r="B550" s="70"/>
      <c r="C550" s="52"/>
      <c r="D550" s="1"/>
      <c r="E550" s="52"/>
    </row>
    <row r="551" spans="2:5" ht="14.25" customHeight="1">
      <c r="B551" s="70"/>
      <c r="C551" s="52"/>
      <c r="D551" s="1"/>
      <c r="E551" s="52"/>
    </row>
    <row r="552" spans="2:5" ht="14.25" customHeight="1">
      <c r="B552" s="70"/>
      <c r="C552" s="52"/>
      <c r="D552" s="1"/>
      <c r="E552" s="52"/>
    </row>
    <row r="553" spans="2:5" ht="14.25" customHeight="1">
      <c r="B553" s="70"/>
      <c r="C553" s="52"/>
      <c r="D553" s="1"/>
      <c r="E553" s="52"/>
    </row>
    <row r="554" spans="2:5" ht="14.25" customHeight="1">
      <c r="B554" s="70"/>
      <c r="C554" s="52"/>
      <c r="D554" s="1"/>
      <c r="E554" s="52"/>
    </row>
    <row r="555" spans="2:5" ht="14.25" customHeight="1">
      <c r="B555" s="70"/>
      <c r="C555" s="52"/>
      <c r="D555" s="1"/>
      <c r="E555" s="52"/>
    </row>
    <row r="556" spans="2:5" ht="14.25" customHeight="1">
      <c r="B556" s="70"/>
      <c r="C556" s="52"/>
      <c r="D556" s="1"/>
      <c r="E556" s="52"/>
    </row>
    <row r="557" spans="2:5" ht="14.25" customHeight="1">
      <c r="B557" s="70"/>
      <c r="C557" s="52"/>
      <c r="D557" s="1"/>
      <c r="E557" s="52"/>
    </row>
    <row r="558" spans="2:5" ht="14.25" customHeight="1">
      <c r="B558" s="70"/>
      <c r="C558" s="52"/>
      <c r="D558" s="1"/>
      <c r="E558" s="52"/>
    </row>
    <row r="559" spans="2:5" ht="14.25" customHeight="1">
      <c r="B559" s="70"/>
      <c r="C559" s="52"/>
      <c r="D559" s="1"/>
      <c r="E559" s="52"/>
    </row>
    <row r="560" spans="2:5" ht="14.25" customHeight="1">
      <c r="B560" s="70"/>
      <c r="C560" s="52"/>
      <c r="D560" s="1"/>
      <c r="E560" s="52"/>
    </row>
    <row r="561" spans="2:5" ht="14.25" customHeight="1">
      <c r="B561" s="70"/>
      <c r="C561" s="52"/>
      <c r="D561" s="1"/>
      <c r="E561" s="52"/>
    </row>
    <row r="562" spans="2:5" ht="14.25" customHeight="1">
      <c r="B562" s="70"/>
      <c r="C562" s="52"/>
      <c r="D562" s="1"/>
      <c r="E562" s="52"/>
    </row>
    <row r="563" spans="2:5" ht="14.25" customHeight="1">
      <c r="B563" s="70"/>
      <c r="C563" s="52"/>
      <c r="D563" s="1"/>
      <c r="E563" s="52"/>
    </row>
    <row r="564" spans="2:5" ht="14.25" customHeight="1">
      <c r="B564" s="70"/>
      <c r="C564" s="52"/>
      <c r="D564" s="1"/>
      <c r="E564" s="52"/>
    </row>
    <row r="565" spans="2:5" ht="14.25" customHeight="1">
      <c r="B565" s="70"/>
      <c r="C565" s="52"/>
      <c r="D565" s="1"/>
      <c r="E565" s="52"/>
    </row>
    <row r="566" spans="2:5" ht="14.25" customHeight="1">
      <c r="B566" s="70"/>
      <c r="C566" s="52"/>
      <c r="D566" s="1"/>
      <c r="E566" s="52"/>
    </row>
    <row r="567" spans="2:5" ht="14.25" customHeight="1">
      <c r="B567" s="70"/>
      <c r="C567" s="52"/>
      <c r="D567" s="1"/>
      <c r="E567" s="52"/>
    </row>
    <row r="568" spans="2:5" ht="14.25" customHeight="1">
      <c r="B568" s="70"/>
      <c r="C568" s="52"/>
      <c r="D568" s="1"/>
      <c r="E568" s="52"/>
    </row>
    <row r="569" spans="2:5" ht="14.25" customHeight="1">
      <c r="B569" s="70"/>
      <c r="C569" s="52"/>
      <c r="D569" s="1"/>
      <c r="E569" s="52"/>
    </row>
    <row r="570" spans="2:5" ht="14.25" customHeight="1">
      <c r="B570" s="70"/>
      <c r="C570" s="52"/>
      <c r="D570" s="1"/>
      <c r="E570" s="52"/>
    </row>
    <row r="571" spans="2:5" ht="14.25" customHeight="1">
      <c r="B571" s="70"/>
      <c r="C571" s="52"/>
      <c r="D571" s="1"/>
      <c r="E571" s="52"/>
    </row>
    <row r="572" spans="2:5" ht="14.25" customHeight="1">
      <c r="B572" s="70"/>
      <c r="C572" s="52"/>
      <c r="D572" s="1"/>
      <c r="E572" s="52"/>
    </row>
    <row r="573" spans="2:5" ht="14.25" customHeight="1">
      <c r="B573" s="70"/>
      <c r="C573" s="52"/>
      <c r="D573" s="1"/>
      <c r="E573" s="52"/>
    </row>
    <row r="574" spans="2:5" ht="14.25" customHeight="1">
      <c r="B574" s="70"/>
      <c r="C574" s="52"/>
      <c r="D574" s="1"/>
      <c r="E574" s="52"/>
    </row>
    <row r="575" spans="2:5" ht="14.25" customHeight="1">
      <c r="B575" s="70"/>
      <c r="C575" s="52"/>
      <c r="D575" s="1"/>
      <c r="E575" s="52"/>
    </row>
    <row r="576" spans="2:5" ht="14.25" customHeight="1">
      <c r="B576" s="70"/>
      <c r="C576" s="52"/>
      <c r="D576" s="1"/>
      <c r="E576" s="52"/>
    </row>
    <row r="577" spans="2:5" ht="14.25" customHeight="1">
      <c r="B577" s="70"/>
      <c r="C577" s="52"/>
      <c r="D577" s="1"/>
      <c r="E577" s="52"/>
    </row>
    <row r="578" spans="2:5" ht="14.25" customHeight="1">
      <c r="B578" s="70"/>
      <c r="C578" s="52"/>
      <c r="D578" s="1"/>
      <c r="E578" s="52"/>
    </row>
    <row r="579" spans="2:5" ht="14.25" customHeight="1">
      <c r="B579" s="70"/>
      <c r="C579" s="52"/>
      <c r="D579" s="1"/>
      <c r="E579" s="52"/>
    </row>
    <row r="580" spans="2:5" ht="14.25" customHeight="1">
      <c r="B580" s="70"/>
      <c r="C580" s="52"/>
      <c r="D580" s="1"/>
      <c r="E580" s="52"/>
    </row>
    <row r="581" spans="2:5" ht="14.25" customHeight="1">
      <c r="B581" s="70"/>
      <c r="C581" s="52"/>
      <c r="D581" s="1"/>
      <c r="E581" s="52"/>
    </row>
    <row r="582" spans="2:5" ht="14.25" customHeight="1">
      <c r="B582" s="70"/>
      <c r="C582" s="52"/>
      <c r="D582" s="1"/>
      <c r="E582" s="52"/>
    </row>
    <row r="583" spans="2:5" ht="14.25" customHeight="1">
      <c r="B583" s="70"/>
      <c r="C583" s="52"/>
      <c r="D583" s="1"/>
      <c r="E583" s="52"/>
    </row>
    <row r="584" spans="2:5" ht="14.25" customHeight="1">
      <c r="B584" s="70"/>
      <c r="C584" s="52"/>
      <c r="D584" s="1"/>
      <c r="E584" s="52"/>
    </row>
    <row r="585" spans="2:5" ht="14.25" customHeight="1">
      <c r="B585" s="70"/>
      <c r="C585" s="52"/>
      <c r="D585" s="1"/>
      <c r="E585" s="52"/>
    </row>
    <row r="586" spans="2:5" ht="14.25" customHeight="1">
      <c r="B586" s="70"/>
      <c r="C586" s="52"/>
      <c r="D586" s="1"/>
      <c r="E586" s="52"/>
    </row>
    <row r="587" spans="2:5" ht="14.25" customHeight="1">
      <c r="B587" s="70"/>
      <c r="C587" s="52"/>
      <c r="D587" s="1"/>
      <c r="E587" s="52"/>
    </row>
    <row r="588" spans="2:5" ht="14.25" customHeight="1">
      <c r="B588" s="70"/>
      <c r="C588" s="52"/>
      <c r="D588" s="1"/>
      <c r="E588" s="52"/>
    </row>
    <row r="589" spans="2:5" ht="14.25" customHeight="1">
      <c r="B589" s="70"/>
      <c r="C589" s="52"/>
      <c r="D589" s="1"/>
      <c r="E589" s="52"/>
    </row>
    <row r="590" spans="2:5" ht="14.25" customHeight="1">
      <c r="B590" s="70"/>
      <c r="C590" s="52"/>
      <c r="D590" s="1"/>
      <c r="E590" s="52"/>
    </row>
    <row r="591" spans="2:5" ht="14.25" customHeight="1">
      <c r="B591" s="70"/>
      <c r="C591" s="52"/>
      <c r="D591" s="1"/>
      <c r="E591" s="52"/>
    </row>
    <row r="592" spans="2:5" ht="14.25" customHeight="1">
      <c r="B592" s="70"/>
      <c r="C592" s="52"/>
      <c r="D592" s="1"/>
      <c r="E592" s="52"/>
    </row>
    <row r="593" spans="2:5" ht="14.25" customHeight="1">
      <c r="B593" s="70"/>
      <c r="C593" s="52"/>
      <c r="D593" s="1"/>
      <c r="E593" s="52"/>
    </row>
    <row r="594" spans="2:5" ht="14.25" customHeight="1">
      <c r="B594" s="70"/>
      <c r="C594" s="52"/>
      <c r="D594" s="1"/>
      <c r="E594" s="52"/>
    </row>
    <row r="595" spans="2:5" ht="14.25" customHeight="1">
      <c r="B595" s="70"/>
      <c r="C595" s="52"/>
      <c r="D595" s="1"/>
      <c r="E595" s="52"/>
    </row>
    <row r="596" spans="2:5" ht="14.25" customHeight="1">
      <c r="B596" s="70"/>
      <c r="C596" s="52"/>
      <c r="D596" s="1"/>
      <c r="E596" s="52"/>
    </row>
    <row r="597" spans="2:5" ht="14.25" customHeight="1">
      <c r="B597" s="70"/>
      <c r="C597" s="52"/>
      <c r="D597" s="1"/>
      <c r="E597" s="52"/>
    </row>
    <row r="598" spans="2:5" ht="14.25" customHeight="1">
      <c r="B598" s="70"/>
      <c r="C598" s="52"/>
      <c r="D598" s="1"/>
      <c r="E598" s="52"/>
    </row>
    <row r="599" spans="2:5" ht="14.25" customHeight="1">
      <c r="B599" s="70"/>
      <c r="C599" s="52"/>
      <c r="D599" s="1"/>
      <c r="E599" s="52"/>
    </row>
    <row r="600" spans="2:5" ht="14.25" customHeight="1">
      <c r="B600" s="70"/>
      <c r="C600" s="52"/>
      <c r="D600" s="1"/>
      <c r="E600" s="52"/>
    </row>
    <row r="601" spans="2:5" ht="14.25" customHeight="1">
      <c r="B601" s="70"/>
      <c r="C601" s="52"/>
      <c r="D601" s="1"/>
      <c r="E601" s="52"/>
    </row>
    <row r="602" spans="2:5" ht="14.25" customHeight="1">
      <c r="B602" s="70"/>
      <c r="C602" s="52"/>
      <c r="D602" s="1"/>
      <c r="E602" s="52"/>
    </row>
    <row r="603" spans="2:5" ht="14.25" customHeight="1">
      <c r="B603" s="70"/>
      <c r="C603" s="52"/>
      <c r="D603" s="1"/>
      <c r="E603" s="52"/>
    </row>
    <row r="604" spans="2:5" ht="14.25" customHeight="1">
      <c r="B604" s="70"/>
      <c r="C604" s="52"/>
      <c r="D604" s="1"/>
      <c r="E604" s="52"/>
    </row>
    <row r="605" spans="2:5" ht="14.25" customHeight="1">
      <c r="B605" s="70"/>
      <c r="C605" s="52"/>
      <c r="D605" s="1"/>
      <c r="E605" s="52"/>
    </row>
    <row r="606" spans="2:5" ht="14.25" customHeight="1">
      <c r="B606" s="70"/>
      <c r="C606" s="52"/>
      <c r="D606" s="1"/>
      <c r="E606" s="52"/>
    </row>
    <row r="607" spans="2:5" ht="14.25" customHeight="1">
      <c r="B607" s="70"/>
      <c r="C607" s="52"/>
      <c r="D607" s="1"/>
      <c r="E607" s="52"/>
    </row>
    <row r="608" spans="2:5" ht="14.25" customHeight="1">
      <c r="B608" s="70"/>
      <c r="C608" s="52"/>
      <c r="D608" s="1"/>
      <c r="E608" s="52"/>
    </row>
    <row r="609" spans="2:5" ht="14.25" customHeight="1">
      <c r="B609" s="70"/>
      <c r="C609" s="52"/>
      <c r="D609" s="1"/>
      <c r="E609" s="52"/>
    </row>
    <row r="610" spans="2:5" ht="14.25" customHeight="1">
      <c r="B610" s="70"/>
      <c r="C610" s="52"/>
      <c r="D610" s="1"/>
      <c r="E610" s="52"/>
    </row>
    <row r="611" spans="2:5" ht="14.25" customHeight="1">
      <c r="B611" s="70"/>
      <c r="C611" s="52"/>
      <c r="D611" s="1"/>
      <c r="E611" s="52"/>
    </row>
    <row r="612" spans="2:5" ht="14.25" customHeight="1">
      <c r="B612" s="70"/>
      <c r="C612" s="52"/>
      <c r="D612" s="1"/>
      <c r="E612" s="52"/>
    </row>
    <row r="613" spans="2:5" ht="14.25" customHeight="1">
      <c r="B613" s="70"/>
      <c r="C613" s="52"/>
      <c r="D613" s="1"/>
      <c r="E613" s="52"/>
    </row>
    <row r="614" spans="2:5" ht="14.25" customHeight="1">
      <c r="B614" s="70"/>
      <c r="C614" s="52"/>
      <c r="D614" s="1"/>
      <c r="E614" s="52"/>
    </row>
    <row r="615" spans="2:5" ht="14.25" customHeight="1">
      <c r="B615" s="70"/>
      <c r="C615" s="52"/>
      <c r="D615" s="1"/>
      <c r="E615" s="52"/>
    </row>
    <row r="616" spans="2:5" ht="14.25" customHeight="1">
      <c r="B616" s="70"/>
      <c r="C616" s="52"/>
      <c r="D616" s="1"/>
      <c r="E616" s="52"/>
    </row>
    <row r="617" spans="2:5" ht="14.25" customHeight="1">
      <c r="B617" s="70"/>
      <c r="C617" s="52"/>
      <c r="D617" s="1"/>
      <c r="E617" s="52"/>
    </row>
    <row r="618" spans="2:5" ht="14.25" customHeight="1">
      <c r="B618" s="70"/>
      <c r="C618" s="52"/>
      <c r="D618" s="1"/>
      <c r="E618" s="52"/>
    </row>
    <row r="619" spans="2:5" ht="14.25" customHeight="1">
      <c r="B619" s="70"/>
      <c r="C619" s="52"/>
      <c r="D619" s="1"/>
      <c r="E619" s="52"/>
    </row>
    <row r="620" spans="2:5" ht="14.25" customHeight="1">
      <c r="B620" s="70"/>
      <c r="C620" s="52"/>
      <c r="D620" s="1"/>
      <c r="E620" s="52"/>
    </row>
    <row r="621" spans="2:5" ht="14.25" customHeight="1">
      <c r="B621" s="70"/>
      <c r="C621" s="52"/>
      <c r="D621" s="1"/>
      <c r="E621" s="52"/>
    </row>
    <row r="622" spans="2:5" ht="14.25" customHeight="1">
      <c r="B622" s="70"/>
      <c r="C622" s="52"/>
      <c r="D622" s="1"/>
      <c r="E622" s="52"/>
    </row>
    <row r="623" spans="2:5" ht="14.25" customHeight="1">
      <c r="B623" s="70"/>
      <c r="C623" s="52"/>
      <c r="D623" s="1"/>
      <c r="E623" s="52"/>
    </row>
    <row r="624" spans="2:5" ht="14.25" customHeight="1">
      <c r="B624" s="70"/>
      <c r="C624" s="52"/>
      <c r="D624" s="1"/>
      <c r="E624" s="52"/>
    </row>
    <row r="625" spans="2:5" ht="14.25" customHeight="1">
      <c r="B625" s="70"/>
      <c r="C625" s="52"/>
      <c r="D625" s="1"/>
      <c r="E625" s="52"/>
    </row>
    <row r="626" spans="2:5" ht="14.25" customHeight="1">
      <c r="B626" s="70"/>
      <c r="C626" s="52"/>
      <c r="D626" s="1"/>
      <c r="E626" s="52"/>
    </row>
    <row r="627" spans="2:5" ht="14.25" customHeight="1">
      <c r="B627" s="70"/>
      <c r="C627" s="52"/>
      <c r="D627" s="1"/>
      <c r="E627" s="52"/>
    </row>
    <row r="628" spans="2:5" ht="14.25" customHeight="1">
      <c r="B628" s="70"/>
      <c r="C628" s="52"/>
      <c r="D628" s="1"/>
      <c r="E628" s="52"/>
    </row>
    <row r="629" spans="2:5" ht="14.25" customHeight="1">
      <c r="B629" s="70"/>
      <c r="C629" s="52"/>
      <c r="D629" s="1"/>
      <c r="E629" s="52"/>
    </row>
    <row r="630" spans="2:5" ht="14.25" customHeight="1">
      <c r="B630" s="70"/>
      <c r="C630" s="52"/>
      <c r="D630" s="1"/>
      <c r="E630" s="52"/>
    </row>
    <row r="631" spans="2:5" ht="14.25" customHeight="1">
      <c r="B631" s="70"/>
      <c r="C631" s="52"/>
      <c r="D631" s="1"/>
      <c r="E631" s="52"/>
    </row>
    <row r="632" spans="2:5" ht="14.25" customHeight="1">
      <c r="B632" s="70"/>
      <c r="C632" s="52"/>
      <c r="D632" s="1"/>
      <c r="E632" s="52"/>
    </row>
    <row r="633" spans="2:5" ht="14.25" customHeight="1">
      <c r="B633" s="70"/>
      <c r="C633" s="52"/>
      <c r="D633" s="1"/>
      <c r="E633" s="52"/>
    </row>
    <row r="634" spans="2:5" ht="14.25" customHeight="1">
      <c r="B634" s="70"/>
      <c r="C634" s="52"/>
      <c r="D634" s="1"/>
      <c r="E634" s="52"/>
    </row>
    <row r="635" spans="2:5" ht="14.25" customHeight="1">
      <c r="B635" s="70"/>
      <c r="C635" s="52"/>
      <c r="D635" s="1"/>
      <c r="E635" s="52"/>
    </row>
    <row r="636" spans="2:5" ht="14.25" customHeight="1">
      <c r="B636" s="70"/>
      <c r="C636" s="52"/>
      <c r="D636" s="1"/>
      <c r="E636" s="52"/>
    </row>
    <row r="637" spans="2:5" ht="14.25" customHeight="1">
      <c r="B637" s="70"/>
      <c r="C637" s="52"/>
      <c r="D637" s="1"/>
      <c r="E637" s="52"/>
    </row>
    <row r="638" spans="2:5" ht="14.25" customHeight="1">
      <c r="B638" s="70"/>
      <c r="C638" s="52"/>
      <c r="D638" s="1"/>
      <c r="E638" s="52"/>
    </row>
    <row r="639" spans="2:5" ht="14.25" customHeight="1">
      <c r="B639" s="70"/>
      <c r="C639" s="52"/>
      <c r="D639" s="1"/>
      <c r="E639" s="52"/>
    </row>
    <row r="640" spans="2:5" ht="14.25" customHeight="1">
      <c r="B640" s="70"/>
      <c r="C640" s="52"/>
      <c r="D640" s="1"/>
      <c r="E640" s="52"/>
    </row>
    <row r="641" spans="2:5" ht="14.25" customHeight="1">
      <c r="B641" s="70"/>
      <c r="C641" s="52"/>
      <c r="D641" s="1"/>
      <c r="E641" s="52"/>
    </row>
    <row r="642" spans="2:5" ht="14.25" customHeight="1">
      <c r="B642" s="70"/>
      <c r="C642" s="52"/>
      <c r="D642" s="1"/>
      <c r="E642" s="52"/>
    </row>
    <row r="643" spans="2:5" ht="14.25" customHeight="1">
      <c r="B643" s="70"/>
      <c r="C643" s="52"/>
      <c r="D643" s="1"/>
      <c r="E643" s="52"/>
    </row>
    <row r="644" spans="2:5" ht="14.25" customHeight="1">
      <c r="B644" s="70"/>
      <c r="C644" s="52"/>
      <c r="D644" s="1"/>
      <c r="E644" s="52"/>
    </row>
    <row r="645" spans="2:5" ht="14.25" customHeight="1">
      <c r="B645" s="70"/>
      <c r="C645" s="52"/>
      <c r="D645" s="1"/>
      <c r="E645" s="52"/>
    </row>
    <row r="646" spans="2:5" ht="14.25" customHeight="1">
      <c r="B646" s="70"/>
      <c r="C646" s="52"/>
      <c r="D646" s="1"/>
      <c r="E646" s="52"/>
    </row>
    <row r="647" spans="2:5" ht="14.25" customHeight="1">
      <c r="B647" s="70"/>
      <c r="C647" s="52"/>
      <c r="D647" s="1"/>
      <c r="E647" s="52"/>
    </row>
    <row r="648" spans="2:5" ht="14.25" customHeight="1">
      <c r="B648" s="70"/>
      <c r="C648" s="52"/>
      <c r="D648" s="1"/>
      <c r="E648" s="52"/>
    </row>
    <row r="649" spans="2:5" ht="14.25" customHeight="1">
      <c r="B649" s="70"/>
      <c r="C649" s="52"/>
      <c r="D649" s="1"/>
      <c r="E649" s="52"/>
    </row>
    <row r="650" spans="2:5" ht="14.25" customHeight="1">
      <c r="B650" s="70"/>
      <c r="C650" s="52"/>
      <c r="D650" s="1"/>
      <c r="E650" s="52"/>
    </row>
    <row r="651" spans="2:5" ht="14.25" customHeight="1">
      <c r="B651" s="70"/>
      <c r="C651" s="52"/>
      <c r="D651" s="1"/>
      <c r="E651" s="52"/>
    </row>
    <row r="652" spans="2:5" ht="14.25" customHeight="1">
      <c r="B652" s="70"/>
      <c r="C652" s="52"/>
      <c r="D652" s="1"/>
      <c r="E652" s="52"/>
    </row>
    <row r="653" spans="2:5" ht="14.25" customHeight="1">
      <c r="B653" s="70"/>
      <c r="C653" s="52"/>
      <c r="D653" s="1"/>
      <c r="E653" s="52"/>
    </row>
    <row r="654" spans="2:5" ht="14.25" customHeight="1">
      <c r="B654" s="70"/>
      <c r="C654" s="52"/>
      <c r="D654" s="1"/>
      <c r="E654" s="52"/>
    </row>
    <row r="655" spans="2:5" ht="14.25" customHeight="1">
      <c r="B655" s="70"/>
      <c r="C655" s="52"/>
      <c r="D655" s="1"/>
      <c r="E655" s="52"/>
    </row>
    <row r="656" spans="2:5" ht="14.25" customHeight="1">
      <c r="B656" s="70"/>
      <c r="C656" s="52"/>
      <c r="D656" s="1"/>
      <c r="E656" s="52"/>
    </row>
    <row r="657" spans="2:5" ht="14.25" customHeight="1">
      <c r="B657" s="70"/>
      <c r="C657" s="52"/>
      <c r="D657" s="1"/>
      <c r="E657" s="52"/>
    </row>
    <row r="658" spans="2:5" ht="14.25" customHeight="1">
      <c r="B658" s="70"/>
      <c r="C658" s="52"/>
      <c r="D658" s="1"/>
      <c r="E658" s="52"/>
    </row>
    <row r="659" spans="2:5" ht="14.25" customHeight="1">
      <c r="B659" s="70"/>
      <c r="C659" s="52"/>
      <c r="D659" s="1"/>
      <c r="E659" s="52"/>
    </row>
    <row r="660" spans="2:5" ht="14.25" customHeight="1">
      <c r="B660" s="70"/>
      <c r="C660" s="52"/>
      <c r="D660" s="1"/>
      <c r="E660" s="52"/>
    </row>
    <row r="661" spans="2:5" ht="14.25" customHeight="1">
      <c r="B661" s="70"/>
      <c r="C661" s="52"/>
      <c r="D661" s="1"/>
      <c r="E661" s="52"/>
    </row>
    <row r="662" spans="2:5" ht="14.25" customHeight="1">
      <c r="B662" s="70"/>
      <c r="C662" s="52"/>
      <c r="D662" s="1"/>
      <c r="E662" s="52"/>
    </row>
    <row r="663" spans="2:5" ht="14.25" customHeight="1">
      <c r="B663" s="70"/>
      <c r="C663" s="52"/>
      <c r="D663" s="1"/>
      <c r="E663" s="52"/>
    </row>
    <row r="664" spans="2:5" ht="14.25" customHeight="1">
      <c r="B664" s="70"/>
      <c r="C664" s="52"/>
      <c r="D664" s="1"/>
      <c r="E664" s="52"/>
    </row>
    <row r="665" spans="2:5" ht="14.25" customHeight="1">
      <c r="B665" s="70"/>
      <c r="C665" s="52"/>
      <c r="D665" s="1"/>
      <c r="E665" s="52"/>
    </row>
    <row r="666" spans="2:5" ht="14.25" customHeight="1">
      <c r="B666" s="70"/>
      <c r="C666" s="52"/>
      <c r="D666" s="1"/>
      <c r="E666" s="52"/>
    </row>
    <row r="667" spans="2:5" ht="14.25" customHeight="1">
      <c r="B667" s="70"/>
      <c r="C667" s="52"/>
      <c r="D667" s="1"/>
      <c r="E667" s="52"/>
    </row>
    <row r="668" spans="2:5" ht="14.25" customHeight="1">
      <c r="B668" s="70"/>
      <c r="C668" s="52"/>
      <c r="D668" s="1"/>
      <c r="E668" s="52"/>
    </row>
    <row r="669" spans="2:5" ht="14.25" customHeight="1">
      <c r="B669" s="70"/>
      <c r="C669" s="52"/>
      <c r="D669" s="1"/>
      <c r="E669" s="52"/>
    </row>
    <row r="670" spans="2:5" ht="14.25" customHeight="1">
      <c r="B670" s="70"/>
      <c r="C670" s="52"/>
      <c r="D670" s="1"/>
      <c r="E670" s="52"/>
    </row>
    <row r="671" spans="2:5" ht="14.25" customHeight="1">
      <c r="B671" s="70"/>
      <c r="C671" s="52"/>
      <c r="D671" s="1"/>
      <c r="E671" s="52"/>
    </row>
    <row r="672" spans="2:5" ht="14.25" customHeight="1">
      <c r="B672" s="70"/>
      <c r="C672" s="52"/>
      <c r="D672" s="1"/>
      <c r="E672" s="52"/>
    </row>
    <row r="673" spans="2:5" ht="14.25" customHeight="1">
      <c r="B673" s="70"/>
      <c r="C673" s="52"/>
      <c r="D673" s="1"/>
      <c r="E673" s="52"/>
    </row>
    <row r="674" spans="2:5" ht="14.25" customHeight="1">
      <c r="B674" s="70"/>
      <c r="C674" s="52"/>
      <c r="D674" s="1"/>
      <c r="E674" s="52"/>
    </row>
    <row r="675" spans="2:5" ht="14.25" customHeight="1">
      <c r="B675" s="70"/>
      <c r="C675" s="52"/>
      <c r="D675" s="1"/>
      <c r="E675" s="52"/>
    </row>
    <row r="676" spans="2:5" ht="14.25" customHeight="1">
      <c r="B676" s="70"/>
      <c r="C676" s="52"/>
      <c r="D676" s="1"/>
      <c r="E676" s="52"/>
    </row>
    <row r="677" spans="2:5" ht="14.25" customHeight="1">
      <c r="B677" s="70"/>
      <c r="C677" s="52"/>
      <c r="D677" s="1"/>
      <c r="E677" s="52"/>
    </row>
    <row r="678" spans="2:5" ht="14.25" customHeight="1">
      <c r="B678" s="70"/>
      <c r="C678" s="52"/>
      <c r="D678" s="1"/>
      <c r="E678" s="52"/>
    </row>
    <row r="679" spans="2:5" ht="14.25" customHeight="1">
      <c r="B679" s="70"/>
      <c r="C679" s="52"/>
      <c r="D679" s="1"/>
      <c r="E679" s="52"/>
    </row>
    <row r="680" spans="2:5" ht="14.25" customHeight="1">
      <c r="B680" s="70"/>
      <c r="C680" s="52"/>
      <c r="D680" s="1"/>
      <c r="E680" s="52"/>
    </row>
    <row r="681" spans="2:5" ht="14.25" customHeight="1">
      <c r="B681" s="70"/>
      <c r="C681" s="52"/>
      <c r="D681" s="1"/>
      <c r="E681" s="52"/>
    </row>
    <row r="682" spans="2:5" ht="14.25" customHeight="1">
      <c r="B682" s="70"/>
      <c r="C682" s="52"/>
      <c r="D682" s="1"/>
      <c r="E682" s="52"/>
    </row>
    <row r="683" spans="2:5" ht="14.25" customHeight="1">
      <c r="B683" s="70"/>
      <c r="C683" s="52"/>
      <c r="D683" s="1"/>
      <c r="E683" s="52"/>
    </row>
    <row r="684" spans="2:5" ht="14.25" customHeight="1">
      <c r="B684" s="70"/>
      <c r="C684" s="52"/>
      <c r="D684" s="1"/>
      <c r="E684" s="52"/>
    </row>
    <row r="685" spans="2:5" ht="14.25" customHeight="1">
      <c r="B685" s="70"/>
      <c r="C685" s="52"/>
      <c r="D685" s="1"/>
      <c r="E685" s="52"/>
    </row>
    <row r="686" spans="2:5" ht="14.25" customHeight="1">
      <c r="B686" s="70"/>
      <c r="C686" s="52"/>
      <c r="D686" s="1"/>
      <c r="E686" s="52"/>
    </row>
    <row r="687" spans="2:5" ht="14.25" customHeight="1">
      <c r="B687" s="70"/>
      <c r="C687" s="52"/>
      <c r="D687" s="1"/>
      <c r="E687" s="52"/>
    </row>
    <row r="688" spans="2:5" ht="14.25" customHeight="1">
      <c r="B688" s="70"/>
      <c r="C688" s="52"/>
      <c r="D688" s="1"/>
      <c r="E688" s="52"/>
    </row>
    <row r="689" spans="2:5" ht="14.25" customHeight="1">
      <c r="B689" s="70"/>
      <c r="C689" s="52"/>
      <c r="D689" s="1"/>
      <c r="E689" s="52"/>
    </row>
    <row r="690" spans="2:5" ht="14.25" customHeight="1">
      <c r="B690" s="70"/>
      <c r="C690" s="52"/>
      <c r="D690" s="1"/>
      <c r="E690" s="52"/>
    </row>
    <row r="691" spans="2:5" ht="14.25" customHeight="1">
      <c r="B691" s="70"/>
      <c r="C691" s="52"/>
      <c r="D691" s="1"/>
      <c r="E691" s="52"/>
    </row>
    <row r="692" spans="2:5" ht="14.25" customHeight="1">
      <c r="B692" s="70"/>
      <c r="C692" s="52"/>
      <c r="D692" s="1"/>
      <c r="E692" s="52"/>
    </row>
    <row r="693" spans="2:5" ht="14.25" customHeight="1">
      <c r="B693" s="70"/>
      <c r="C693" s="52"/>
      <c r="D693" s="1"/>
      <c r="E693" s="52"/>
    </row>
    <row r="694" spans="2:5" ht="14.25" customHeight="1">
      <c r="B694" s="70"/>
      <c r="C694" s="52"/>
      <c r="D694" s="1"/>
      <c r="E694" s="52"/>
    </row>
    <row r="695" spans="2:5" ht="14.25" customHeight="1">
      <c r="B695" s="70"/>
      <c r="C695" s="52"/>
      <c r="D695" s="1"/>
      <c r="E695" s="52"/>
    </row>
    <row r="696" spans="2:5" ht="14.25" customHeight="1">
      <c r="B696" s="70"/>
      <c r="C696" s="52"/>
      <c r="D696" s="1"/>
      <c r="E696" s="52"/>
    </row>
    <row r="697" spans="2:5" ht="14.25" customHeight="1">
      <c r="B697" s="70"/>
      <c r="C697" s="52"/>
      <c r="D697" s="1"/>
      <c r="E697" s="52"/>
    </row>
    <row r="698" spans="2:5" ht="14.25" customHeight="1">
      <c r="B698" s="70"/>
      <c r="C698" s="52"/>
      <c r="D698" s="1"/>
      <c r="E698" s="52"/>
    </row>
    <row r="699" spans="2:5" ht="14.25" customHeight="1">
      <c r="B699" s="70"/>
      <c r="C699" s="52"/>
      <c r="D699" s="1"/>
      <c r="E699" s="52"/>
    </row>
    <row r="700" spans="2:5" ht="14.25" customHeight="1">
      <c r="B700" s="70"/>
      <c r="C700" s="52"/>
      <c r="D700" s="1"/>
      <c r="E700" s="52"/>
    </row>
    <row r="701" spans="2:5" ht="14.25" customHeight="1">
      <c r="B701" s="70"/>
      <c r="C701" s="52"/>
      <c r="D701" s="1"/>
      <c r="E701" s="52"/>
    </row>
    <row r="702" spans="2:5" ht="14.25" customHeight="1">
      <c r="B702" s="70"/>
      <c r="C702" s="52"/>
      <c r="D702" s="1"/>
      <c r="E702" s="52"/>
    </row>
    <row r="703" spans="2:5" ht="14.25" customHeight="1">
      <c r="B703" s="70"/>
      <c r="C703" s="52"/>
      <c r="D703" s="1"/>
      <c r="E703" s="52"/>
    </row>
    <row r="704" spans="2:5" ht="14.25" customHeight="1">
      <c r="B704" s="70"/>
      <c r="C704" s="52"/>
      <c r="D704" s="1"/>
      <c r="E704" s="52"/>
    </row>
    <row r="705" spans="2:5" ht="14.25" customHeight="1">
      <c r="B705" s="70"/>
      <c r="C705" s="52"/>
      <c r="D705" s="1"/>
      <c r="E705" s="52"/>
    </row>
    <row r="706" spans="2:5" ht="14.25" customHeight="1">
      <c r="B706" s="70"/>
      <c r="C706" s="52"/>
      <c r="D706" s="1"/>
      <c r="E706" s="52"/>
    </row>
    <row r="707" spans="2:5" ht="14.25" customHeight="1">
      <c r="B707" s="70"/>
      <c r="C707" s="52"/>
      <c r="D707" s="1"/>
      <c r="E707" s="52"/>
    </row>
    <row r="708" spans="2:5" ht="14.25" customHeight="1">
      <c r="B708" s="70"/>
      <c r="C708" s="52"/>
      <c r="D708" s="1"/>
      <c r="E708" s="52"/>
    </row>
    <row r="709" spans="2:5" ht="14.25" customHeight="1">
      <c r="B709" s="70"/>
      <c r="C709" s="52"/>
      <c r="D709" s="1"/>
      <c r="E709" s="52"/>
    </row>
    <row r="710" spans="2:5" ht="14.25" customHeight="1">
      <c r="B710" s="70"/>
      <c r="C710" s="52"/>
      <c r="D710" s="1"/>
      <c r="E710" s="52"/>
    </row>
    <row r="711" spans="2:5" ht="14.25" customHeight="1">
      <c r="B711" s="70"/>
      <c r="C711" s="52"/>
      <c r="D711" s="1"/>
      <c r="E711" s="52"/>
    </row>
    <row r="712" spans="2:5" ht="14.25" customHeight="1">
      <c r="B712" s="70"/>
      <c r="C712" s="52"/>
      <c r="D712" s="1"/>
      <c r="E712" s="52"/>
    </row>
    <row r="713" spans="2:5" ht="14.25" customHeight="1">
      <c r="B713" s="70"/>
      <c r="C713" s="52"/>
      <c r="D713" s="1"/>
      <c r="E713" s="52"/>
    </row>
    <row r="714" spans="2:5" ht="14.25" customHeight="1">
      <c r="B714" s="70"/>
      <c r="C714" s="52"/>
      <c r="D714" s="1"/>
      <c r="E714" s="52"/>
    </row>
    <row r="715" spans="2:5" ht="14.25" customHeight="1">
      <c r="B715" s="70"/>
      <c r="C715" s="52"/>
      <c r="D715" s="1"/>
      <c r="E715" s="52"/>
    </row>
    <row r="716" spans="2:5" ht="14.25" customHeight="1">
      <c r="B716" s="70"/>
      <c r="C716" s="52"/>
      <c r="D716" s="1"/>
      <c r="E716" s="52"/>
    </row>
    <row r="717" spans="2:5" ht="14.25" customHeight="1">
      <c r="B717" s="70"/>
      <c r="C717" s="52"/>
      <c r="D717" s="1"/>
      <c r="E717" s="52"/>
    </row>
    <row r="718" spans="2:5" ht="14.25" customHeight="1">
      <c r="B718" s="70"/>
      <c r="C718" s="52"/>
      <c r="D718" s="1"/>
      <c r="E718" s="52"/>
    </row>
    <row r="719" spans="2:5" ht="14.25" customHeight="1">
      <c r="B719" s="70"/>
      <c r="C719" s="52"/>
      <c r="D719" s="1"/>
      <c r="E719" s="52"/>
    </row>
    <row r="720" spans="2:5" ht="14.25" customHeight="1">
      <c r="B720" s="70"/>
      <c r="C720" s="52"/>
      <c r="D720" s="1"/>
      <c r="E720" s="52"/>
    </row>
    <row r="721" spans="2:5" ht="14.25" customHeight="1">
      <c r="B721" s="70"/>
      <c r="C721" s="52"/>
      <c r="D721" s="1"/>
      <c r="E721" s="52"/>
    </row>
    <row r="722" spans="2:5" ht="14.25" customHeight="1">
      <c r="B722" s="70"/>
      <c r="C722" s="52"/>
      <c r="D722" s="1"/>
      <c r="E722" s="52"/>
    </row>
    <row r="723" spans="2:5" ht="14.25" customHeight="1">
      <c r="B723" s="70"/>
      <c r="C723" s="52"/>
      <c r="D723" s="1"/>
      <c r="E723" s="52"/>
    </row>
    <row r="724" spans="2:5" ht="14.25" customHeight="1">
      <c r="B724" s="70"/>
      <c r="C724" s="52"/>
      <c r="D724" s="1"/>
      <c r="E724" s="52"/>
    </row>
    <row r="725" spans="2:5" ht="14.25" customHeight="1">
      <c r="B725" s="70"/>
      <c r="C725" s="52"/>
      <c r="D725" s="1"/>
      <c r="E725" s="52"/>
    </row>
    <row r="726" spans="2:5" ht="14.25" customHeight="1">
      <c r="B726" s="70"/>
      <c r="C726" s="52"/>
      <c r="D726" s="1"/>
      <c r="E726" s="52"/>
    </row>
    <row r="727" spans="2:5" ht="14.25" customHeight="1">
      <c r="B727" s="70"/>
      <c r="C727" s="52"/>
      <c r="D727" s="1"/>
      <c r="E727" s="52"/>
    </row>
    <row r="728" spans="2:5" ht="14.25" customHeight="1">
      <c r="B728" s="70"/>
      <c r="C728" s="52"/>
      <c r="D728" s="1"/>
      <c r="E728" s="52"/>
    </row>
    <row r="729" spans="2:5" ht="14.25" customHeight="1">
      <c r="B729" s="70"/>
      <c r="C729" s="52"/>
      <c r="D729" s="1"/>
      <c r="E729" s="52"/>
    </row>
    <row r="730" spans="2:5" ht="14.25" customHeight="1">
      <c r="B730" s="70"/>
      <c r="C730" s="52"/>
      <c r="D730" s="1"/>
      <c r="E730" s="52"/>
    </row>
    <row r="731" spans="2:5" ht="14.25" customHeight="1">
      <c r="B731" s="70"/>
      <c r="C731" s="52"/>
      <c r="D731" s="1"/>
      <c r="E731" s="52"/>
    </row>
    <row r="732" spans="2:5" ht="14.25" customHeight="1">
      <c r="B732" s="70"/>
      <c r="C732" s="52"/>
      <c r="D732" s="1"/>
      <c r="E732" s="52"/>
    </row>
    <row r="733" spans="2:5" ht="14.25" customHeight="1">
      <c r="B733" s="70"/>
      <c r="C733" s="52"/>
      <c r="D733" s="1"/>
      <c r="E733" s="52"/>
    </row>
    <row r="734" spans="2:5" ht="14.25" customHeight="1">
      <c r="B734" s="70"/>
      <c r="C734" s="52"/>
      <c r="D734" s="1"/>
      <c r="E734" s="52"/>
    </row>
    <row r="735" spans="2:5" ht="14.25" customHeight="1">
      <c r="B735" s="70"/>
      <c r="C735" s="52"/>
      <c r="D735" s="1"/>
      <c r="E735" s="52"/>
    </row>
    <row r="736" spans="2:5" ht="14.25" customHeight="1">
      <c r="B736" s="70"/>
      <c r="C736" s="52"/>
      <c r="D736" s="1"/>
      <c r="E736" s="52"/>
    </row>
    <row r="737" spans="2:5" ht="14.25" customHeight="1">
      <c r="B737" s="70"/>
      <c r="C737" s="52"/>
      <c r="D737" s="1"/>
      <c r="E737" s="52"/>
    </row>
    <row r="738" spans="2:5" ht="14.25" customHeight="1">
      <c r="B738" s="70"/>
      <c r="C738" s="52"/>
      <c r="D738" s="1"/>
      <c r="E738" s="52"/>
    </row>
    <row r="739" spans="2:5" ht="14.25" customHeight="1">
      <c r="B739" s="70"/>
      <c r="C739" s="52"/>
      <c r="D739" s="1"/>
      <c r="E739" s="52"/>
    </row>
    <row r="740" spans="2:5" ht="14.25" customHeight="1">
      <c r="B740" s="70"/>
      <c r="C740" s="52"/>
      <c r="D740" s="1"/>
      <c r="E740" s="52"/>
    </row>
    <row r="741" spans="2:5" ht="14.25" customHeight="1">
      <c r="B741" s="70"/>
      <c r="C741" s="52"/>
      <c r="D741" s="1"/>
      <c r="E741" s="52"/>
    </row>
    <row r="742" spans="2:5" ht="14.25" customHeight="1">
      <c r="B742" s="70"/>
      <c r="C742" s="52"/>
      <c r="D742" s="1"/>
      <c r="E742" s="52"/>
    </row>
    <row r="743" spans="2:5" ht="14.25" customHeight="1">
      <c r="B743" s="70"/>
      <c r="C743" s="52"/>
      <c r="D743" s="1"/>
      <c r="E743" s="52"/>
    </row>
    <row r="744" spans="2:5" ht="14.25" customHeight="1">
      <c r="B744" s="70"/>
      <c r="C744" s="52"/>
      <c r="D744" s="1"/>
      <c r="E744" s="52"/>
    </row>
    <row r="745" spans="2:5" ht="14.25" customHeight="1">
      <c r="B745" s="70"/>
      <c r="C745" s="52"/>
      <c r="D745" s="1"/>
      <c r="E745" s="52"/>
    </row>
    <row r="746" spans="2:5" ht="14.25" customHeight="1">
      <c r="B746" s="70"/>
      <c r="C746" s="52"/>
      <c r="D746" s="1"/>
      <c r="E746" s="52"/>
    </row>
    <row r="747" spans="2:5" ht="14.25" customHeight="1">
      <c r="B747" s="70"/>
      <c r="C747" s="52"/>
      <c r="D747" s="1"/>
      <c r="E747" s="52"/>
    </row>
    <row r="748" spans="2:5" ht="14.25" customHeight="1">
      <c r="B748" s="70"/>
      <c r="C748" s="52"/>
      <c r="D748" s="1"/>
      <c r="E748" s="52"/>
    </row>
    <row r="749" spans="2:5" ht="14.25" customHeight="1">
      <c r="B749" s="70"/>
      <c r="C749" s="52"/>
      <c r="D749" s="1"/>
      <c r="E749" s="52"/>
    </row>
    <row r="750" spans="2:5" ht="14.25" customHeight="1">
      <c r="B750" s="70"/>
      <c r="C750" s="52"/>
      <c r="D750" s="1"/>
      <c r="E750" s="52"/>
    </row>
    <row r="751" spans="2:5" ht="14.25" customHeight="1">
      <c r="B751" s="70"/>
      <c r="C751" s="52"/>
      <c r="D751" s="1"/>
      <c r="E751" s="52"/>
    </row>
    <row r="752" spans="2:5" ht="14.25" customHeight="1">
      <c r="B752" s="70"/>
      <c r="C752" s="52"/>
      <c r="D752" s="1"/>
      <c r="E752" s="52"/>
    </row>
    <row r="753" spans="2:5" ht="14.25" customHeight="1">
      <c r="B753" s="70"/>
      <c r="C753" s="52"/>
      <c r="D753" s="1"/>
      <c r="E753" s="52"/>
    </row>
    <row r="754" spans="2:5" ht="14.25" customHeight="1">
      <c r="B754" s="70"/>
      <c r="C754" s="52"/>
      <c r="D754" s="1"/>
      <c r="E754" s="52"/>
    </row>
    <row r="755" spans="2:5" ht="14.25" customHeight="1">
      <c r="B755" s="70"/>
      <c r="C755" s="52"/>
      <c r="D755" s="1"/>
      <c r="E755" s="52"/>
    </row>
    <row r="756" spans="2:5" ht="14.25" customHeight="1">
      <c r="B756" s="70"/>
      <c r="C756" s="52"/>
      <c r="D756" s="1"/>
      <c r="E756" s="52"/>
    </row>
    <row r="757" spans="2:5" ht="14.25" customHeight="1">
      <c r="B757" s="70"/>
      <c r="C757" s="52"/>
      <c r="D757" s="1"/>
      <c r="E757" s="52"/>
    </row>
    <row r="758" spans="2:5" ht="14.25" customHeight="1">
      <c r="B758" s="70"/>
      <c r="C758" s="52"/>
      <c r="D758" s="1"/>
      <c r="E758" s="52"/>
    </row>
    <row r="759" spans="2:5" ht="14.25" customHeight="1">
      <c r="B759" s="70"/>
      <c r="C759" s="52"/>
      <c r="D759" s="1"/>
      <c r="E759" s="52"/>
    </row>
    <row r="760" spans="2:5" ht="14.25" customHeight="1">
      <c r="B760" s="70"/>
      <c r="C760" s="52"/>
      <c r="D760" s="1"/>
      <c r="E760" s="52"/>
    </row>
    <row r="761" spans="2:5" ht="14.25" customHeight="1">
      <c r="B761" s="70"/>
      <c r="C761" s="52"/>
      <c r="D761" s="1"/>
      <c r="E761" s="52"/>
    </row>
    <row r="762" spans="2:5" ht="14.25" customHeight="1">
      <c r="B762" s="70"/>
      <c r="C762" s="52"/>
      <c r="D762" s="1"/>
      <c r="E762" s="52"/>
    </row>
    <row r="763" spans="2:5" ht="14.25" customHeight="1">
      <c r="B763" s="70"/>
      <c r="C763" s="52"/>
      <c r="D763" s="1"/>
      <c r="E763" s="52"/>
    </row>
    <row r="764" spans="2:5" ht="14.25" customHeight="1">
      <c r="B764" s="70"/>
      <c r="C764" s="52"/>
      <c r="D764" s="1"/>
      <c r="E764" s="52"/>
    </row>
    <row r="765" spans="2:5" ht="14.25" customHeight="1">
      <c r="B765" s="70"/>
      <c r="C765" s="52"/>
      <c r="D765" s="1"/>
      <c r="E765" s="52"/>
    </row>
    <row r="766" spans="2:5" ht="14.25" customHeight="1">
      <c r="B766" s="70"/>
      <c r="C766" s="52"/>
      <c r="D766" s="1"/>
      <c r="E766" s="52"/>
    </row>
    <row r="767" spans="2:5" ht="14.25" customHeight="1">
      <c r="B767" s="70"/>
      <c r="C767" s="52"/>
      <c r="D767" s="1"/>
      <c r="E767" s="52"/>
    </row>
    <row r="768" spans="2:5" ht="14.25" customHeight="1">
      <c r="B768" s="70"/>
      <c r="C768" s="52"/>
      <c r="D768" s="1"/>
      <c r="E768" s="52"/>
    </row>
    <row r="769" spans="2:5" ht="14.25" customHeight="1">
      <c r="B769" s="70"/>
      <c r="C769" s="52"/>
      <c r="D769" s="1"/>
      <c r="E769" s="52"/>
    </row>
    <row r="770" spans="2:5" ht="14.25" customHeight="1">
      <c r="B770" s="70"/>
      <c r="C770" s="52"/>
      <c r="D770" s="1"/>
      <c r="E770" s="52"/>
    </row>
    <row r="771" spans="2:5" ht="14.25" customHeight="1">
      <c r="B771" s="70"/>
      <c r="C771" s="52"/>
      <c r="D771" s="1"/>
      <c r="E771" s="52"/>
    </row>
    <row r="772" spans="2:5" ht="14.25" customHeight="1">
      <c r="B772" s="70"/>
      <c r="C772" s="52"/>
      <c r="D772" s="1"/>
      <c r="E772" s="52"/>
    </row>
    <row r="773" spans="2:5" ht="14.25" customHeight="1">
      <c r="B773" s="70"/>
      <c r="C773" s="52"/>
      <c r="D773" s="1"/>
      <c r="E773" s="52"/>
    </row>
    <row r="774" spans="2:5" ht="14.25" customHeight="1">
      <c r="B774" s="70"/>
      <c r="C774" s="52"/>
      <c r="D774" s="1"/>
      <c r="E774" s="52"/>
    </row>
    <row r="775" spans="2:5" ht="14.25" customHeight="1">
      <c r="B775" s="70"/>
      <c r="C775" s="52"/>
      <c r="D775" s="1"/>
      <c r="E775" s="52"/>
    </row>
    <row r="776" spans="2:5" ht="14.25" customHeight="1">
      <c r="B776" s="70"/>
      <c r="C776" s="52"/>
      <c r="D776" s="1"/>
      <c r="E776" s="52"/>
    </row>
    <row r="777" spans="2:5" ht="14.25" customHeight="1">
      <c r="B777" s="70"/>
      <c r="C777" s="52"/>
      <c r="D777" s="1"/>
      <c r="E777" s="52"/>
    </row>
    <row r="778" spans="2:5" ht="14.25" customHeight="1">
      <c r="B778" s="70"/>
      <c r="C778" s="52"/>
      <c r="D778" s="1"/>
      <c r="E778" s="52"/>
    </row>
    <row r="779" spans="2:5" ht="14.25" customHeight="1">
      <c r="B779" s="70"/>
      <c r="C779" s="52"/>
      <c r="D779" s="1"/>
      <c r="E779" s="52"/>
    </row>
    <row r="780" spans="2:5" ht="14.25" customHeight="1">
      <c r="B780" s="70"/>
      <c r="C780" s="52"/>
      <c r="D780" s="1"/>
      <c r="E780" s="52"/>
    </row>
    <row r="781" spans="2:5" ht="14.25" customHeight="1">
      <c r="B781" s="70"/>
      <c r="C781" s="52"/>
      <c r="D781" s="1"/>
      <c r="E781" s="52"/>
    </row>
    <row r="782" spans="2:5" ht="14.25" customHeight="1">
      <c r="B782" s="70"/>
      <c r="C782" s="52"/>
      <c r="D782" s="1"/>
      <c r="E782" s="52"/>
    </row>
    <row r="783" spans="2:5" ht="14.25" customHeight="1">
      <c r="B783" s="70"/>
      <c r="C783" s="52"/>
      <c r="D783" s="1"/>
      <c r="E783" s="52"/>
    </row>
    <row r="784" spans="2:5" ht="14.25" customHeight="1">
      <c r="B784" s="70"/>
      <c r="C784" s="52"/>
      <c r="D784" s="1"/>
      <c r="E784" s="52"/>
    </row>
    <row r="785" spans="2:5" ht="14.25" customHeight="1">
      <c r="B785" s="70"/>
      <c r="C785" s="52"/>
      <c r="D785" s="1"/>
      <c r="E785" s="52"/>
    </row>
    <row r="786" spans="2:5" ht="14.25" customHeight="1">
      <c r="B786" s="70"/>
      <c r="C786" s="52"/>
      <c r="D786" s="1"/>
      <c r="E786" s="52"/>
    </row>
    <row r="787" spans="2:5" ht="14.25" customHeight="1">
      <c r="B787" s="70"/>
      <c r="C787" s="52"/>
      <c r="D787" s="1"/>
      <c r="E787" s="52"/>
    </row>
    <row r="788" spans="2:5" ht="14.25" customHeight="1">
      <c r="B788" s="70"/>
      <c r="C788" s="52"/>
      <c r="D788" s="1"/>
      <c r="E788" s="52"/>
    </row>
    <row r="789" spans="2:5" ht="14.25" customHeight="1">
      <c r="B789" s="70"/>
      <c r="C789" s="52"/>
      <c r="D789" s="1"/>
      <c r="E789" s="52"/>
    </row>
    <row r="790" spans="2:5" ht="14.25" customHeight="1">
      <c r="B790" s="70"/>
      <c r="C790" s="52"/>
      <c r="D790" s="1"/>
      <c r="E790" s="52"/>
    </row>
    <row r="791" spans="2:5" ht="14.25" customHeight="1">
      <c r="B791" s="70"/>
      <c r="C791" s="52"/>
      <c r="D791" s="1"/>
      <c r="E791" s="52"/>
    </row>
    <row r="792" spans="2:5" ht="14.25" customHeight="1">
      <c r="B792" s="70"/>
      <c r="C792" s="52"/>
      <c r="D792" s="1"/>
      <c r="E792" s="52"/>
    </row>
    <row r="793" spans="2:5" ht="14.25" customHeight="1">
      <c r="B793" s="70"/>
      <c r="C793" s="52"/>
      <c r="D793" s="1"/>
      <c r="E793" s="52"/>
    </row>
    <row r="794" spans="2:5" ht="14.25" customHeight="1">
      <c r="B794" s="70"/>
      <c r="C794" s="52"/>
      <c r="D794" s="1"/>
      <c r="E794" s="52"/>
    </row>
    <row r="795" spans="2:5" ht="14.25" customHeight="1">
      <c r="B795" s="70"/>
      <c r="C795" s="52"/>
      <c r="D795" s="1"/>
      <c r="E795" s="52"/>
    </row>
    <row r="796" spans="2:5" ht="14.25" customHeight="1">
      <c r="B796" s="70"/>
      <c r="C796" s="52"/>
      <c r="D796" s="1"/>
      <c r="E796" s="52"/>
    </row>
    <row r="797" spans="2:5" ht="14.25" customHeight="1">
      <c r="B797" s="70"/>
      <c r="C797" s="52"/>
      <c r="D797" s="1"/>
      <c r="E797" s="52"/>
    </row>
    <row r="798" spans="2:5" ht="14.25" customHeight="1">
      <c r="B798" s="70"/>
      <c r="C798" s="52"/>
      <c r="D798" s="1"/>
      <c r="E798" s="52"/>
    </row>
    <row r="799" spans="2:5" ht="14.25" customHeight="1">
      <c r="B799" s="70"/>
      <c r="C799" s="52"/>
      <c r="D799" s="1"/>
      <c r="E799" s="52"/>
    </row>
    <row r="800" spans="2:5" ht="14.25" customHeight="1">
      <c r="B800" s="70"/>
      <c r="C800" s="52"/>
      <c r="D800" s="1"/>
      <c r="E800" s="52"/>
    </row>
    <row r="801" spans="2:5" ht="14.25" customHeight="1">
      <c r="B801" s="70"/>
      <c r="C801" s="52"/>
      <c r="D801" s="1"/>
      <c r="E801" s="52"/>
    </row>
    <row r="802" spans="2:5" ht="14.25" customHeight="1">
      <c r="B802" s="70"/>
      <c r="C802" s="52"/>
      <c r="D802" s="1"/>
      <c r="E802" s="52"/>
    </row>
    <row r="803" spans="2:5" ht="14.25" customHeight="1">
      <c r="B803" s="70"/>
      <c r="C803" s="52"/>
      <c r="D803" s="1"/>
      <c r="E803" s="52"/>
    </row>
    <row r="804" spans="2:5" ht="14.25" customHeight="1">
      <c r="B804" s="70"/>
      <c r="C804" s="52"/>
      <c r="D804" s="1"/>
      <c r="E804" s="52"/>
    </row>
    <row r="805" spans="2:5" ht="14.25" customHeight="1">
      <c r="B805" s="70"/>
      <c r="C805" s="52"/>
      <c r="D805" s="1"/>
      <c r="E805" s="52"/>
    </row>
    <row r="806" spans="2:5" ht="14.25" customHeight="1">
      <c r="B806" s="70"/>
      <c r="C806" s="52"/>
      <c r="D806" s="1"/>
      <c r="E806" s="52"/>
    </row>
    <row r="807" spans="2:5" ht="14.25" customHeight="1">
      <c r="B807" s="70"/>
      <c r="C807" s="52"/>
      <c r="D807" s="1"/>
      <c r="E807" s="52"/>
    </row>
    <row r="808" spans="2:5" ht="14.25" customHeight="1">
      <c r="B808" s="70"/>
      <c r="C808" s="52"/>
      <c r="D808" s="1"/>
      <c r="E808" s="52"/>
    </row>
    <row r="809" spans="2:5" ht="14.25" customHeight="1">
      <c r="B809" s="70"/>
      <c r="C809" s="52"/>
      <c r="D809" s="1"/>
      <c r="E809" s="52"/>
    </row>
    <row r="810" spans="2:5" ht="14.25" customHeight="1">
      <c r="B810" s="70"/>
      <c r="C810" s="52"/>
      <c r="D810" s="1"/>
      <c r="E810" s="52"/>
    </row>
    <row r="811" spans="2:5" ht="14.25" customHeight="1">
      <c r="B811" s="70"/>
      <c r="C811" s="52"/>
      <c r="D811" s="1"/>
      <c r="E811" s="52"/>
    </row>
    <row r="812" spans="2:5" ht="14.25" customHeight="1">
      <c r="B812" s="70"/>
      <c r="C812" s="52"/>
      <c r="D812" s="1"/>
      <c r="E812" s="52"/>
    </row>
    <row r="813" spans="2:5" ht="14.25" customHeight="1">
      <c r="B813" s="70"/>
      <c r="C813" s="52"/>
      <c r="D813" s="1"/>
      <c r="E813" s="52"/>
    </row>
    <row r="814" spans="2:5" ht="14.25" customHeight="1">
      <c r="B814" s="70"/>
      <c r="C814" s="52"/>
      <c r="D814" s="1"/>
      <c r="E814" s="52"/>
    </row>
    <row r="815" spans="2:5" ht="14.25" customHeight="1">
      <c r="B815" s="70"/>
      <c r="C815" s="52"/>
      <c r="D815" s="1"/>
      <c r="E815" s="52"/>
    </row>
    <row r="816" spans="2:5" ht="14.25" customHeight="1">
      <c r="B816" s="70"/>
      <c r="C816" s="52"/>
      <c r="D816" s="1"/>
      <c r="E816" s="52"/>
    </row>
    <row r="817" spans="2:5" ht="14.25" customHeight="1">
      <c r="B817" s="70"/>
      <c r="C817" s="52"/>
      <c r="D817" s="1"/>
      <c r="E817" s="52"/>
    </row>
    <row r="818" spans="2:5" ht="14.25" customHeight="1">
      <c r="B818" s="70"/>
      <c r="C818" s="52"/>
      <c r="D818" s="1"/>
      <c r="E818" s="52"/>
    </row>
    <row r="819" spans="2:5" ht="14.25" customHeight="1">
      <c r="B819" s="70"/>
      <c r="C819" s="52"/>
      <c r="D819" s="1"/>
      <c r="E819" s="52"/>
    </row>
    <row r="820" spans="2:5" ht="14.25" customHeight="1">
      <c r="B820" s="70"/>
      <c r="C820" s="52"/>
      <c r="D820" s="1"/>
      <c r="E820" s="52"/>
    </row>
    <row r="821" spans="2:5" ht="14.25" customHeight="1">
      <c r="B821" s="70"/>
      <c r="C821" s="52"/>
      <c r="D821" s="1"/>
      <c r="E821" s="52"/>
    </row>
    <row r="822" spans="2:5" ht="14.25" customHeight="1">
      <c r="B822" s="70"/>
      <c r="C822" s="52"/>
      <c r="D822" s="1"/>
      <c r="E822" s="52"/>
    </row>
    <row r="823" spans="2:5" ht="14.25" customHeight="1">
      <c r="B823" s="70"/>
      <c r="C823" s="52"/>
      <c r="D823" s="1"/>
      <c r="E823" s="52"/>
    </row>
    <row r="824" spans="2:5" ht="14.25" customHeight="1">
      <c r="B824" s="70"/>
      <c r="C824" s="52"/>
      <c r="D824" s="1"/>
      <c r="E824" s="52"/>
    </row>
    <row r="825" spans="2:5" ht="14.25" customHeight="1">
      <c r="B825" s="70"/>
      <c r="C825" s="52"/>
      <c r="D825" s="1"/>
      <c r="E825" s="52"/>
    </row>
    <row r="826" spans="2:5" ht="14.25" customHeight="1">
      <c r="B826" s="70"/>
      <c r="C826" s="52"/>
      <c r="D826" s="1"/>
      <c r="E826" s="52"/>
    </row>
    <row r="827" spans="2:5" ht="14.25" customHeight="1">
      <c r="B827" s="70"/>
      <c r="C827" s="52"/>
      <c r="D827" s="1"/>
      <c r="E827" s="52"/>
    </row>
    <row r="828" spans="2:5" ht="14.25" customHeight="1">
      <c r="B828" s="70"/>
      <c r="C828" s="52"/>
      <c r="D828" s="1"/>
      <c r="E828" s="52"/>
    </row>
    <row r="829" spans="2:5" ht="14.25" customHeight="1">
      <c r="B829" s="70"/>
      <c r="C829" s="52"/>
      <c r="D829" s="1"/>
      <c r="E829" s="52"/>
    </row>
    <row r="830" spans="2:5" ht="14.25" customHeight="1">
      <c r="B830" s="70"/>
      <c r="C830" s="52"/>
      <c r="D830" s="1"/>
      <c r="E830" s="52"/>
    </row>
    <row r="831" spans="2:5" ht="14.25" customHeight="1">
      <c r="B831" s="70"/>
      <c r="C831" s="52"/>
      <c r="D831" s="1"/>
      <c r="E831" s="52"/>
    </row>
    <row r="832" spans="2:5" ht="14.25" customHeight="1">
      <c r="B832" s="70"/>
      <c r="C832" s="52"/>
      <c r="D832" s="1"/>
      <c r="E832" s="52"/>
    </row>
    <row r="833" spans="2:5" ht="14.25" customHeight="1">
      <c r="B833" s="70"/>
      <c r="C833" s="52"/>
      <c r="D833" s="1"/>
      <c r="E833" s="52"/>
    </row>
    <row r="834" spans="2:5" ht="14.25" customHeight="1">
      <c r="B834" s="70"/>
      <c r="C834" s="52"/>
      <c r="D834" s="1"/>
      <c r="E834" s="52"/>
    </row>
    <row r="835" spans="2:5" ht="14.25" customHeight="1">
      <c r="B835" s="70"/>
      <c r="C835" s="52"/>
      <c r="D835" s="1"/>
      <c r="E835" s="52"/>
    </row>
    <row r="836" spans="2:5" ht="14.25" customHeight="1">
      <c r="B836" s="70"/>
      <c r="C836" s="52"/>
      <c r="D836" s="1"/>
      <c r="E836" s="52"/>
    </row>
    <row r="837" spans="2:5" ht="14.25" customHeight="1">
      <c r="B837" s="70"/>
      <c r="C837" s="52"/>
      <c r="D837" s="1"/>
      <c r="E837" s="52"/>
    </row>
    <row r="838" spans="2:5" ht="14.25" customHeight="1">
      <c r="B838" s="70"/>
      <c r="C838" s="52"/>
      <c r="D838" s="1"/>
      <c r="E838" s="52"/>
    </row>
    <row r="839" spans="2:5" ht="14.25" customHeight="1">
      <c r="B839" s="70"/>
      <c r="C839" s="52"/>
      <c r="D839" s="1"/>
      <c r="E839" s="52"/>
    </row>
    <row r="840" spans="2:5" ht="14.25" customHeight="1">
      <c r="B840" s="70"/>
      <c r="C840" s="52"/>
      <c r="D840" s="1"/>
      <c r="E840" s="52"/>
    </row>
    <row r="841" spans="2:5" ht="14.25" customHeight="1">
      <c r="B841" s="70"/>
      <c r="C841" s="52"/>
      <c r="D841" s="1"/>
      <c r="E841" s="52"/>
    </row>
    <row r="842" spans="2:5" ht="14.25" customHeight="1">
      <c r="B842" s="70"/>
      <c r="C842" s="52"/>
      <c r="D842" s="1"/>
      <c r="E842" s="52"/>
    </row>
    <row r="843" spans="2:5" ht="14.25" customHeight="1">
      <c r="B843" s="70"/>
      <c r="C843" s="52"/>
      <c r="D843" s="1"/>
      <c r="E843" s="52"/>
    </row>
    <row r="844" spans="2:5" ht="14.25" customHeight="1">
      <c r="B844" s="70"/>
      <c r="C844" s="52"/>
      <c r="D844" s="1"/>
      <c r="E844" s="52"/>
    </row>
    <row r="845" spans="2:5" ht="14.25" customHeight="1">
      <c r="B845" s="70"/>
      <c r="C845" s="52"/>
      <c r="D845" s="1"/>
      <c r="E845" s="52"/>
    </row>
    <row r="846" spans="2:5" ht="14.25" customHeight="1">
      <c r="B846" s="70"/>
      <c r="C846" s="52"/>
      <c r="D846" s="1"/>
      <c r="E846" s="52"/>
    </row>
    <row r="847" spans="2:5" ht="14.25" customHeight="1">
      <c r="B847" s="70"/>
      <c r="C847" s="52"/>
      <c r="D847" s="1"/>
      <c r="E847" s="52"/>
    </row>
    <row r="848" spans="2:5" ht="14.25" customHeight="1">
      <c r="B848" s="70"/>
      <c r="C848" s="52"/>
      <c r="D848" s="1"/>
      <c r="E848" s="52"/>
    </row>
    <row r="849" spans="2:5" ht="14.25" customHeight="1">
      <c r="B849" s="70"/>
      <c r="C849" s="52"/>
      <c r="D849" s="1"/>
      <c r="E849" s="52"/>
    </row>
    <row r="850" spans="2:5" ht="14.25" customHeight="1">
      <c r="B850" s="70"/>
      <c r="C850" s="52"/>
      <c r="D850" s="1"/>
      <c r="E850" s="52"/>
    </row>
    <row r="851" spans="2:5" ht="14.25" customHeight="1">
      <c r="B851" s="70"/>
      <c r="C851" s="52"/>
      <c r="D851" s="1"/>
      <c r="E851" s="52"/>
    </row>
    <row r="852" spans="2:5" ht="14.25" customHeight="1">
      <c r="B852" s="70"/>
      <c r="C852" s="52"/>
      <c r="D852" s="1"/>
      <c r="E852" s="52"/>
    </row>
    <row r="853" spans="2:5" ht="14.25" customHeight="1">
      <c r="B853" s="70"/>
      <c r="C853" s="52"/>
      <c r="D853" s="1"/>
      <c r="E853" s="52"/>
    </row>
    <row r="854" spans="2:5" ht="14.25" customHeight="1">
      <c r="B854" s="70"/>
      <c r="C854" s="52"/>
      <c r="D854" s="1"/>
      <c r="E854" s="52"/>
    </row>
    <row r="855" spans="2:5" ht="14.25" customHeight="1">
      <c r="B855" s="70"/>
      <c r="C855" s="52"/>
      <c r="D855" s="1"/>
      <c r="E855" s="52"/>
    </row>
    <row r="856" spans="2:5" ht="14.25" customHeight="1">
      <c r="B856" s="70"/>
      <c r="C856" s="52"/>
      <c r="D856" s="1"/>
      <c r="E856" s="52"/>
    </row>
    <row r="857" spans="2:5" ht="14.25" customHeight="1">
      <c r="B857" s="70"/>
      <c r="C857" s="52"/>
      <c r="D857" s="1"/>
      <c r="E857" s="52"/>
    </row>
    <row r="858" spans="2:5" ht="14.25" customHeight="1">
      <c r="B858" s="70"/>
      <c r="C858" s="52"/>
      <c r="D858" s="1"/>
      <c r="E858" s="52"/>
    </row>
    <row r="859" spans="2:5" ht="14.25" customHeight="1">
      <c r="B859" s="70"/>
      <c r="C859" s="52"/>
      <c r="D859" s="1"/>
      <c r="E859" s="52"/>
    </row>
    <row r="860" spans="2:5" ht="14.25" customHeight="1">
      <c r="B860" s="70"/>
      <c r="C860" s="52"/>
      <c r="D860" s="1"/>
      <c r="E860" s="52"/>
    </row>
    <row r="861" spans="2:5" ht="14.25" customHeight="1">
      <c r="B861" s="70"/>
      <c r="C861" s="52"/>
      <c r="D861" s="1"/>
      <c r="E861" s="52"/>
    </row>
    <row r="862" spans="2:5" ht="14.25" customHeight="1">
      <c r="B862" s="70"/>
      <c r="C862" s="52"/>
      <c r="D862" s="1"/>
      <c r="E862" s="52"/>
    </row>
    <row r="863" spans="2:5" ht="14.25" customHeight="1">
      <c r="B863" s="70"/>
      <c r="C863" s="52"/>
      <c r="D863" s="1"/>
      <c r="E863" s="52"/>
    </row>
    <row r="864" spans="2:5" ht="14.25" customHeight="1">
      <c r="B864" s="70"/>
      <c r="C864" s="52"/>
      <c r="D864" s="1"/>
      <c r="E864" s="52"/>
    </row>
    <row r="865" spans="2:5" ht="14.25" customHeight="1">
      <c r="B865" s="70"/>
      <c r="C865" s="52"/>
      <c r="D865" s="1"/>
      <c r="E865" s="52"/>
    </row>
    <row r="866" spans="2:5" ht="14.25" customHeight="1">
      <c r="B866" s="70"/>
      <c r="C866" s="52"/>
      <c r="D866" s="1"/>
      <c r="E866" s="52"/>
    </row>
    <row r="867" spans="2:5" ht="14.25" customHeight="1">
      <c r="B867" s="70"/>
      <c r="C867" s="52"/>
      <c r="D867" s="1"/>
      <c r="E867" s="52"/>
    </row>
    <row r="868" spans="2:5" ht="14.25" customHeight="1">
      <c r="B868" s="70"/>
      <c r="C868" s="52"/>
      <c r="D868" s="1"/>
      <c r="E868" s="52"/>
    </row>
    <row r="869" spans="2:5" ht="14.25" customHeight="1">
      <c r="B869" s="70"/>
      <c r="C869" s="52"/>
      <c r="D869" s="1"/>
      <c r="E869" s="52"/>
    </row>
    <row r="870" spans="2:5" ht="14.25" customHeight="1">
      <c r="B870" s="70"/>
      <c r="C870" s="52"/>
      <c r="D870" s="1"/>
      <c r="E870" s="52"/>
    </row>
    <row r="871" spans="2:5" ht="14.25" customHeight="1">
      <c r="B871" s="70"/>
      <c r="C871" s="52"/>
      <c r="D871" s="1"/>
      <c r="E871" s="52"/>
    </row>
    <row r="872" spans="2:5" ht="14.25" customHeight="1">
      <c r="B872" s="70"/>
      <c r="C872" s="52"/>
      <c r="D872" s="1"/>
      <c r="E872" s="52"/>
    </row>
    <row r="873" spans="2:5" ht="14.25" customHeight="1">
      <c r="B873" s="70"/>
      <c r="C873" s="52"/>
      <c r="D873" s="1"/>
      <c r="E873" s="52"/>
    </row>
    <row r="874" spans="2:5" ht="14.25" customHeight="1">
      <c r="B874" s="70"/>
      <c r="C874" s="52"/>
      <c r="D874" s="1"/>
      <c r="E874" s="52"/>
    </row>
    <row r="875" spans="2:5" ht="14.25" customHeight="1">
      <c r="B875" s="70"/>
      <c r="C875" s="52"/>
      <c r="D875" s="1"/>
      <c r="E875" s="52"/>
    </row>
    <row r="876" spans="2:5" ht="14.25" customHeight="1">
      <c r="B876" s="70"/>
      <c r="C876" s="52"/>
      <c r="D876" s="1"/>
      <c r="E876" s="52"/>
    </row>
    <row r="877" spans="2:5" ht="14.25" customHeight="1">
      <c r="B877" s="70"/>
      <c r="C877" s="52"/>
      <c r="D877" s="1"/>
      <c r="E877" s="52"/>
    </row>
    <row r="878" spans="2:5" ht="14.25" customHeight="1">
      <c r="B878" s="70"/>
      <c r="C878" s="52"/>
      <c r="D878" s="1"/>
      <c r="E878" s="52"/>
    </row>
    <row r="879" spans="2:5" ht="14.25" customHeight="1">
      <c r="B879" s="70"/>
      <c r="C879" s="52"/>
      <c r="D879" s="1"/>
      <c r="E879" s="52"/>
    </row>
    <row r="880" spans="2:5" ht="14.25" customHeight="1">
      <c r="B880" s="70"/>
      <c r="C880" s="52"/>
      <c r="D880" s="1"/>
      <c r="E880" s="52"/>
    </row>
    <row r="881" spans="2:5" ht="14.25" customHeight="1">
      <c r="B881" s="70"/>
      <c r="C881" s="52"/>
      <c r="D881" s="1"/>
      <c r="E881" s="52"/>
    </row>
    <row r="882" spans="2:5" ht="14.25" customHeight="1">
      <c r="B882" s="70"/>
      <c r="C882" s="52"/>
      <c r="D882" s="1"/>
      <c r="E882" s="52"/>
    </row>
    <row r="883" spans="2:5" ht="14.25" customHeight="1">
      <c r="B883" s="70"/>
      <c r="C883" s="52"/>
      <c r="D883" s="1"/>
      <c r="E883" s="52"/>
    </row>
    <row r="884" spans="2:5" ht="14.25" customHeight="1">
      <c r="B884" s="70"/>
      <c r="C884" s="52"/>
      <c r="D884" s="1"/>
      <c r="E884" s="52"/>
    </row>
    <row r="885" spans="2:5" ht="14.25" customHeight="1">
      <c r="B885" s="70"/>
      <c r="C885" s="52"/>
      <c r="D885" s="1"/>
      <c r="E885" s="52"/>
    </row>
    <row r="886" spans="2:5" ht="14.25" customHeight="1">
      <c r="B886" s="70"/>
      <c r="C886" s="52"/>
      <c r="D886" s="1"/>
      <c r="E886" s="52"/>
    </row>
    <row r="887" spans="2:5" ht="14.25" customHeight="1">
      <c r="B887" s="70"/>
      <c r="C887" s="52"/>
      <c r="D887" s="1"/>
      <c r="E887" s="52"/>
    </row>
    <row r="888" spans="2:5" ht="14.25" customHeight="1">
      <c r="B888" s="70"/>
      <c r="C888" s="52"/>
      <c r="D888" s="1"/>
      <c r="E888" s="52"/>
    </row>
    <row r="889" spans="2:5" ht="14.25" customHeight="1">
      <c r="B889" s="70"/>
      <c r="C889" s="52"/>
      <c r="D889" s="1"/>
      <c r="E889" s="52"/>
    </row>
    <row r="890" spans="2:5" ht="14.25" customHeight="1">
      <c r="B890" s="70"/>
      <c r="C890" s="52"/>
      <c r="D890" s="1"/>
      <c r="E890" s="52"/>
    </row>
    <row r="891" spans="2:5" ht="14.25" customHeight="1">
      <c r="B891" s="70"/>
      <c r="C891" s="52"/>
      <c r="D891" s="1"/>
      <c r="E891" s="52"/>
    </row>
    <row r="892" spans="2:5" ht="14.25" customHeight="1">
      <c r="B892" s="70"/>
      <c r="C892" s="52"/>
      <c r="D892" s="1"/>
      <c r="E892" s="52"/>
    </row>
    <row r="893" spans="2:5" ht="14.25" customHeight="1">
      <c r="B893" s="70"/>
      <c r="C893" s="52"/>
      <c r="D893" s="1"/>
      <c r="E893" s="52"/>
    </row>
    <row r="894" spans="2:5" ht="14.25" customHeight="1">
      <c r="B894" s="70"/>
      <c r="C894" s="52"/>
      <c r="D894" s="1"/>
      <c r="E894" s="52"/>
    </row>
    <row r="895" spans="2:5" ht="14.25" customHeight="1">
      <c r="B895" s="70"/>
      <c r="C895" s="52"/>
      <c r="D895" s="1"/>
      <c r="E895" s="52"/>
    </row>
    <row r="896" spans="2:5" ht="14.25" customHeight="1">
      <c r="B896" s="70"/>
      <c r="C896" s="52"/>
      <c r="D896" s="1"/>
      <c r="E896" s="52"/>
    </row>
    <row r="897" spans="2:5" ht="14.25" customHeight="1">
      <c r="B897" s="70"/>
      <c r="C897" s="52"/>
      <c r="D897" s="1"/>
      <c r="E897" s="52"/>
    </row>
    <row r="898" spans="2:5" ht="14.25" customHeight="1">
      <c r="B898" s="70"/>
      <c r="C898" s="52"/>
      <c r="D898" s="1"/>
      <c r="E898" s="52"/>
    </row>
    <row r="899" spans="2:5" ht="14.25" customHeight="1">
      <c r="B899" s="70"/>
      <c r="C899" s="52"/>
      <c r="D899" s="1"/>
      <c r="E899" s="52"/>
    </row>
    <row r="900" spans="2:5" ht="14.25" customHeight="1">
      <c r="B900" s="70"/>
      <c r="C900" s="52"/>
      <c r="D900" s="1"/>
      <c r="E900" s="52"/>
    </row>
    <row r="901" spans="2:5" ht="14.25" customHeight="1">
      <c r="B901" s="70"/>
      <c r="C901" s="52"/>
      <c r="D901" s="1"/>
      <c r="E901" s="52"/>
    </row>
    <row r="902" spans="2:5" ht="14.25" customHeight="1">
      <c r="B902" s="70"/>
      <c r="C902" s="52"/>
      <c r="D902" s="1"/>
      <c r="E902" s="52"/>
    </row>
    <row r="903" spans="2:5" ht="14.25" customHeight="1">
      <c r="B903" s="70"/>
      <c r="C903" s="52"/>
      <c r="D903" s="1"/>
      <c r="E903" s="52"/>
    </row>
    <row r="904" spans="2:5" ht="14.25" customHeight="1">
      <c r="B904" s="70"/>
      <c r="C904" s="52"/>
      <c r="D904" s="1"/>
      <c r="E904" s="52"/>
    </row>
    <row r="905" spans="2:5" ht="14.25" customHeight="1">
      <c r="B905" s="70"/>
      <c r="C905" s="52"/>
      <c r="D905" s="1"/>
      <c r="E905" s="52"/>
    </row>
    <row r="906" spans="2:5" ht="14.25" customHeight="1">
      <c r="B906" s="70"/>
      <c r="C906" s="52"/>
      <c r="D906" s="1"/>
      <c r="E906" s="52"/>
    </row>
    <row r="907" spans="2:5" ht="14.25" customHeight="1">
      <c r="B907" s="70"/>
      <c r="C907" s="52"/>
      <c r="D907" s="1"/>
      <c r="E907" s="52"/>
    </row>
    <row r="908" spans="2:5" ht="14.25" customHeight="1">
      <c r="B908" s="70"/>
      <c r="C908" s="52"/>
      <c r="D908" s="1"/>
      <c r="E908" s="52"/>
    </row>
    <row r="909" spans="2:5" ht="14.25" customHeight="1">
      <c r="B909" s="70"/>
      <c r="C909" s="52"/>
      <c r="D909" s="1"/>
      <c r="E909" s="52"/>
    </row>
    <row r="910" spans="2:5" ht="14.25" customHeight="1">
      <c r="B910" s="70"/>
      <c r="C910" s="52"/>
      <c r="D910" s="1"/>
      <c r="E910" s="52"/>
    </row>
    <row r="911" spans="2:5" ht="14.25" customHeight="1">
      <c r="B911" s="70"/>
      <c r="C911" s="52"/>
      <c r="D911" s="1"/>
      <c r="E911" s="52"/>
    </row>
    <row r="912" spans="2:5" ht="14.25" customHeight="1">
      <c r="B912" s="70"/>
      <c r="C912" s="52"/>
      <c r="D912" s="1"/>
      <c r="E912" s="52"/>
    </row>
    <row r="913" spans="2:5" ht="14.25" customHeight="1">
      <c r="B913" s="70"/>
      <c r="C913" s="52"/>
      <c r="D913" s="1"/>
      <c r="E913" s="52"/>
    </row>
    <row r="914" spans="2:5" ht="14.25" customHeight="1">
      <c r="B914" s="70"/>
      <c r="C914" s="52"/>
      <c r="D914" s="1"/>
      <c r="E914" s="52"/>
    </row>
    <row r="915" spans="2:5" ht="14.25" customHeight="1">
      <c r="B915" s="70"/>
      <c r="C915" s="52"/>
      <c r="D915" s="1"/>
      <c r="E915" s="52"/>
    </row>
    <row r="916" spans="2:5" ht="14.25" customHeight="1">
      <c r="B916" s="70"/>
      <c r="C916" s="52"/>
      <c r="D916" s="1"/>
      <c r="E916" s="52"/>
    </row>
    <row r="917" spans="2:5" ht="14.25" customHeight="1">
      <c r="B917" s="70"/>
      <c r="C917" s="52"/>
      <c r="D917" s="1"/>
      <c r="E917" s="52"/>
    </row>
    <row r="918" spans="2:5" ht="14.25" customHeight="1">
      <c r="B918" s="70"/>
      <c r="C918" s="52"/>
      <c r="D918" s="1"/>
      <c r="E918" s="52"/>
    </row>
    <row r="919" spans="2:5" ht="14.25" customHeight="1">
      <c r="B919" s="70"/>
      <c r="C919" s="52"/>
      <c r="D919" s="1"/>
      <c r="E919" s="52"/>
    </row>
    <row r="920" spans="2:5" ht="14.25" customHeight="1">
      <c r="B920" s="70"/>
      <c r="C920" s="52"/>
      <c r="D920" s="1"/>
      <c r="E920" s="52"/>
    </row>
    <row r="921" spans="2:5" ht="14.25" customHeight="1">
      <c r="B921" s="70"/>
      <c r="C921" s="52"/>
      <c r="D921" s="1"/>
      <c r="E921" s="52"/>
    </row>
    <row r="922" spans="2:5" ht="14.25" customHeight="1">
      <c r="B922" s="70"/>
      <c r="C922" s="52"/>
      <c r="D922" s="1"/>
      <c r="E922" s="52"/>
    </row>
    <row r="923" spans="2:5" ht="14.25" customHeight="1">
      <c r="B923" s="70"/>
      <c r="C923" s="52"/>
      <c r="D923" s="1"/>
      <c r="E923" s="52"/>
    </row>
    <row r="924" spans="2:5" ht="14.25" customHeight="1">
      <c r="B924" s="70"/>
      <c r="C924" s="52"/>
      <c r="D924" s="1"/>
      <c r="E924" s="52"/>
    </row>
    <row r="925" spans="2:5" ht="14.25" customHeight="1">
      <c r="B925" s="70"/>
      <c r="C925" s="52"/>
      <c r="D925" s="1"/>
      <c r="E925" s="52"/>
    </row>
    <row r="926" spans="2:5" ht="14.25" customHeight="1">
      <c r="B926" s="70"/>
      <c r="C926" s="52"/>
      <c r="D926" s="1"/>
      <c r="E926" s="52"/>
    </row>
    <row r="927" spans="2:5" ht="14.25" customHeight="1">
      <c r="B927" s="70"/>
      <c r="C927" s="52"/>
      <c r="D927" s="1"/>
      <c r="E927" s="52"/>
    </row>
    <row r="928" spans="2:5" ht="14.25" customHeight="1">
      <c r="B928" s="70"/>
      <c r="C928" s="52"/>
      <c r="D928" s="1"/>
      <c r="E928" s="52"/>
    </row>
    <row r="929" spans="2:5" ht="14.25" customHeight="1">
      <c r="B929" s="70"/>
      <c r="C929" s="52"/>
      <c r="D929" s="1"/>
      <c r="E929" s="52"/>
    </row>
    <row r="930" spans="2:5" ht="14.25" customHeight="1">
      <c r="B930" s="70"/>
      <c r="C930" s="52"/>
      <c r="D930" s="1"/>
      <c r="E930" s="52"/>
    </row>
    <row r="931" spans="2:5" ht="14.25" customHeight="1">
      <c r="B931" s="70"/>
      <c r="C931" s="52"/>
      <c r="D931" s="1"/>
      <c r="E931" s="52"/>
    </row>
    <row r="932" spans="2:5" ht="14.25" customHeight="1">
      <c r="B932" s="70"/>
      <c r="C932" s="52"/>
      <c r="D932" s="1"/>
      <c r="E932" s="52"/>
    </row>
    <row r="933" spans="2:5" ht="14.25" customHeight="1">
      <c r="B933" s="70"/>
      <c r="C933" s="52"/>
      <c r="D933" s="1"/>
      <c r="E933" s="52"/>
    </row>
    <row r="934" spans="2:5" ht="14.25" customHeight="1">
      <c r="B934" s="70"/>
      <c r="C934" s="52"/>
      <c r="D934" s="1"/>
      <c r="E934" s="52"/>
    </row>
    <row r="935" spans="2:5" ht="14.25" customHeight="1">
      <c r="B935" s="70"/>
      <c r="C935" s="52"/>
      <c r="D935" s="1"/>
      <c r="E935" s="52"/>
    </row>
    <row r="936" spans="2:5" ht="14.25" customHeight="1">
      <c r="B936" s="70"/>
      <c r="C936" s="52"/>
      <c r="D936" s="1"/>
      <c r="E936" s="52"/>
    </row>
    <row r="937" spans="2:5" ht="14.25" customHeight="1">
      <c r="B937" s="70"/>
      <c r="C937" s="52"/>
      <c r="D937" s="1"/>
      <c r="E937" s="52"/>
    </row>
    <row r="938" spans="2:5" ht="14.25" customHeight="1">
      <c r="B938" s="70"/>
      <c r="C938" s="52"/>
      <c r="D938" s="1"/>
      <c r="E938" s="52"/>
    </row>
    <row r="939" spans="2:5" ht="14.25" customHeight="1">
      <c r="B939" s="70"/>
      <c r="C939" s="52"/>
      <c r="D939" s="1"/>
      <c r="E939" s="52"/>
    </row>
    <row r="940" spans="2:5" ht="14.25" customHeight="1">
      <c r="B940" s="70"/>
      <c r="C940" s="52"/>
      <c r="D940" s="1"/>
      <c r="E940" s="52"/>
    </row>
    <row r="941" spans="2:5" ht="14.25" customHeight="1">
      <c r="B941" s="70"/>
      <c r="C941" s="52"/>
      <c r="D941" s="1"/>
      <c r="E941" s="52"/>
    </row>
    <row r="942" spans="2:5" ht="14.25" customHeight="1">
      <c r="B942" s="70"/>
      <c r="C942" s="52"/>
      <c r="D942" s="1"/>
      <c r="E942" s="52"/>
    </row>
    <row r="943" spans="2:5" ht="14.25" customHeight="1">
      <c r="B943" s="70"/>
      <c r="C943" s="52"/>
      <c r="D943" s="1"/>
      <c r="E943" s="52"/>
    </row>
    <row r="944" spans="2:5" ht="14.25" customHeight="1">
      <c r="B944" s="70"/>
      <c r="C944" s="52"/>
      <c r="D944" s="1"/>
      <c r="E944" s="52"/>
    </row>
    <row r="945" spans="2:5" ht="14.25" customHeight="1">
      <c r="B945" s="70"/>
      <c r="C945" s="52"/>
      <c r="D945" s="1"/>
      <c r="E945" s="52"/>
    </row>
    <row r="946" spans="2:5" ht="14.25" customHeight="1">
      <c r="B946" s="70"/>
      <c r="C946" s="52"/>
      <c r="D946" s="1"/>
      <c r="E946" s="52"/>
    </row>
    <row r="947" spans="2:5" ht="14.25" customHeight="1">
      <c r="B947" s="70"/>
      <c r="C947" s="52"/>
      <c r="D947" s="1"/>
      <c r="E947" s="52"/>
    </row>
    <row r="948" spans="2:5" ht="14.25" customHeight="1">
      <c r="B948" s="70"/>
      <c r="C948" s="52"/>
      <c r="D948" s="1"/>
      <c r="E948" s="52"/>
    </row>
    <row r="949" spans="2:5" ht="14.25" customHeight="1">
      <c r="B949" s="70"/>
      <c r="C949" s="52"/>
      <c r="D949" s="1"/>
      <c r="E949" s="52"/>
    </row>
    <row r="950" spans="2:5" ht="14.25" customHeight="1">
      <c r="B950" s="70"/>
      <c r="C950" s="52"/>
      <c r="D950" s="1"/>
      <c r="E950" s="52"/>
    </row>
    <row r="951" spans="2:5" ht="14.25" customHeight="1">
      <c r="B951" s="70"/>
      <c r="C951" s="52"/>
      <c r="D951" s="1"/>
      <c r="E951" s="52"/>
    </row>
    <row r="952" spans="2:5" ht="14.25" customHeight="1">
      <c r="B952" s="70"/>
      <c r="C952" s="52"/>
      <c r="D952" s="1"/>
      <c r="E952" s="52"/>
    </row>
    <row r="953" spans="2:5" ht="14.25" customHeight="1">
      <c r="B953" s="70"/>
      <c r="C953" s="52"/>
      <c r="D953" s="1"/>
      <c r="E953" s="52"/>
    </row>
    <row r="954" spans="2:5" ht="14.25" customHeight="1">
      <c r="B954" s="70"/>
      <c r="C954" s="52"/>
      <c r="D954" s="1"/>
      <c r="E954" s="52"/>
    </row>
    <row r="955" spans="2:5" ht="14.25" customHeight="1">
      <c r="B955" s="70"/>
      <c r="C955" s="52"/>
      <c r="D955" s="1"/>
      <c r="E955" s="52"/>
    </row>
    <row r="956" spans="2:5" ht="14.25" customHeight="1">
      <c r="B956" s="70"/>
      <c r="C956" s="52"/>
      <c r="D956" s="1"/>
      <c r="E956" s="52"/>
    </row>
    <row r="957" spans="2:5" ht="14.25" customHeight="1">
      <c r="B957" s="70"/>
      <c r="C957" s="52"/>
      <c r="D957" s="1"/>
      <c r="E957" s="52"/>
    </row>
    <row r="958" spans="2:5" ht="14.25" customHeight="1">
      <c r="B958" s="70"/>
      <c r="C958" s="52"/>
      <c r="D958" s="1"/>
      <c r="E958" s="52"/>
    </row>
    <row r="959" spans="2:5" ht="14.25" customHeight="1">
      <c r="B959" s="70"/>
      <c r="C959" s="52"/>
      <c r="D959" s="1"/>
      <c r="E959" s="52"/>
    </row>
    <row r="960" spans="2:5" ht="14.25" customHeight="1">
      <c r="B960" s="70"/>
      <c r="C960" s="52"/>
      <c r="D960" s="1"/>
      <c r="E960" s="52"/>
    </row>
    <row r="961" spans="2:5" ht="14.25" customHeight="1">
      <c r="B961" s="70"/>
      <c r="C961" s="52"/>
      <c r="D961" s="1"/>
      <c r="E961" s="52"/>
    </row>
    <row r="962" spans="2:5" ht="14.25" customHeight="1">
      <c r="B962" s="70"/>
      <c r="C962" s="52"/>
      <c r="D962" s="1"/>
      <c r="E962" s="52"/>
    </row>
    <row r="963" spans="2:5" ht="14.25" customHeight="1">
      <c r="B963" s="70"/>
      <c r="C963" s="52"/>
      <c r="D963" s="1"/>
      <c r="E963" s="52"/>
    </row>
    <row r="964" spans="2:5" ht="14.25" customHeight="1">
      <c r="B964" s="70"/>
      <c r="C964" s="52"/>
      <c r="D964" s="1"/>
      <c r="E964" s="52"/>
    </row>
    <row r="965" spans="2:5" ht="14.25" customHeight="1">
      <c r="B965" s="70"/>
      <c r="C965" s="52"/>
      <c r="D965" s="1"/>
      <c r="E965" s="52"/>
    </row>
    <row r="966" spans="2:5" ht="14.25" customHeight="1">
      <c r="B966" s="70"/>
      <c r="C966" s="52"/>
      <c r="D966" s="1"/>
      <c r="E966" s="52"/>
    </row>
    <row r="967" spans="2:5" ht="14.25" customHeight="1">
      <c r="B967" s="70"/>
      <c r="C967" s="52"/>
      <c r="D967" s="1"/>
      <c r="E967" s="52"/>
    </row>
    <row r="968" spans="2:5" ht="14.25" customHeight="1">
      <c r="B968" s="70"/>
      <c r="C968" s="52"/>
      <c r="D968" s="1"/>
      <c r="E968" s="52"/>
    </row>
    <row r="969" spans="2:5" ht="14.25" customHeight="1">
      <c r="B969" s="70"/>
      <c r="C969" s="52"/>
      <c r="D969" s="1"/>
      <c r="E969" s="52"/>
    </row>
    <row r="970" spans="2:5" ht="14.25" customHeight="1">
      <c r="B970" s="70"/>
      <c r="C970" s="52"/>
      <c r="D970" s="1"/>
      <c r="E970" s="52"/>
    </row>
    <row r="971" spans="2:5" ht="14.25" customHeight="1">
      <c r="B971" s="70"/>
      <c r="C971" s="52"/>
      <c r="D971" s="1"/>
      <c r="E971" s="52"/>
    </row>
    <row r="972" spans="2:5" ht="14.25" customHeight="1">
      <c r="B972" s="70"/>
      <c r="C972" s="52"/>
      <c r="D972" s="1"/>
      <c r="E972" s="52"/>
    </row>
    <row r="973" spans="2:5" ht="14.25" customHeight="1">
      <c r="B973" s="70"/>
      <c r="C973" s="52"/>
      <c r="D973" s="1"/>
      <c r="E973" s="52"/>
    </row>
    <row r="974" spans="2:5" ht="14.25" customHeight="1">
      <c r="B974" s="70"/>
      <c r="C974" s="52"/>
      <c r="D974" s="1"/>
      <c r="E974" s="52"/>
    </row>
    <row r="975" spans="2:5" ht="14.25" customHeight="1">
      <c r="B975" s="70"/>
      <c r="C975" s="52"/>
      <c r="D975" s="1"/>
      <c r="E975" s="52"/>
    </row>
    <row r="976" spans="2:5" ht="14.25" customHeight="1">
      <c r="B976" s="70"/>
      <c r="C976" s="52"/>
      <c r="D976" s="1"/>
      <c r="E976" s="52"/>
    </row>
    <row r="977" spans="2:5" ht="14.25" customHeight="1">
      <c r="B977" s="70"/>
      <c r="C977" s="52"/>
      <c r="D977" s="1"/>
      <c r="E977" s="52"/>
    </row>
    <row r="978" spans="2:5" ht="14.25" customHeight="1">
      <c r="B978" s="70"/>
      <c r="C978" s="52"/>
      <c r="D978" s="1"/>
      <c r="E978" s="52"/>
    </row>
    <row r="979" spans="2:5" ht="14.25" customHeight="1">
      <c r="B979" s="70"/>
      <c r="C979" s="52"/>
      <c r="D979" s="1"/>
      <c r="E979" s="52"/>
    </row>
    <row r="980" spans="2:5" ht="14.25" customHeight="1">
      <c r="B980" s="70"/>
      <c r="C980" s="52"/>
      <c r="D980" s="1"/>
      <c r="E980" s="52"/>
    </row>
    <row r="981" spans="2:5" ht="14.25" customHeight="1">
      <c r="B981" s="70"/>
      <c r="C981" s="52"/>
      <c r="D981" s="1"/>
      <c r="E981" s="52"/>
    </row>
    <row r="982" spans="2:5" ht="14.25" customHeight="1">
      <c r="B982" s="70"/>
      <c r="C982" s="52"/>
      <c r="D982" s="1"/>
      <c r="E982" s="52"/>
    </row>
    <row r="983" spans="2:5" ht="14.25" customHeight="1">
      <c r="B983" s="70"/>
      <c r="C983" s="52"/>
      <c r="D983" s="1"/>
      <c r="E983" s="52"/>
    </row>
    <row r="984" spans="2:5" ht="14.25" customHeight="1">
      <c r="B984" s="70"/>
      <c r="C984" s="52"/>
      <c r="D984" s="1"/>
      <c r="E984" s="52"/>
    </row>
    <row r="985" spans="2:5" ht="14.25" customHeight="1">
      <c r="B985" s="70"/>
      <c r="C985" s="52"/>
      <c r="D985" s="1"/>
      <c r="E985" s="52"/>
    </row>
    <row r="986" spans="2:5" ht="14.25" customHeight="1">
      <c r="B986" s="70"/>
      <c r="C986" s="52"/>
      <c r="D986" s="1"/>
      <c r="E986" s="52"/>
    </row>
    <row r="987" spans="2:5" ht="14.25" customHeight="1">
      <c r="B987" s="70"/>
      <c r="C987" s="52"/>
      <c r="D987" s="1"/>
      <c r="E987" s="52"/>
    </row>
    <row r="988" spans="2:5" ht="14.25" customHeight="1">
      <c r="B988" s="70"/>
      <c r="C988" s="52"/>
      <c r="D988" s="1"/>
      <c r="E988" s="52"/>
    </row>
    <row r="989" spans="2:5" ht="14.25" customHeight="1">
      <c r="B989" s="70"/>
      <c r="C989" s="52"/>
      <c r="D989" s="1"/>
      <c r="E989" s="52"/>
    </row>
    <row r="990" spans="2:5" ht="14.25" customHeight="1">
      <c r="B990" s="70"/>
      <c r="C990" s="52"/>
      <c r="D990" s="1"/>
      <c r="E990" s="52"/>
    </row>
    <row r="991" spans="2:5" ht="14.25" customHeight="1">
      <c r="B991" s="70"/>
      <c r="C991" s="52"/>
      <c r="D991" s="1"/>
      <c r="E991" s="52"/>
    </row>
    <row r="992" spans="2:5" ht="14.25" customHeight="1">
      <c r="B992" s="70"/>
      <c r="C992" s="52"/>
      <c r="D992" s="1"/>
      <c r="E992" s="52"/>
    </row>
    <row r="993" spans="2:5" ht="14.25" customHeight="1">
      <c r="B993" s="70"/>
      <c r="C993" s="52"/>
      <c r="D993" s="1"/>
      <c r="E993" s="52"/>
    </row>
    <row r="994" spans="2:5" ht="14.25" customHeight="1">
      <c r="B994" s="70"/>
      <c r="C994" s="52"/>
      <c r="D994" s="1"/>
      <c r="E994" s="52"/>
    </row>
    <row r="995" spans="2:5" ht="14.25" customHeight="1">
      <c r="B995" s="70"/>
      <c r="C995" s="52"/>
      <c r="D995" s="1"/>
      <c r="E995" s="52"/>
    </row>
    <row r="996" spans="2:5" ht="14.25" customHeight="1">
      <c r="B996" s="70"/>
      <c r="C996" s="52"/>
      <c r="D996" s="1"/>
      <c r="E996" s="52"/>
    </row>
    <row r="997" spans="2:5" ht="14.25" customHeight="1">
      <c r="B997" s="70"/>
      <c r="C997" s="52"/>
      <c r="D997" s="1"/>
      <c r="E997" s="52"/>
    </row>
    <row r="998" spans="2:5" ht="14.25" customHeight="1">
      <c r="B998" s="70"/>
      <c r="C998" s="52"/>
      <c r="D998" s="1"/>
      <c r="E998" s="52"/>
    </row>
    <row r="999" spans="2:5" ht="14.25" customHeight="1">
      <c r="B999" s="70"/>
      <c r="C999" s="52"/>
      <c r="D999" s="1"/>
      <c r="E999" s="52"/>
    </row>
    <row r="1000" spans="2:5" ht="14.25" customHeight="1">
      <c r="B1000" s="70"/>
      <c r="C1000" s="52"/>
      <c r="D1000" s="1"/>
      <c r="E1000" s="52"/>
    </row>
  </sheetData>
  <autoFilter ref="A1:L90" xr:uid="{00000000-0009-0000-0000-000004000000}">
    <filterColumn colId="4">
      <filters>
        <filter val="Actualización de datos de las encuestas mediante la metodología Sisbén IV para la focalización de la población, en el municipio de Jamundí"/>
        <filter val="Apoyo para la atención integral y bienestar de la población adulta mayor del municipio de Jamundí"/>
        <filter val="Asistencia a la población beneficiaria de vivienda gratuita en el municipio de Jamundí"/>
        <filter val="Desarrollo de estrategias para promover al mejoramiento de la calidad de vida de la población vulnerable  a través de la inclusión social"/>
        <filter val="Distribución oportuna de los servicios públicos domiciliarios a la población de los estratos socioeconómicos bajos del municipio de Jamundí"/>
        <filter val="Fortalecimiento de las habilidades digitales en la población de Jamundí"/>
        <filter val="Implementación de acciones de acompañamiento y reconocimiento a la población LGBTIQ+ en el municipio de Jamundí"/>
        <filter val="Implementación de acciones institucionales para el goce de los derechos de la población con discapacidad del municipio de Jamundí."/>
      </filters>
    </filterColumn>
  </autoFilter>
  <conditionalFormatting sqref="I2:I90">
    <cfRule type="cellIs" dxfId="1" priority="1" operator="lessThan">
      <formula>0</formula>
    </cfRule>
  </conditionalFormatting>
  <conditionalFormatting sqref="K2:K90">
    <cfRule type="cellIs" dxfId="0" priority="2" operator="lessThan">
      <formula>0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baseColWidth="10" defaultColWidth="14.42578125" defaultRowHeight="15" customHeight="1"/>
  <cols>
    <col min="1" max="1" width="33.7109375" customWidth="1"/>
    <col min="2" max="2" width="16.85546875" customWidth="1"/>
    <col min="3" max="3" width="18" customWidth="1"/>
    <col min="4" max="4" width="22.85546875" customWidth="1"/>
    <col min="5" max="5" width="23" customWidth="1"/>
    <col min="6" max="6" width="14.28515625" customWidth="1"/>
    <col min="7" max="7" width="17.28515625" customWidth="1"/>
    <col min="8" max="26" width="10.7109375" customWidth="1"/>
  </cols>
  <sheetData>
    <row r="1" spans="1:26" ht="14.25" customHeight="1">
      <c r="A1" s="92" t="s">
        <v>3381</v>
      </c>
      <c r="B1" s="93"/>
      <c r="C1" s="93"/>
      <c r="D1" s="93"/>
      <c r="E1" s="93"/>
      <c r="F1" s="93"/>
      <c r="G1" s="93"/>
      <c r="H1" s="93"/>
      <c r="I1" s="93"/>
      <c r="J1" s="93"/>
    </row>
    <row r="2" spans="1:26" ht="14.25" customHeight="1">
      <c r="A2" s="92" t="s">
        <v>3382</v>
      </c>
      <c r="B2" s="94" t="s">
        <v>3383</v>
      </c>
      <c r="C2" s="94" t="s">
        <v>3384</v>
      </c>
      <c r="D2" s="94" t="s">
        <v>3385</v>
      </c>
      <c r="E2" s="94"/>
      <c r="F2" s="94"/>
      <c r="G2" s="94"/>
      <c r="H2" s="94"/>
      <c r="I2" s="94"/>
      <c r="J2" s="94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14.25" customHeight="1">
      <c r="A3" s="96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26" ht="14.25" customHeight="1">
      <c r="A4" s="97" t="s">
        <v>3386</v>
      </c>
    </row>
    <row r="5" spans="1:26" ht="14.25" customHeight="1">
      <c r="A5" s="98">
        <v>3</v>
      </c>
      <c r="B5" s="99">
        <f>SUMIF('Copiar Eje'!A:A,A5,'Copiar Eje'!C:C)</f>
        <v>0</v>
      </c>
      <c r="C5" s="99">
        <f>SUMIF('Copiar Eje'!A:A,A5,'Copiar Eje'!D:D)</f>
        <v>0</v>
      </c>
      <c r="D5" s="99">
        <f>SUMIF('Copiar Eje'!A:A,A5,'Copiar Eje'!F:F)</f>
        <v>0</v>
      </c>
      <c r="E5" s="93"/>
      <c r="F5" s="93"/>
      <c r="G5" s="93"/>
      <c r="H5" s="93"/>
      <c r="I5" s="93"/>
      <c r="J5" s="93"/>
    </row>
    <row r="6" spans="1:26" ht="14.25" customHeight="1">
      <c r="A6" s="98">
        <v>1</v>
      </c>
      <c r="B6" s="99">
        <f>SUMIF('Copiar Eje'!A:A,A6,'Copiar Eje'!C:C)</f>
        <v>0</v>
      </c>
      <c r="C6" s="99">
        <f>SUMIF('Copiar Eje'!A:A,A6,'Copiar Eje'!D:D)</f>
        <v>0</v>
      </c>
      <c r="D6" s="99">
        <f>SUMIF('Copiar Eje'!A:A,A6,'Copiar Eje'!F:F)</f>
        <v>0</v>
      </c>
      <c r="E6" s="93"/>
      <c r="F6" s="93"/>
      <c r="G6" s="93"/>
      <c r="H6" s="93"/>
      <c r="I6" s="93"/>
      <c r="J6" s="93"/>
    </row>
    <row r="7" spans="1:26" ht="14.25" customHeight="1">
      <c r="A7" s="98">
        <v>2.2999999999999998</v>
      </c>
      <c r="B7" s="99">
        <f>SUMIF('Copiar Eje'!A:A,A7,'Copiar Eje'!C:C)</f>
        <v>0</v>
      </c>
      <c r="C7" s="99">
        <f>SUMIF('Copiar Eje'!A:A,A7,'Copiar Eje'!D:D)</f>
        <v>0</v>
      </c>
      <c r="D7" s="99">
        <f>SUMIF('Copiar Eje'!A:A,A7,'Copiar Eje'!F:F)</f>
        <v>0</v>
      </c>
      <c r="E7" s="93"/>
      <c r="F7" s="93"/>
      <c r="G7" s="93"/>
      <c r="H7" s="93"/>
      <c r="I7" s="93"/>
      <c r="J7" s="93"/>
    </row>
    <row r="8" spans="1:26" ht="14.25" customHeight="1">
      <c r="A8" s="98" t="s">
        <v>3387</v>
      </c>
      <c r="B8" s="99">
        <f>SUMIF('Copiar Eje'!A:A,A8,'Copiar Eje'!C:C)</f>
        <v>0</v>
      </c>
      <c r="C8" s="99">
        <f>SUMIF('Copiar Eje'!A:A,A8,'Copiar Eje'!D:D)</f>
        <v>0</v>
      </c>
      <c r="D8" s="99">
        <f>SUMIF('Copiar Eje'!A:A,A8,'Copiar Eje'!F:F)</f>
        <v>0</v>
      </c>
      <c r="E8" s="93"/>
      <c r="F8" s="93"/>
      <c r="G8" s="93"/>
      <c r="H8" s="93"/>
      <c r="I8" s="93"/>
      <c r="J8" s="93"/>
    </row>
    <row r="9" spans="1:26" ht="14.25" customHeight="1">
      <c r="A9" s="98" t="s">
        <v>3388</v>
      </c>
      <c r="B9" s="99">
        <f>SUMIF('Copiar Eje'!A:A,A9,'Copiar Eje'!C:C)</f>
        <v>0</v>
      </c>
      <c r="C9" s="99">
        <f>SUMIF('Copiar Eje'!A:A,A9,'Copiar Eje'!D:D)</f>
        <v>0</v>
      </c>
      <c r="D9" s="99">
        <f>SUMIF('Copiar Eje'!A:A,A9,'Copiar Eje'!F:F)</f>
        <v>0</v>
      </c>
      <c r="E9" s="93"/>
      <c r="F9" s="93"/>
      <c r="G9" s="93"/>
      <c r="H9" s="93"/>
      <c r="I9" s="93"/>
      <c r="J9" s="93"/>
    </row>
    <row r="10" spans="1:26" ht="14.25" customHeight="1">
      <c r="A10" s="98" t="s">
        <v>3389</v>
      </c>
      <c r="B10" s="99">
        <f>SUMIF('Copiar Eje'!A:A,A10,'Copiar Eje'!C:C)</f>
        <v>0</v>
      </c>
      <c r="C10" s="99">
        <f>SUMIF('Copiar Eje'!A:A,A10,'Copiar Eje'!D:D)</f>
        <v>0</v>
      </c>
      <c r="D10" s="99">
        <f>SUMIF('Copiar Eje'!A:A,A10,'Copiar Eje'!F:F)</f>
        <v>0</v>
      </c>
      <c r="E10" s="100"/>
      <c r="F10" s="100"/>
      <c r="G10" s="100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</row>
    <row r="11" spans="1:26" ht="14.25" customHeight="1">
      <c r="A11" s="98">
        <v>45</v>
      </c>
      <c r="B11" s="99">
        <f>SUMIF('Copiar Eje'!A:A,A11,'Copiar Eje'!C:C)</f>
        <v>0</v>
      </c>
      <c r="C11" s="99">
        <f>SUMIF('Copiar Eje'!A:A,A11,'Copiar Eje'!D:D)</f>
        <v>0</v>
      </c>
      <c r="D11" s="99">
        <f>SUMIF('Copiar Eje'!A:A,A11,'Copiar Eje'!F:F)</f>
        <v>0</v>
      </c>
      <c r="E11" s="100"/>
      <c r="F11" s="100"/>
      <c r="G11" s="100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</row>
    <row r="12" spans="1:26" ht="14.25" customHeight="1">
      <c r="A12" s="98" t="s">
        <v>2044</v>
      </c>
      <c r="B12" s="99">
        <f>SUMIF('Copiar Eje'!A:A,A12,'Copiar Eje'!C:C)</f>
        <v>0</v>
      </c>
      <c r="C12" s="99">
        <f>SUMIF('Copiar Eje'!A:A,A12,'Copiar Eje'!D:D)</f>
        <v>12500000</v>
      </c>
      <c r="D12" s="99">
        <f>SUMIF('Copiar Eje'!A:A,A12,'Copiar Eje'!F:F)</f>
        <v>0</v>
      </c>
      <c r="E12" s="100"/>
      <c r="F12" s="100"/>
      <c r="G12" s="100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</row>
    <row r="13" spans="1:26" ht="14.25" customHeight="1">
      <c r="A13" s="98" t="s">
        <v>2048</v>
      </c>
      <c r="B13" s="99">
        <f>SUMIF('Copiar Eje'!A:A,A13,'Copiar Eje'!C:C)</f>
        <v>15000000</v>
      </c>
      <c r="C13" s="99">
        <f>SUMIF('Copiar Eje'!A:A,A13,'Copiar Eje'!D:D)</f>
        <v>15000000</v>
      </c>
      <c r="D13" s="99">
        <f>SUMIF('Copiar Eje'!A:A,A13,'Copiar Eje'!F:F)</f>
        <v>15000000</v>
      </c>
      <c r="E13" s="100"/>
      <c r="F13" s="100"/>
      <c r="G13" s="100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</row>
    <row r="14" spans="1:26" ht="14.25" customHeight="1">
      <c r="A14" s="98" t="s">
        <v>2055</v>
      </c>
      <c r="B14" s="99">
        <f>SUMIF('Copiar Eje'!A:A,A14,'Copiar Eje'!C:C)</f>
        <v>0</v>
      </c>
      <c r="C14" s="99">
        <f>SUMIF('Copiar Eje'!A:A,A14,'Copiar Eje'!D:D)</f>
        <v>255000000</v>
      </c>
      <c r="D14" s="99">
        <f>SUMIF('Copiar Eje'!A:A,A14,'Copiar Eje'!F:F)</f>
        <v>90103905.730000004</v>
      </c>
      <c r="E14" s="100"/>
      <c r="F14" s="100"/>
      <c r="G14" s="100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</row>
    <row r="15" spans="1:26" ht="14.25" customHeight="1">
      <c r="A15" s="98" t="s">
        <v>2057</v>
      </c>
      <c r="B15" s="99">
        <f>SUMIF('Copiar Eje'!A:A,A15,'Copiar Eje'!C:C)</f>
        <v>0</v>
      </c>
      <c r="C15" s="99">
        <f>SUMIF('Copiar Eje'!A:A,A15,'Copiar Eje'!D:D)</f>
        <v>45000000</v>
      </c>
      <c r="D15" s="99">
        <f>SUMIF('Copiar Eje'!A:A,A15,'Copiar Eje'!F:F)</f>
        <v>30000000</v>
      </c>
      <c r="E15" s="100"/>
      <c r="F15" s="100"/>
      <c r="G15" s="100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</row>
    <row r="16" spans="1:26" ht="14.25" customHeight="1">
      <c r="A16" s="98" t="s">
        <v>3390</v>
      </c>
      <c r="B16" s="99">
        <f>SUMIF('Copiar Eje'!A:A,A16,'Copiar Eje'!C:C)</f>
        <v>0</v>
      </c>
      <c r="C16" s="99">
        <f>SUMIF('Copiar Eje'!A:A,A16,'Copiar Eje'!D:D)</f>
        <v>0</v>
      </c>
      <c r="D16" s="99">
        <f>SUMIF('Copiar Eje'!A:A,A16,'Copiar Eje'!F:F)</f>
        <v>0</v>
      </c>
      <c r="E16" s="100"/>
      <c r="F16" s="100"/>
      <c r="G16" s="100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</row>
    <row r="17" spans="1:18" ht="14.25" customHeight="1">
      <c r="A17" s="98">
        <v>43</v>
      </c>
      <c r="B17" s="99">
        <f>SUMIF('Copiar Eje'!A:A,A17,'Copiar Eje'!C:C)</f>
        <v>0</v>
      </c>
      <c r="C17" s="99">
        <f>SUMIF('Copiar Eje'!A:A,A17,'Copiar Eje'!D:D)</f>
        <v>0</v>
      </c>
      <c r="D17" s="99">
        <f>SUMIF('Copiar Eje'!A:A,A17,'Copiar Eje'!F:F)</f>
        <v>0</v>
      </c>
      <c r="E17" s="100"/>
      <c r="F17" s="100"/>
      <c r="G17" s="100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</row>
    <row r="18" spans="1:18" ht="14.25" customHeight="1">
      <c r="A18" s="98" t="s">
        <v>903</v>
      </c>
      <c r="B18" s="99">
        <f>SUMIF('Copiar Eje'!A:A,A18,'Copiar Eje'!C:C)</f>
        <v>0</v>
      </c>
      <c r="C18" s="99">
        <f>SUMIF('Copiar Eje'!A:A,A18,'Copiar Eje'!D:D)</f>
        <v>70000000</v>
      </c>
      <c r="D18" s="99">
        <f>SUMIF('Copiar Eje'!A:A,A18,'Copiar Eje'!F:F)</f>
        <v>0</v>
      </c>
      <c r="E18" s="100"/>
      <c r="F18" s="100"/>
      <c r="G18" s="100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</row>
    <row r="19" spans="1:18" ht="14.25" customHeight="1">
      <c r="A19" s="98" t="s">
        <v>910</v>
      </c>
      <c r="B19" s="99">
        <f>SUMIF('Copiar Eje'!A:A,A19,'Copiar Eje'!C:C)</f>
        <v>0</v>
      </c>
      <c r="C19" s="99">
        <f>SUMIF('Copiar Eje'!A:A,A19,'Copiar Eje'!D:D)</f>
        <v>24629994.800000001</v>
      </c>
      <c r="D19" s="99">
        <f>SUMIF('Copiar Eje'!A:A,A19,'Copiar Eje'!F:F)</f>
        <v>0</v>
      </c>
      <c r="E19" s="100"/>
      <c r="F19" s="100"/>
      <c r="G19" s="100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</row>
    <row r="20" spans="1:18" ht="14.25" customHeight="1">
      <c r="A20" s="98" t="s">
        <v>906</v>
      </c>
      <c r="B20" s="99">
        <f>SUMIF('Copiar Eje'!A:A,A20,'Copiar Eje'!C:C)</f>
        <v>0</v>
      </c>
      <c r="C20" s="99">
        <f>SUMIF('Copiar Eje'!A:A,A20,'Copiar Eje'!D:D)</f>
        <v>5404694</v>
      </c>
      <c r="D20" s="99">
        <f>SUMIF('Copiar Eje'!A:A,A20,'Copiar Eje'!F:F)</f>
        <v>0</v>
      </c>
      <c r="E20" s="100"/>
      <c r="F20" s="100"/>
      <c r="G20" s="100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</row>
    <row r="21" spans="1:18" ht="14.25" customHeight="1">
      <c r="A21" s="98" t="s">
        <v>904</v>
      </c>
      <c r="B21" s="99">
        <f>SUMIF('Copiar Eje'!A:A,A21,'Copiar Eje'!C:C)</f>
        <v>0</v>
      </c>
      <c r="C21" s="99">
        <f>SUMIF('Copiar Eje'!A:A,A21,'Copiar Eje'!D:D)</f>
        <v>132000000</v>
      </c>
      <c r="D21" s="99">
        <f>SUMIF('Copiar Eje'!A:A,A21,'Copiar Eje'!F:F)</f>
        <v>132000000</v>
      </c>
      <c r="E21" s="100"/>
      <c r="F21" s="100"/>
      <c r="G21" s="100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</row>
    <row r="22" spans="1:18" ht="14.25" customHeight="1">
      <c r="A22" s="98" t="s">
        <v>908</v>
      </c>
      <c r="B22" s="99">
        <f>SUMIF('Copiar Eje'!A:A,A22,'Copiar Eje'!C:C)</f>
        <v>0</v>
      </c>
      <c r="C22" s="99">
        <f>SUMIF('Copiar Eje'!A:A,A22,'Copiar Eje'!D:D)</f>
        <v>12243745.18</v>
      </c>
      <c r="D22" s="99">
        <f>SUMIF('Copiar Eje'!A:A,A22,'Copiar Eje'!F:F)</f>
        <v>0</v>
      </c>
      <c r="E22" s="100"/>
      <c r="F22" s="100"/>
      <c r="G22" s="100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</row>
    <row r="23" spans="1:18" ht="14.25" customHeight="1">
      <c r="A23" s="98" t="s">
        <v>912</v>
      </c>
      <c r="B23" s="99">
        <f>SUMIF('Copiar Eje'!A:A,A23,'Copiar Eje'!C:C)</f>
        <v>0</v>
      </c>
      <c r="C23" s="99">
        <f>SUMIF('Copiar Eje'!A:A,A23,'Copiar Eje'!D:D)</f>
        <v>16181091.300000001</v>
      </c>
      <c r="D23" s="99">
        <f>SUMIF('Copiar Eje'!A:A,A23,'Copiar Eje'!F:F)</f>
        <v>0</v>
      </c>
      <c r="E23" s="100"/>
      <c r="F23" s="100"/>
      <c r="G23" s="100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</row>
    <row r="24" spans="1:18" ht="14.25" customHeight="1">
      <c r="A24" s="98" t="s">
        <v>2049</v>
      </c>
      <c r="B24" s="99">
        <f>SUMIF('Copiar Eje'!A:A,A24,'Copiar Eje'!C:C)</f>
        <v>0</v>
      </c>
      <c r="C24" s="99">
        <f>SUMIF('Copiar Eje'!A:A,A24,'Copiar Eje'!D:D)</f>
        <v>7500000</v>
      </c>
      <c r="D24" s="99">
        <f>SUMIF('Copiar Eje'!A:A,A24,'Copiar Eje'!F:F)</f>
        <v>0</v>
      </c>
      <c r="E24" s="100"/>
      <c r="F24" s="100"/>
      <c r="G24" s="100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</row>
    <row r="25" spans="1:18" ht="14.25" customHeight="1">
      <c r="A25" s="98" t="s">
        <v>2026</v>
      </c>
      <c r="B25" s="99">
        <f>SUMIF('Copiar Eje'!A:A,A25,'Copiar Eje'!C:C)</f>
        <v>49500000</v>
      </c>
      <c r="C25" s="99">
        <f>SUMIF('Copiar Eje'!A:A,A25,'Copiar Eje'!D:D)</f>
        <v>49500000</v>
      </c>
      <c r="D25" s="99">
        <f>SUMIF('Copiar Eje'!A:A,A25,'Copiar Eje'!F:F)</f>
        <v>49325589</v>
      </c>
      <c r="E25" s="100"/>
      <c r="F25" s="100"/>
      <c r="G25" s="100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</row>
    <row r="26" spans="1:18" ht="14.25" customHeight="1">
      <c r="A26" s="98" t="s">
        <v>2028</v>
      </c>
      <c r="B26" s="99">
        <f>SUMIF('Copiar Eje'!A:A,A26,'Copiar Eje'!C:C)</f>
        <v>34800000</v>
      </c>
      <c r="C26" s="99">
        <f>SUMIF('Copiar Eje'!A:A,A26,'Copiar Eje'!D:D)</f>
        <v>29021360</v>
      </c>
      <c r="D26" s="99">
        <f>SUMIF('Copiar Eje'!A:A,A26,'Copiar Eje'!F:F)</f>
        <v>29021360</v>
      </c>
      <c r="E26" s="100"/>
      <c r="F26" s="100"/>
      <c r="G26" s="100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</row>
    <row r="27" spans="1:18" ht="14.25" customHeight="1">
      <c r="A27" s="98">
        <v>2</v>
      </c>
      <c r="B27" s="99">
        <f>SUMIF('Copiar Eje'!A:A,A27,'Copiar Eje'!C:C)</f>
        <v>0</v>
      </c>
      <c r="C27" s="99">
        <f>SUMIF('Copiar Eje'!A:A,A27,'Copiar Eje'!D:D)</f>
        <v>0</v>
      </c>
      <c r="D27" s="99">
        <f>SUMIF('Copiar Eje'!A:A,A27,'Copiar Eje'!F:F)</f>
        <v>0</v>
      </c>
      <c r="E27" s="100"/>
      <c r="F27" s="100"/>
      <c r="G27" s="100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</row>
    <row r="28" spans="1:18" ht="14.25" customHeight="1">
      <c r="A28" s="98" t="s">
        <v>832</v>
      </c>
      <c r="B28" s="99">
        <f>SUMIF('Copiar Eje'!A:A,A28,'Copiar Eje'!C:C)</f>
        <v>53809252.719999999</v>
      </c>
      <c r="C28" s="99">
        <f>SUMIF('Copiar Eje'!A:A,A28,'Copiar Eje'!D:D)</f>
        <v>53809252.719999999</v>
      </c>
      <c r="D28" s="99">
        <f>SUMIF('Copiar Eje'!A:A,A28,'Copiar Eje'!F:F)</f>
        <v>53809252.719999999</v>
      </c>
      <c r="E28" s="100"/>
      <c r="F28" s="100"/>
      <c r="G28" s="100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</row>
    <row r="29" spans="1:18" ht="14.25" customHeight="1">
      <c r="A29" s="98" t="s">
        <v>838</v>
      </c>
      <c r="B29" s="99">
        <f>SUMIF('Copiar Eje'!A:A,A29,'Copiar Eje'!C:C)</f>
        <v>35872835.140000001</v>
      </c>
      <c r="C29" s="99">
        <f>SUMIF('Copiar Eje'!A:A,A29,'Copiar Eje'!D:D)</f>
        <v>35872835.140000001</v>
      </c>
      <c r="D29" s="99">
        <f>SUMIF('Copiar Eje'!A:A,A29,'Copiar Eje'!F:F)</f>
        <v>35872835.140000001</v>
      </c>
      <c r="E29" s="100"/>
      <c r="F29" s="100"/>
      <c r="G29" s="100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</row>
    <row r="30" spans="1:18" ht="14.25" customHeight="1">
      <c r="A30" s="98" t="s">
        <v>831</v>
      </c>
      <c r="B30" s="99">
        <f>SUMIF('Copiar Eje'!A:A,A30,'Copiar Eje'!C:C)</f>
        <v>170000000</v>
      </c>
      <c r="C30" s="99">
        <f>SUMIF('Copiar Eje'!A:A,A30,'Copiar Eje'!D:D)</f>
        <v>170000000</v>
      </c>
      <c r="D30" s="99">
        <f>SUMIF('Copiar Eje'!A:A,A30,'Copiar Eje'!F:F)</f>
        <v>170000000</v>
      </c>
      <c r="E30" s="100"/>
      <c r="F30" s="100"/>
      <c r="G30" s="100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</row>
    <row r="31" spans="1:18" ht="14.25" customHeight="1">
      <c r="A31" s="98" t="s">
        <v>837</v>
      </c>
      <c r="B31" s="99">
        <f>SUMIF('Copiar Eje'!A:A,A31,'Copiar Eje'!C:C)</f>
        <v>40182285.079999998</v>
      </c>
      <c r="C31" s="99">
        <f>SUMIF('Copiar Eje'!A:A,A31,'Copiar Eje'!D:D)</f>
        <v>40182285.079999998</v>
      </c>
      <c r="D31" s="99">
        <f>SUMIF('Copiar Eje'!A:A,A31,'Copiar Eje'!F:F)</f>
        <v>40182285.079999998</v>
      </c>
      <c r="E31" s="100"/>
      <c r="F31" s="100"/>
      <c r="G31" s="100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</row>
    <row r="32" spans="1:18" ht="14.25" customHeight="1">
      <c r="A32" s="98" t="s">
        <v>833</v>
      </c>
      <c r="B32" s="99">
        <f>SUMIF('Copiar Eje'!A:A,A32,'Copiar Eje'!C:C)</f>
        <v>0</v>
      </c>
      <c r="C32" s="99">
        <f>SUMIF('Copiar Eje'!A:A,A32,'Copiar Eje'!D:D)</f>
        <v>232675637.94</v>
      </c>
      <c r="D32" s="99">
        <f>SUMIF('Copiar Eje'!A:A,A32,'Copiar Eje'!F:F)</f>
        <v>232675637.94</v>
      </c>
      <c r="E32" s="100"/>
      <c r="F32" s="100"/>
      <c r="G32" s="100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</row>
    <row r="33" spans="1:18" ht="14.25" customHeight="1">
      <c r="A33" s="98" t="s">
        <v>822</v>
      </c>
      <c r="B33" s="99">
        <f>SUMIF('Copiar Eje'!A:A,A33,'Copiar Eje'!C:C)</f>
        <v>31388730.760000002</v>
      </c>
      <c r="C33" s="99">
        <f>SUMIF('Copiar Eje'!A:A,A33,'Copiar Eje'!D:D)</f>
        <v>31388730.760000002</v>
      </c>
      <c r="D33" s="99">
        <f>SUMIF('Copiar Eje'!A:A,A33,'Copiar Eje'!F:F)</f>
        <v>31388730.75</v>
      </c>
      <c r="E33" s="100"/>
      <c r="F33" s="100"/>
      <c r="G33" s="100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</row>
    <row r="34" spans="1:18" ht="14.25" customHeight="1">
      <c r="A34" s="98" t="s">
        <v>859</v>
      </c>
      <c r="B34" s="99">
        <f>SUMIF('Copiar Eje'!A:A,A34,'Copiar Eje'!C:C)</f>
        <v>17936417.57</v>
      </c>
      <c r="C34" s="99">
        <f>SUMIF('Copiar Eje'!A:A,A34,'Copiar Eje'!D:D)</f>
        <v>17936417.57</v>
      </c>
      <c r="D34" s="99">
        <f>SUMIF('Copiar Eje'!A:A,A34,'Copiar Eje'!F:F)</f>
        <v>17936417.57</v>
      </c>
      <c r="E34" s="100"/>
      <c r="F34" s="100"/>
      <c r="G34" s="100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</row>
    <row r="35" spans="1:18" ht="14.25" customHeight="1">
      <c r="A35" s="98" t="s">
        <v>812</v>
      </c>
      <c r="B35" s="99">
        <f>SUMIF('Copiar Eje'!A:A,A35,'Copiar Eje'!C:C)</f>
        <v>105091142.54000001</v>
      </c>
      <c r="C35" s="99">
        <f>SUMIF('Copiar Eje'!A:A,A35,'Copiar Eje'!D:D)</f>
        <v>105091142.54000001</v>
      </c>
      <c r="D35" s="99">
        <f>SUMIF('Copiar Eje'!A:A,A35,'Copiar Eje'!F:F)</f>
        <v>105091142.54000001</v>
      </c>
      <c r="E35" s="100"/>
      <c r="F35" s="100"/>
      <c r="G35" s="100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</row>
    <row r="36" spans="1:18" ht="14.25" customHeight="1">
      <c r="A36" s="98" t="s">
        <v>856</v>
      </c>
      <c r="B36" s="99">
        <f>SUMIF('Copiar Eje'!A:A,A36,'Copiar Eje'!C:C)</f>
        <v>21018228.510000002</v>
      </c>
      <c r="C36" s="99">
        <f>SUMIF('Copiar Eje'!A:A,A36,'Copiar Eje'!D:D)</f>
        <v>21018228.510000002</v>
      </c>
      <c r="D36" s="99">
        <f>SUMIF('Copiar Eje'!A:A,A36,'Copiar Eje'!F:F)</f>
        <v>21018228.510000002</v>
      </c>
      <c r="E36" s="100"/>
      <c r="F36" s="100"/>
      <c r="G36" s="100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</row>
    <row r="37" spans="1:18" ht="14.25" customHeight="1">
      <c r="A37" s="98" t="s">
        <v>858</v>
      </c>
      <c r="B37" s="99">
        <f>SUMIF('Copiar Eje'!A:A,A37,'Copiar Eje'!C:C)</f>
        <v>21018228.510000002</v>
      </c>
      <c r="C37" s="99">
        <f>SUMIF('Copiar Eje'!A:A,A37,'Copiar Eje'!D:D)</f>
        <v>21018228.510000002</v>
      </c>
      <c r="D37" s="99">
        <f>SUMIF('Copiar Eje'!A:A,A37,'Copiar Eje'!F:F)</f>
        <v>21018228.510000002</v>
      </c>
      <c r="E37" s="100"/>
      <c r="F37" s="100"/>
      <c r="G37" s="100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</row>
    <row r="38" spans="1:18" ht="14.25" customHeight="1">
      <c r="A38" s="98" t="s">
        <v>823</v>
      </c>
      <c r="B38" s="99">
        <f>SUMIF('Copiar Eje'!A:A,A38,'Copiar Eje'!C:C)</f>
        <v>0</v>
      </c>
      <c r="C38" s="99">
        <f>SUMIF('Copiar Eje'!A:A,A38,'Copiar Eje'!D:D)</f>
        <v>3727455.46</v>
      </c>
      <c r="D38" s="99">
        <f>SUMIF('Copiar Eje'!A:A,A38,'Copiar Eje'!F:F)</f>
        <v>3727455.46</v>
      </c>
      <c r="E38" s="100"/>
      <c r="F38" s="100"/>
      <c r="G38" s="100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</row>
    <row r="39" spans="1:18" ht="14.25" customHeight="1">
      <c r="A39" s="98" t="s">
        <v>818</v>
      </c>
      <c r="B39" s="99">
        <f>SUMIF('Copiar Eje'!A:A,A39,'Copiar Eje'!C:C)</f>
        <v>0</v>
      </c>
      <c r="C39" s="99">
        <f>SUMIF('Copiar Eje'!A:A,A39,'Copiar Eje'!D:D)</f>
        <v>4344706.96</v>
      </c>
      <c r="D39" s="99">
        <f>SUMIF('Copiar Eje'!A:A,A39,'Copiar Eje'!F:F)</f>
        <v>4344706.96</v>
      </c>
      <c r="E39" s="100"/>
      <c r="F39" s="100"/>
      <c r="G39" s="100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</row>
    <row r="40" spans="1:18" ht="14.25" customHeight="1">
      <c r="A40" s="98" t="s">
        <v>885</v>
      </c>
      <c r="B40" s="99">
        <f>SUMIF('Copiar Eje'!A:A,A40,'Copiar Eje'!C:C)</f>
        <v>39600000</v>
      </c>
      <c r="C40" s="99">
        <f>SUMIF('Copiar Eje'!A:A,A40,'Copiar Eje'!D:D)</f>
        <v>39600000</v>
      </c>
      <c r="D40" s="99">
        <f>SUMIF('Copiar Eje'!A:A,A40,'Copiar Eje'!F:F)</f>
        <v>39600000</v>
      </c>
      <c r="E40" s="100"/>
      <c r="F40" s="100"/>
      <c r="G40" s="100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</row>
    <row r="41" spans="1:18" ht="14.25" customHeight="1">
      <c r="A41" s="98" t="s">
        <v>873</v>
      </c>
      <c r="B41" s="99">
        <f>SUMIF('Copiar Eje'!A:A,A41,'Copiar Eje'!C:C)</f>
        <v>20000000</v>
      </c>
      <c r="C41" s="99">
        <f>SUMIF('Copiar Eje'!A:A,A41,'Copiar Eje'!D:D)</f>
        <v>20000000</v>
      </c>
      <c r="D41" s="99">
        <f>SUMIF('Copiar Eje'!A:A,A41,'Copiar Eje'!F:F)</f>
        <v>20000000</v>
      </c>
      <c r="E41" s="100"/>
      <c r="F41" s="100"/>
      <c r="G41" s="100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</row>
    <row r="42" spans="1:18" ht="14.25" customHeight="1">
      <c r="A42" s="98" t="s">
        <v>874</v>
      </c>
      <c r="B42" s="99">
        <f>SUMIF('Copiar Eje'!A:A,A42,'Copiar Eje'!C:C)</f>
        <v>10000000</v>
      </c>
      <c r="C42" s="99">
        <f>SUMIF('Copiar Eje'!A:A,A42,'Copiar Eje'!D:D)</f>
        <v>10000000</v>
      </c>
      <c r="D42" s="99">
        <f>SUMIF('Copiar Eje'!A:A,A42,'Copiar Eje'!F:F)</f>
        <v>10000000</v>
      </c>
      <c r="E42" s="93"/>
      <c r="F42" s="93"/>
      <c r="G42" s="93"/>
      <c r="H42" s="93"/>
      <c r="I42" s="93"/>
      <c r="J42" s="93"/>
    </row>
    <row r="43" spans="1:18" ht="14.25" customHeight="1">
      <c r="A43" s="98" t="s">
        <v>877</v>
      </c>
      <c r="B43" s="99">
        <f>SUMIF('Copiar Eje'!A:A,A43,'Copiar Eje'!C:C)</f>
        <v>10000000</v>
      </c>
      <c r="C43" s="99">
        <f>SUMIF('Copiar Eje'!A:A,A43,'Copiar Eje'!D:D)</f>
        <v>10000000</v>
      </c>
      <c r="D43" s="99">
        <f>SUMIF('Copiar Eje'!A:A,A43,'Copiar Eje'!F:F)</f>
        <v>10000000</v>
      </c>
      <c r="E43" s="93"/>
      <c r="F43" s="93"/>
      <c r="G43" s="93"/>
      <c r="H43" s="93"/>
      <c r="I43" s="93"/>
      <c r="J43" s="93"/>
    </row>
    <row r="44" spans="1:18" ht="14.25" customHeight="1">
      <c r="A44" s="98" t="s">
        <v>887</v>
      </c>
      <c r="B44" s="99">
        <f>SUMIF('Copiar Eje'!A:A,A44,'Copiar Eje'!C:C)</f>
        <v>10000000</v>
      </c>
      <c r="C44" s="99">
        <f>SUMIF('Copiar Eje'!A:A,A44,'Copiar Eje'!D:D)</f>
        <v>10000000</v>
      </c>
      <c r="D44" s="99">
        <f>SUMIF('Copiar Eje'!A:A,A44,'Copiar Eje'!F:F)</f>
        <v>10000000</v>
      </c>
      <c r="E44" s="100"/>
      <c r="F44" s="100"/>
      <c r="G44" s="100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</row>
    <row r="45" spans="1:18" ht="14.25" customHeight="1">
      <c r="A45" s="98" t="s">
        <v>875</v>
      </c>
      <c r="B45" s="99">
        <f>SUMIF('Copiar Eje'!A:A,A45,'Copiar Eje'!C:C)</f>
        <v>0</v>
      </c>
      <c r="C45" s="99">
        <f>SUMIF('Copiar Eje'!A:A,A45,'Copiar Eje'!D:D)</f>
        <v>68850000</v>
      </c>
      <c r="D45" s="99">
        <f>SUMIF('Copiar Eje'!A:A,A45,'Copiar Eje'!F:F)</f>
        <v>68850000</v>
      </c>
      <c r="E45" s="100"/>
      <c r="F45" s="100"/>
      <c r="G45" s="100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</row>
    <row r="46" spans="1:18" ht="14.25" customHeight="1">
      <c r="A46" s="98" t="s">
        <v>850</v>
      </c>
      <c r="B46" s="99">
        <f>SUMIF('Copiar Eje'!A:A,A46,'Copiar Eje'!C:C)</f>
        <v>26904626.359999999</v>
      </c>
      <c r="C46" s="99">
        <f>SUMIF('Copiar Eje'!A:A,A46,'Copiar Eje'!D:D)</f>
        <v>26904626.359999999</v>
      </c>
      <c r="D46" s="99">
        <f>SUMIF('Copiar Eje'!A:A,A46,'Copiar Eje'!F:F)</f>
        <v>26904626.359999999</v>
      </c>
      <c r="E46" s="100"/>
      <c r="F46" s="100"/>
      <c r="G46" s="100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</row>
    <row r="47" spans="1:18" ht="14.25" customHeight="1">
      <c r="A47" s="98" t="s">
        <v>846</v>
      </c>
      <c r="B47" s="99">
        <f>SUMIF('Copiar Eje'!A:A,A47,'Copiar Eje'!C:C)</f>
        <v>63054685.520000003</v>
      </c>
      <c r="C47" s="99">
        <f>SUMIF('Copiar Eje'!A:A,A47,'Copiar Eje'!D:D)</f>
        <v>63054685.520000003</v>
      </c>
      <c r="D47" s="99">
        <f>SUMIF('Copiar Eje'!A:A,A47,'Copiar Eje'!F:F)</f>
        <v>63054685.520000003</v>
      </c>
      <c r="E47" s="100"/>
      <c r="F47" s="100"/>
      <c r="G47" s="100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</row>
    <row r="48" spans="1:18" ht="14.25" customHeight="1">
      <c r="A48" s="98">
        <v>44</v>
      </c>
      <c r="B48" s="99">
        <f>SUMIF('Copiar Eje'!A:A,A48,'Copiar Eje'!C:C)</f>
        <v>0</v>
      </c>
      <c r="C48" s="99">
        <f>SUMIF('Copiar Eje'!A:A,A48,'Copiar Eje'!D:D)</f>
        <v>0</v>
      </c>
      <c r="D48" s="99">
        <f>SUMIF('Copiar Eje'!A:A,A48,'Copiar Eje'!F:F)</f>
        <v>0</v>
      </c>
      <c r="E48" s="100"/>
      <c r="F48" s="100"/>
      <c r="G48" s="100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</row>
    <row r="49" spans="1:18" ht="14.25" customHeight="1">
      <c r="A49" s="98" t="s">
        <v>816</v>
      </c>
      <c r="B49" s="99">
        <f>SUMIF('Copiar Eje'!A:A,A49,'Copiar Eje'!C:C)</f>
        <v>13452313.18</v>
      </c>
      <c r="C49" s="99">
        <f>SUMIF('Copiar Eje'!A:A,A49,'Copiar Eje'!D:D)</f>
        <v>13452313.18</v>
      </c>
      <c r="D49" s="99">
        <f>SUMIF('Copiar Eje'!A:A,A49,'Copiar Eje'!F:F)</f>
        <v>13452313.18</v>
      </c>
      <c r="E49" s="100"/>
      <c r="F49" s="100"/>
      <c r="G49" s="100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</row>
    <row r="50" spans="1:18" ht="14.25" customHeight="1">
      <c r="A50" s="98" t="s">
        <v>820</v>
      </c>
      <c r="B50" s="99">
        <f>SUMIF('Copiar Eje'!A:A,A50,'Copiar Eje'!C:C)</f>
        <v>0</v>
      </c>
      <c r="C50" s="99">
        <f>SUMIF('Copiar Eje'!A:A,A50,'Copiar Eje'!D:D)</f>
        <v>58168909.479999997</v>
      </c>
      <c r="D50" s="99">
        <f>SUMIF('Copiar Eje'!A:A,A50,'Copiar Eje'!F:F)</f>
        <v>58168909.479999997</v>
      </c>
      <c r="E50" s="100"/>
      <c r="F50" s="100"/>
      <c r="G50" s="100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</row>
    <row r="51" spans="1:18" ht="14.25" customHeight="1">
      <c r="A51" s="98" t="s">
        <v>2042</v>
      </c>
      <c r="B51" s="99">
        <f>SUMIF('Copiar Eje'!A:A,A51,'Copiar Eje'!C:C)</f>
        <v>243100000</v>
      </c>
      <c r="C51" s="99">
        <f>SUMIF('Copiar Eje'!A:A,A51,'Copiar Eje'!D:D)</f>
        <v>217223764.63999999</v>
      </c>
      <c r="D51" s="99">
        <f>SUMIF('Copiar Eje'!A:A,A51,'Copiar Eje'!F:F)</f>
        <v>204700000</v>
      </c>
      <c r="E51" s="100"/>
      <c r="F51" s="100"/>
      <c r="G51" s="100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</row>
    <row r="52" spans="1:18" ht="14.25" customHeight="1">
      <c r="A52" s="98" t="s">
        <v>2046</v>
      </c>
      <c r="B52" s="99">
        <f>SUMIF('Copiar Eje'!A:A,A52,'Copiar Eje'!C:C)</f>
        <v>57600000</v>
      </c>
      <c r="C52" s="99">
        <f>SUMIF('Copiar Eje'!A:A,A52,'Copiar Eje'!D:D)</f>
        <v>56000000</v>
      </c>
      <c r="D52" s="99">
        <f>SUMIF('Copiar Eje'!A:A,A52,'Copiar Eje'!F:F)</f>
        <v>56000000</v>
      </c>
      <c r="E52" s="100"/>
      <c r="F52" s="100"/>
      <c r="G52" s="100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</row>
    <row r="53" spans="1:18" ht="14.25" customHeight="1">
      <c r="A53" s="98" t="s">
        <v>2043</v>
      </c>
      <c r="B53" s="99">
        <f>SUMIF('Copiar Eje'!A:A,A53,'Copiar Eje'!C:C)</f>
        <v>0</v>
      </c>
      <c r="C53" s="99">
        <f>SUMIF('Copiar Eje'!A:A,A53,'Copiar Eje'!D:D)</f>
        <v>40000000</v>
      </c>
      <c r="D53" s="99">
        <f>SUMIF('Copiar Eje'!A:A,A53,'Copiar Eje'!F:F)</f>
        <v>0</v>
      </c>
      <c r="E53" s="100"/>
      <c r="F53" s="100"/>
      <c r="G53" s="100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</row>
    <row r="54" spans="1:18" ht="14.25" customHeight="1">
      <c r="A54" s="98" t="s">
        <v>3391</v>
      </c>
      <c r="B54" s="99">
        <f>SUMIF('Copiar Eje'!A:A,A54,'Copiar Eje'!C:C)</f>
        <v>0</v>
      </c>
      <c r="C54" s="99">
        <f>SUMIF('Copiar Eje'!A:A,A54,'Copiar Eje'!D:D)</f>
        <v>0</v>
      </c>
      <c r="D54" s="99">
        <f>SUMIF('Copiar Eje'!A:A,A54,'Copiar Eje'!F:F)</f>
        <v>0</v>
      </c>
      <c r="E54" s="100"/>
      <c r="F54" s="100"/>
      <c r="G54" s="100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</row>
    <row r="55" spans="1:18" ht="14.25" customHeight="1">
      <c r="A55" s="98" t="s">
        <v>3392</v>
      </c>
      <c r="B55" s="99">
        <f>SUMIF('Copiar Eje'!A:A,A55,'Copiar Eje'!C:C)</f>
        <v>0</v>
      </c>
      <c r="C55" s="99">
        <f>SUMIF('Copiar Eje'!A:A,A55,'Copiar Eje'!D:D)</f>
        <v>0</v>
      </c>
      <c r="D55" s="99">
        <f>SUMIF('Copiar Eje'!A:A,A55,'Copiar Eje'!F:F)</f>
        <v>0</v>
      </c>
      <c r="E55" s="93"/>
      <c r="F55" s="93"/>
      <c r="G55" s="93"/>
      <c r="H55" s="93"/>
      <c r="I55" s="93"/>
      <c r="J55" s="93"/>
    </row>
    <row r="56" spans="1:18" ht="14.25" customHeight="1">
      <c r="A56" s="98" t="s">
        <v>3393</v>
      </c>
      <c r="B56" s="99">
        <f>SUMIF('Copiar Eje'!A:A,A56,'Copiar Eje'!C:C)</f>
        <v>0</v>
      </c>
      <c r="C56" s="99">
        <f>SUMIF('Copiar Eje'!A:A,A56,'Copiar Eje'!D:D)</f>
        <v>5275000</v>
      </c>
      <c r="D56" s="99">
        <f>SUMIF('Copiar Eje'!A:A,A56,'Copiar Eje'!F:F)</f>
        <v>5275000</v>
      </c>
      <c r="E56" s="93"/>
      <c r="F56" s="93"/>
      <c r="G56" s="93"/>
      <c r="H56" s="93"/>
      <c r="I56" s="93"/>
      <c r="J56" s="93"/>
    </row>
    <row r="57" spans="1:18" ht="14.25" customHeight="1">
      <c r="A57" s="98" t="s">
        <v>3394</v>
      </c>
      <c r="B57" s="99">
        <f>SUMIF('Copiar Eje'!A:A,A57,'Copiar Eje'!C:C)</f>
        <v>0</v>
      </c>
      <c r="C57" s="99">
        <f>SUMIF('Copiar Eje'!A:A,A57,'Copiar Eje'!D:D)</f>
        <v>11934663.050000001</v>
      </c>
      <c r="D57" s="99">
        <f>SUMIF('Copiar Eje'!A:A,A57,'Copiar Eje'!F:F)</f>
        <v>11934663.050000001</v>
      </c>
      <c r="E57" s="93"/>
      <c r="F57" s="93"/>
      <c r="G57" s="93"/>
      <c r="H57" s="93"/>
      <c r="I57" s="93"/>
      <c r="J57" s="93"/>
    </row>
    <row r="58" spans="1:18" ht="14.25" customHeight="1">
      <c r="A58" s="98" t="s">
        <v>3395</v>
      </c>
      <c r="B58" s="99">
        <f>SUMIF('Copiar Eje'!A:A,A58,'Copiar Eje'!C:C)</f>
        <v>0</v>
      </c>
      <c r="C58" s="99">
        <f>SUMIF('Copiar Eje'!A:A,A58,'Copiar Eje'!D:D)</f>
        <v>367615</v>
      </c>
      <c r="D58" s="99">
        <f>SUMIF('Copiar Eje'!A:A,A58,'Copiar Eje'!F:F)</f>
        <v>367615</v>
      </c>
      <c r="E58" s="93"/>
      <c r="F58" s="93"/>
      <c r="G58" s="93"/>
      <c r="H58" s="93"/>
      <c r="I58" s="93"/>
      <c r="J58" s="93"/>
    </row>
    <row r="59" spans="1:18" ht="14.25" customHeight="1">
      <c r="A59" s="98" t="s">
        <v>3396</v>
      </c>
      <c r="B59" s="99">
        <f>SUMIF('Copiar Eje'!A:A,A59,'Copiar Eje'!C:C)</f>
        <v>0</v>
      </c>
      <c r="C59" s="99">
        <f>SUMIF('Copiar Eje'!A:A,A59,'Copiar Eje'!D:D)</f>
        <v>20000000</v>
      </c>
      <c r="D59" s="99">
        <f>SUMIF('Copiar Eje'!A:A,A59,'Copiar Eje'!F:F)</f>
        <v>20000000</v>
      </c>
      <c r="E59" s="100"/>
      <c r="F59" s="100"/>
      <c r="G59" s="100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</row>
    <row r="60" spans="1:18" ht="14.25" customHeight="1">
      <c r="A60" s="98" t="s">
        <v>3397</v>
      </c>
      <c r="B60" s="99">
        <f>SUMIF('Copiar Eje'!A:A,A60,'Copiar Eje'!C:C)</f>
        <v>0</v>
      </c>
      <c r="C60" s="99">
        <f>SUMIF('Copiar Eje'!A:A,A60,'Copiar Eje'!D:D)</f>
        <v>20816193</v>
      </c>
      <c r="D60" s="99">
        <f>SUMIF('Copiar Eje'!A:A,A60,'Copiar Eje'!F:F)</f>
        <v>20816193</v>
      </c>
      <c r="E60" s="100"/>
      <c r="F60" s="100"/>
      <c r="G60" s="100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</row>
    <row r="61" spans="1:18" ht="14.25" customHeight="1">
      <c r="A61" s="98" t="s">
        <v>3398</v>
      </c>
      <c r="B61" s="99">
        <f>SUMIF('Copiar Eje'!A:A,A61,'Copiar Eje'!C:C)</f>
        <v>0</v>
      </c>
      <c r="C61" s="99">
        <f>SUMIF('Copiar Eje'!A:A,A61,'Copiar Eje'!D:D)</f>
        <v>3200000</v>
      </c>
      <c r="D61" s="99">
        <f>SUMIF('Copiar Eje'!A:A,A61,'Copiar Eje'!F:F)</f>
        <v>3200000</v>
      </c>
      <c r="E61" s="100"/>
      <c r="F61" s="100"/>
      <c r="G61" s="100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</row>
    <row r="62" spans="1:18" ht="14.25" customHeight="1">
      <c r="A62" s="98" t="s">
        <v>3399</v>
      </c>
      <c r="B62" s="99">
        <f>SUMIF('Copiar Eje'!A:A,A62,'Copiar Eje'!C:C)</f>
        <v>0</v>
      </c>
      <c r="C62" s="99">
        <f>SUMIF('Copiar Eje'!A:A,A62,'Copiar Eje'!D:D)</f>
        <v>44528751.359999999</v>
      </c>
      <c r="D62" s="99">
        <f>SUMIF('Copiar Eje'!A:A,A62,'Copiar Eje'!F:F)</f>
        <v>44528751.359999999</v>
      </c>
      <c r="E62" s="100"/>
      <c r="F62" s="100"/>
      <c r="G62" s="100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</row>
    <row r="63" spans="1:18" ht="14.25" customHeight="1">
      <c r="A63" s="98">
        <v>6</v>
      </c>
      <c r="B63" s="99">
        <f>SUMIF('Copiar Eje'!A:A,A63,'Copiar Eje'!C:C)</f>
        <v>0</v>
      </c>
      <c r="C63" s="99">
        <f>SUMIF('Copiar Eje'!A:A,A63,'Copiar Eje'!D:D)</f>
        <v>0</v>
      </c>
      <c r="D63" s="99">
        <f>SUMIF('Copiar Eje'!A:A,A63,'Copiar Eje'!F:F)</f>
        <v>0</v>
      </c>
      <c r="E63" s="100"/>
      <c r="F63" s="100"/>
      <c r="G63" s="100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</row>
    <row r="64" spans="1:18" ht="14.25" customHeight="1">
      <c r="A64" s="98">
        <v>35</v>
      </c>
      <c r="B64" s="99">
        <f>SUMIF('Copiar Eje'!A:A,A64,'Copiar Eje'!C:C)</f>
        <v>0</v>
      </c>
      <c r="C64" s="99">
        <f>SUMIF('Copiar Eje'!A:A,A64,'Copiar Eje'!D:D)</f>
        <v>0</v>
      </c>
      <c r="D64" s="99">
        <f>SUMIF('Copiar Eje'!A:A,A64,'Copiar Eje'!F:F)</f>
        <v>0</v>
      </c>
      <c r="E64" s="93"/>
      <c r="F64" s="93"/>
      <c r="G64" s="93"/>
      <c r="H64" s="93"/>
      <c r="I64" s="93"/>
      <c r="J64" s="93"/>
    </row>
    <row r="65" spans="1:18" ht="14.25" customHeight="1">
      <c r="A65" s="98" t="s">
        <v>993</v>
      </c>
      <c r="B65" s="99">
        <f>SUMIF('Copiar Eje'!A:A,A65,'Copiar Eje'!C:C)</f>
        <v>17000000</v>
      </c>
      <c r="C65" s="99">
        <f>SUMIF('Copiar Eje'!A:A,A65,'Copiar Eje'!D:D)</f>
        <v>0</v>
      </c>
      <c r="D65" s="99">
        <f>SUMIF('Copiar Eje'!A:A,A65,'Copiar Eje'!F:F)</f>
        <v>0</v>
      </c>
      <c r="E65" s="93"/>
      <c r="F65" s="93"/>
      <c r="G65" s="93"/>
      <c r="H65" s="93"/>
      <c r="I65" s="93"/>
      <c r="J65" s="93"/>
    </row>
    <row r="66" spans="1:18" ht="14.25" customHeight="1">
      <c r="A66" s="98">
        <v>5</v>
      </c>
      <c r="B66" s="99">
        <f>SUMIF('Copiar Eje'!A:A,A66,'Copiar Eje'!C:C)</f>
        <v>0</v>
      </c>
      <c r="C66" s="99">
        <f>SUMIF('Copiar Eje'!A:A,A66,'Copiar Eje'!D:D)</f>
        <v>0</v>
      </c>
      <c r="D66" s="99">
        <f>SUMIF('Copiar Eje'!A:A,A66,'Copiar Eje'!F:F)</f>
        <v>0</v>
      </c>
      <c r="E66" s="93"/>
      <c r="F66" s="93"/>
      <c r="G66" s="93"/>
      <c r="H66" s="93"/>
      <c r="I66" s="93"/>
      <c r="J66" s="93"/>
    </row>
    <row r="67" spans="1:18" ht="14.25" customHeight="1">
      <c r="A67" s="98" t="s">
        <v>979</v>
      </c>
      <c r="B67" s="99">
        <f>SUMIF('Copiar Eje'!A:A,A67,'Copiar Eje'!C:C)</f>
        <v>2500000</v>
      </c>
      <c r="C67" s="99">
        <f>SUMIF('Copiar Eje'!A:A,A67,'Copiar Eje'!D:D)</f>
        <v>2500000</v>
      </c>
      <c r="D67" s="99">
        <f>SUMIF('Copiar Eje'!A:A,A67,'Copiar Eje'!F:F)</f>
        <v>2500000</v>
      </c>
      <c r="E67" s="93"/>
      <c r="F67" s="93"/>
      <c r="G67" s="93"/>
      <c r="H67" s="93"/>
      <c r="I67" s="93"/>
      <c r="J67" s="93"/>
    </row>
    <row r="68" spans="1:18" ht="14.25" customHeight="1">
      <c r="A68" s="98" t="s">
        <v>981</v>
      </c>
      <c r="B68" s="99">
        <f>SUMIF('Copiar Eje'!A:A,A68,'Copiar Eje'!C:C)</f>
        <v>2500000</v>
      </c>
      <c r="C68" s="99">
        <f>SUMIF('Copiar Eje'!A:A,A68,'Copiar Eje'!D:D)</f>
        <v>2500000</v>
      </c>
      <c r="D68" s="99">
        <f>SUMIF('Copiar Eje'!A:A,A68,'Copiar Eje'!F:F)</f>
        <v>2500000</v>
      </c>
      <c r="E68" s="100"/>
      <c r="F68" s="100"/>
      <c r="G68" s="100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</row>
    <row r="69" spans="1:18" ht="14.25" customHeight="1">
      <c r="A69" s="98" t="s">
        <v>991</v>
      </c>
      <c r="B69" s="99">
        <f>SUMIF('Copiar Eje'!A:A,A69,'Copiar Eje'!C:C)</f>
        <v>5000000</v>
      </c>
      <c r="C69" s="99">
        <f>SUMIF('Copiar Eje'!A:A,A69,'Copiar Eje'!D:D)</f>
        <v>5000000</v>
      </c>
      <c r="D69" s="99">
        <f>SUMIF('Copiar Eje'!A:A,A69,'Copiar Eje'!F:F)</f>
        <v>5000000</v>
      </c>
      <c r="E69" s="100"/>
      <c r="F69" s="100"/>
      <c r="G69" s="100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</row>
    <row r="70" spans="1:18" ht="14.25" customHeight="1">
      <c r="A70" s="98" t="s">
        <v>999</v>
      </c>
      <c r="B70" s="99">
        <f>SUMIF('Copiar Eje'!A:A,A70,'Copiar Eje'!C:C)</f>
        <v>20000000</v>
      </c>
      <c r="C70" s="99">
        <f>SUMIF('Copiar Eje'!A:A,A70,'Copiar Eje'!D:D)</f>
        <v>20000000</v>
      </c>
      <c r="D70" s="99">
        <f>SUMIF('Copiar Eje'!A:A,A70,'Copiar Eje'!F:F)</f>
        <v>20000000</v>
      </c>
      <c r="E70" s="100"/>
      <c r="F70" s="100"/>
      <c r="G70" s="100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</row>
    <row r="71" spans="1:18" ht="14.25" customHeight="1">
      <c r="A71" s="98" t="s">
        <v>1001</v>
      </c>
      <c r="B71" s="99">
        <f>SUMIF('Copiar Eje'!A:A,A71,'Copiar Eje'!C:C)</f>
        <v>20000000</v>
      </c>
      <c r="C71" s="99">
        <f>SUMIF('Copiar Eje'!A:A,A71,'Copiar Eje'!D:D)</f>
        <v>20000000</v>
      </c>
      <c r="D71" s="99">
        <f>SUMIF('Copiar Eje'!A:A,A71,'Copiar Eje'!F:F)</f>
        <v>20000000</v>
      </c>
      <c r="E71" s="100"/>
      <c r="F71" s="100"/>
      <c r="G71" s="100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</row>
    <row r="72" spans="1:18" ht="14.25" customHeight="1">
      <c r="A72" s="98">
        <v>23</v>
      </c>
      <c r="B72" s="99">
        <f>SUMIF('Copiar Eje'!A:A,A72,'Copiar Eje'!C:C)</f>
        <v>0</v>
      </c>
      <c r="C72" s="99">
        <f>SUMIF('Copiar Eje'!A:A,A72,'Copiar Eje'!D:D)</f>
        <v>0</v>
      </c>
      <c r="D72" s="99">
        <f>SUMIF('Copiar Eje'!A:A,A72,'Copiar Eje'!F:F)</f>
        <v>0</v>
      </c>
      <c r="E72" s="100"/>
      <c r="F72" s="100"/>
      <c r="G72" s="100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</row>
    <row r="73" spans="1:18" ht="14.25" customHeight="1">
      <c r="A73" s="98" t="s">
        <v>2000</v>
      </c>
      <c r="B73" s="99">
        <f>SUMIF('Copiar Eje'!A:A,A73,'Copiar Eje'!C:C)</f>
        <v>0</v>
      </c>
      <c r="C73" s="99">
        <f>SUMIF('Copiar Eje'!A:A,A73,'Copiar Eje'!D:D)</f>
        <v>12000000</v>
      </c>
      <c r="D73" s="99">
        <f>SUMIF('Copiar Eje'!A:A,A73,'Copiar Eje'!F:F)</f>
        <v>12000000</v>
      </c>
      <c r="E73" s="100"/>
      <c r="F73" s="100"/>
      <c r="G73" s="100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</row>
    <row r="74" spans="1:18" ht="14.25" customHeight="1">
      <c r="A74" s="98" t="s">
        <v>1959</v>
      </c>
      <c r="B74" s="99">
        <f>SUMIF('Copiar Eje'!A:A,A74,'Copiar Eje'!C:C)</f>
        <v>0</v>
      </c>
      <c r="C74" s="99">
        <f>SUMIF('Copiar Eje'!A:A,A74,'Copiar Eje'!D:D)</f>
        <v>48000000</v>
      </c>
      <c r="D74" s="99">
        <f>SUMIF('Copiar Eje'!A:A,A74,'Copiar Eje'!F:F)</f>
        <v>42600000</v>
      </c>
      <c r="E74" s="100"/>
      <c r="F74" s="100"/>
      <c r="G74" s="100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</row>
    <row r="75" spans="1:18" ht="14.25" customHeight="1">
      <c r="A75" s="98" t="s">
        <v>1989</v>
      </c>
      <c r="B75" s="99">
        <f>SUMIF('Copiar Eje'!A:A,A75,'Copiar Eje'!C:C)</f>
        <v>2500000</v>
      </c>
      <c r="C75" s="99">
        <f>SUMIF('Copiar Eje'!A:A,A75,'Copiar Eje'!D:D)</f>
        <v>2500000</v>
      </c>
      <c r="D75" s="99">
        <f>SUMIF('Copiar Eje'!A:A,A75,'Copiar Eje'!F:F)</f>
        <v>2500000</v>
      </c>
      <c r="E75" s="100"/>
      <c r="F75" s="100"/>
      <c r="G75" s="100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</row>
    <row r="76" spans="1:18" ht="14.25" customHeight="1">
      <c r="A76" s="98" t="s">
        <v>1991</v>
      </c>
      <c r="B76" s="99">
        <f>SUMIF('Copiar Eje'!A:A,A76,'Copiar Eje'!C:C)</f>
        <v>2500000</v>
      </c>
      <c r="C76" s="99">
        <f>SUMIF('Copiar Eje'!A:A,A76,'Copiar Eje'!D:D)</f>
        <v>2500000</v>
      </c>
      <c r="D76" s="99">
        <f>SUMIF('Copiar Eje'!A:A,A76,'Copiar Eje'!F:F)</f>
        <v>2500000</v>
      </c>
      <c r="E76" s="100"/>
      <c r="F76" s="100"/>
      <c r="G76" s="100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</row>
    <row r="77" spans="1:18" ht="14.25" customHeight="1">
      <c r="A77" s="98" t="s">
        <v>1999</v>
      </c>
      <c r="B77" s="99">
        <f>SUMIF('Copiar Eje'!A:A,A77,'Copiar Eje'!C:C)</f>
        <v>15000000</v>
      </c>
      <c r="C77" s="99">
        <f>SUMIF('Copiar Eje'!A:A,A77,'Copiar Eje'!D:D)</f>
        <v>15000000</v>
      </c>
      <c r="D77" s="99">
        <f>SUMIF('Copiar Eje'!A:A,A77,'Copiar Eje'!F:F)</f>
        <v>14500000</v>
      </c>
      <c r="E77" s="100"/>
      <c r="F77" s="100"/>
      <c r="G77" s="100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</row>
    <row r="78" spans="1:18" ht="14.25" customHeight="1">
      <c r="A78" s="98" t="s">
        <v>2002</v>
      </c>
      <c r="B78" s="99">
        <f>SUMIF('Copiar Eje'!A:A,A78,'Copiar Eje'!C:C)</f>
        <v>5000000</v>
      </c>
      <c r="C78" s="99">
        <f>SUMIF('Copiar Eje'!A:A,A78,'Copiar Eje'!D:D)</f>
        <v>5000000</v>
      </c>
      <c r="D78" s="99">
        <f>SUMIF('Copiar Eje'!A:A,A78,'Copiar Eje'!F:F)</f>
        <v>5000000</v>
      </c>
      <c r="E78" s="93"/>
      <c r="F78" s="93"/>
      <c r="G78" s="93"/>
      <c r="H78" s="93"/>
      <c r="I78" s="93"/>
      <c r="J78" s="93"/>
    </row>
    <row r="79" spans="1:18" ht="14.25" customHeight="1">
      <c r="A79" s="98" t="s">
        <v>1956</v>
      </c>
      <c r="B79" s="99">
        <f>SUMIF('Copiar Eje'!A:A,A79,'Copiar Eje'!C:C)</f>
        <v>3800000</v>
      </c>
      <c r="C79" s="99">
        <f>SUMIF('Copiar Eje'!A:A,A79,'Copiar Eje'!D:D)</f>
        <v>3800000</v>
      </c>
      <c r="D79" s="99">
        <f>SUMIF('Copiar Eje'!A:A,A79,'Copiar Eje'!F:F)</f>
        <v>3800000</v>
      </c>
      <c r="E79" s="93"/>
      <c r="F79" s="93"/>
      <c r="G79" s="93"/>
      <c r="H79" s="93"/>
      <c r="I79" s="93"/>
      <c r="J79" s="93"/>
    </row>
    <row r="80" spans="1:18" ht="14.25" customHeight="1">
      <c r="A80" s="98" t="s">
        <v>1958</v>
      </c>
      <c r="B80" s="99">
        <f>SUMIF('Copiar Eje'!A:A,A80,'Copiar Eje'!C:C)</f>
        <v>56800000</v>
      </c>
      <c r="C80" s="99">
        <f>SUMIF('Copiar Eje'!A:A,A80,'Copiar Eje'!D:D)</f>
        <v>31400000</v>
      </c>
      <c r="D80" s="99">
        <f>SUMIF('Copiar Eje'!A:A,A80,'Copiar Eje'!F:F)</f>
        <v>11400000</v>
      </c>
      <c r="E80" s="93"/>
      <c r="F80" s="93"/>
      <c r="G80" s="93"/>
      <c r="H80" s="93"/>
      <c r="I80" s="93"/>
      <c r="J80" s="93"/>
    </row>
    <row r="81" spans="1:18" ht="14.25" customHeight="1">
      <c r="A81" s="98" t="s">
        <v>1970</v>
      </c>
      <c r="B81" s="99">
        <f>SUMIF('Copiar Eje'!A:A,A81,'Copiar Eje'!C:C)</f>
        <v>2400000</v>
      </c>
      <c r="C81" s="99">
        <f>SUMIF('Copiar Eje'!A:A,A81,'Copiar Eje'!D:D)</f>
        <v>2400000</v>
      </c>
      <c r="D81" s="99">
        <f>SUMIF('Copiar Eje'!A:A,A81,'Copiar Eje'!F:F)</f>
        <v>2400000</v>
      </c>
      <c r="E81" s="93"/>
      <c r="F81" s="93"/>
      <c r="G81" s="93"/>
      <c r="H81" s="93"/>
      <c r="I81" s="93"/>
      <c r="J81" s="93"/>
    </row>
    <row r="82" spans="1:18" ht="14.25" customHeight="1">
      <c r="A82" s="98" t="s">
        <v>1972</v>
      </c>
      <c r="B82" s="99">
        <f>SUMIF('Copiar Eje'!A:A,A82,'Copiar Eje'!C:C)</f>
        <v>12000000</v>
      </c>
      <c r="C82" s="99">
        <f>SUMIF('Copiar Eje'!A:A,A82,'Copiar Eje'!D:D)</f>
        <v>12000000</v>
      </c>
      <c r="D82" s="99">
        <f>SUMIF('Copiar Eje'!A:A,A82,'Copiar Eje'!F:F)</f>
        <v>12000000</v>
      </c>
      <c r="E82" s="100"/>
      <c r="F82" s="100"/>
      <c r="G82" s="100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</row>
    <row r="83" spans="1:18" ht="14.25" customHeight="1">
      <c r="A83" s="98" t="s">
        <v>3400</v>
      </c>
      <c r="B83" s="99">
        <f>SUMIF('Copiar Eje'!A:A,A83,'Copiar Eje'!C:C)</f>
        <v>0</v>
      </c>
      <c r="C83" s="99">
        <f>SUMIF('Copiar Eje'!A:A,A83,'Copiar Eje'!D:D)</f>
        <v>8300000</v>
      </c>
      <c r="D83" s="99">
        <f>SUMIF('Copiar Eje'!A:A,A83,'Copiar Eje'!F:F)</f>
        <v>8300000</v>
      </c>
      <c r="E83" s="100"/>
      <c r="F83" s="100"/>
      <c r="G83" s="100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</row>
    <row r="84" spans="1:18" ht="14.25" customHeight="1">
      <c r="A84" s="98" t="s">
        <v>3401</v>
      </c>
      <c r="B84" s="99">
        <f>SUMIF('Copiar Eje'!A:A,A84,'Copiar Eje'!C:C)</f>
        <v>0</v>
      </c>
      <c r="C84" s="99">
        <f>SUMIF('Copiar Eje'!A:A,A84,'Copiar Eje'!D:D)</f>
        <v>2100000</v>
      </c>
      <c r="D84" s="99">
        <f>SUMIF('Copiar Eje'!A:A,A84,'Copiar Eje'!F:F)</f>
        <v>2100000</v>
      </c>
      <c r="E84" s="100"/>
      <c r="F84" s="100"/>
      <c r="G84" s="100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</row>
    <row r="85" spans="1:18" ht="14.25" customHeight="1">
      <c r="A85" s="98">
        <v>8</v>
      </c>
      <c r="B85" s="99">
        <f>SUMIF('Copiar Eje'!A:A,A85,'Copiar Eje'!C:C)</f>
        <v>0</v>
      </c>
      <c r="C85" s="99">
        <f>SUMIF('Copiar Eje'!A:A,A85,'Copiar Eje'!D:D)</f>
        <v>0</v>
      </c>
      <c r="D85" s="99">
        <f>SUMIF('Copiar Eje'!A:A,A85,'Copiar Eje'!F:F)</f>
        <v>0</v>
      </c>
      <c r="E85" s="100"/>
      <c r="F85" s="100"/>
      <c r="G85" s="100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</row>
    <row r="86" spans="1:18" ht="14.25" customHeight="1">
      <c r="A86" s="98" t="s">
        <v>1935</v>
      </c>
      <c r="B86" s="99">
        <f>SUMIF('Copiar Eje'!A:A,A86,'Copiar Eje'!C:C)</f>
        <v>0</v>
      </c>
      <c r="C86" s="99">
        <f>SUMIF('Copiar Eje'!A:A,A86,'Copiar Eje'!D:D)</f>
        <v>58947948</v>
      </c>
      <c r="D86" s="99">
        <f>SUMIF('Copiar Eje'!A:A,A86,'Copiar Eje'!F:F)</f>
        <v>0</v>
      </c>
      <c r="E86" s="100"/>
      <c r="F86" s="100"/>
      <c r="G86" s="100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</row>
    <row r="87" spans="1:18" ht="14.25" customHeight="1">
      <c r="A87" s="98" t="s">
        <v>1937</v>
      </c>
      <c r="B87" s="99">
        <f>SUMIF('Copiar Eje'!A:A,A87,'Copiar Eje'!C:C)</f>
        <v>0</v>
      </c>
      <c r="C87" s="99">
        <f>SUMIF('Copiar Eje'!A:A,A87,'Copiar Eje'!D:D)</f>
        <v>100000000</v>
      </c>
      <c r="D87" s="99">
        <f>SUMIF('Copiar Eje'!A:A,A87,'Copiar Eje'!F:F)</f>
        <v>0</v>
      </c>
      <c r="E87" s="100"/>
      <c r="F87" s="100"/>
      <c r="G87" s="100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</row>
    <row r="88" spans="1:18" ht="14.25" customHeight="1">
      <c r="A88" s="98" t="s">
        <v>1921</v>
      </c>
      <c r="B88" s="99">
        <f>SUMIF('Copiar Eje'!A:A,A88,'Copiar Eje'!C:C)</f>
        <v>74400000</v>
      </c>
      <c r="C88" s="99">
        <f>SUMIF('Copiar Eje'!A:A,A88,'Copiar Eje'!D:D)</f>
        <v>74400000</v>
      </c>
      <c r="D88" s="99">
        <f>SUMIF('Copiar Eje'!A:A,A88,'Copiar Eje'!F:F)</f>
        <v>69000000</v>
      </c>
      <c r="E88" s="100"/>
      <c r="F88" s="100"/>
      <c r="G88" s="100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</row>
    <row r="89" spans="1:18" ht="14.25" customHeight="1">
      <c r="A89" s="98" t="s">
        <v>1923</v>
      </c>
      <c r="B89" s="99">
        <f>SUMIF('Copiar Eje'!A:A,A89,'Copiar Eje'!C:C)</f>
        <v>10000000</v>
      </c>
      <c r="C89" s="99">
        <f>SUMIF('Copiar Eje'!A:A,A89,'Copiar Eje'!D:D)</f>
        <v>10000000</v>
      </c>
      <c r="D89" s="99">
        <f>SUMIF('Copiar Eje'!A:A,A89,'Copiar Eje'!F:F)</f>
        <v>0</v>
      </c>
      <c r="E89" s="100"/>
      <c r="F89" s="100"/>
      <c r="G89" s="100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</row>
    <row r="90" spans="1:18" ht="14.25" customHeight="1">
      <c r="A90" s="98" t="s">
        <v>1925</v>
      </c>
      <c r="B90" s="99">
        <f>SUMIF('Copiar Eje'!A:A,A90,'Copiar Eje'!C:C)</f>
        <v>15600000</v>
      </c>
      <c r="C90" s="99">
        <f>SUMIF('Copiar Eje'!A:A,A90,'Copiar Eje'!D:D)</f>
        <v>15600000</v>
      </c>
      <c r="D90" s="99">
        <f>SUMIF('Copiar Eje'!A:A,A90,'Copiar Eje'!F:F)</f>
        <v>0</v>
      </c>
      <c r="E90" s="100"/>
      <c r="F90" s="100"/>
      <c r="G90" s="100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</row>
    <row r="91" spans="1:18" ht="14.25" customHeight="1">
      <c r="A91" s="98" t="s">
        <v>3402</v>
      </c>
      <c r="B91" s="99">
        <f>SUMIF('Copiar Eje'!A:A,A91,'Copiar Eje'!C:C)</f>
        <v>0</v>
      </c>
      <c r="C91" s="99">
        <f>SUMIF('Copiar Eje'!A:A,A91,'Copiar Eje'!D:D)</f>
        <v>19599000</v>
      </c>
      <c r="D91" s="99">
        <f>SUMIF('Copiar Eje'!A:A,A91,'Copiar Eje'!F:F)</f>
        <v>19599000</v>
      </c>
      <c r="E91" s="100"/>
      <c r="F91" s="100"/>
      <c r="G91" s="100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</row>
    <row r="92" spans="1:18" ht="14.25" customHeight="1">
      <c r="A92" s="98">
        <v>4</v>
      </c>
      <c r="B92" s="99">
        <f>SUMIF('Copiar Eje'!A:A,A92,'Copiar Eje'!C:C)</f>
        <v>0</v>
      </c>
      <c r="C92" s="99">
        <f>SUMIF('Copiar Eje'!A:A,A92,'Copiar Eje'!D:D)</f>
        <v>0</v>
      </c>
      <c r="D92" s="99">
        <f>SUMIF('Copiar Eje'!A:A,A92,'Copiar Eje'!F:F)</f>
        <v>0</v>
      </c>
      <c r="E92" s="93"/>
      <c r="F92" s="93"/>
      <c r="G92" s="93"/>
      <c r="H92" s="93"/>
      <c r="I92" s="93"/>
      <c r="J92" s="93"/>
    </row>
    <row r="93" spans="1:18" ht="14.25" customHeight="1">
      <c r="A93" s="98">
        <v>41</v>
      </c>
      <c r="B93" s="99">
        <f>SUMIF('Copiar Eje'!A:A,A93,'Copiar Eje'!C:C)</f>
        <v>0</v>
      </c>
      <c r="C93" s="99">
        <f>SUMIF('Copiar Eje'!A:A,A93,'Copiar Eje'!D:D)</f>
        <v>0</v>
      </c>
      <c r="D93" s="99">
        <f>SUMIF('Copiar Eje'!A:A,A93,'Copiar Eje'!F:F)</f>
        <v>0</v>
      </c>
      <c r="E93" s="93"/>
      <c r="F93" s="93"/>
      <c r="G93" s="93"/>
      <c r="H93" s="93"/>
      <c r="I93" s="93"/>
      <c r="J93" s="93"/>
    </row>
    <row r="94" spans="1:18" ht="14.25" customHeight="1">
      <c r="A94" s="98" t="s">
        <v>1761</v>
      </c>
      <c r="B94" s="99">
        <f>SUMIF('Copiar Eje'!A:A,A94,'Copiar Eje'!C:C)</f>
        <v>0</v>
      </c>
      <c r="C94" s="99">
        <f>SUMIF('Copiar Eje'!A:A,A94,'Copiar Eje'!D:D)</f>
        <v>34500000</v>
      </c>
      <c r="D94" s="99">
        <f>SUMIF('Copiar Eje'!A:A,A94,'Copiar Eje'!F:F)</f>
        <v>9000000</v>
      </c>
      <c r="E94" s="100"/>
      <c r="F94" s="100"/>
      <c r="G94" s="100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</row>
    <row r="95" spans="1:18" ht="14.25" customHeight="1">
      <c r="A95" s="98" t="s">
        <v>1808</v>
      </c>
      <c r="B95" s="99">
        <f>SUMIF('Copiar Eje'!A:A,A95,'Copiar Eje'!C:C)</f>
        <v>0</v>
      </c>
      <c r="C95" s="99">
        <f>SUMIF('Copiar Eje'!A:A,A95,'Copiar Eje'!D:D)</f>
        <v>24800000</v>
      </c>
      <c r="D95" s="99">
        <f>SUMIF('Copiar Eje'!A:A,A95,'Copiar Eje'!F:F)</f>
        <v>15500000</v>
      </c>
      <c r="E95" s="100"/>
      <c r="F95" s="100"/>
      <c r="G95" s="100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</row>
    <row r="96" spans="1:18" ht="14.25" customHeight="1">
      <c r="A96" s="98" t="s">
        <v>1811</v>
      </c>
      <c r="B96" s="99">
        <f>SUMIF('Copiar Eje'!A:A,A96,'Copiar Eje'!C:C)</f>
        <v>0</v>
      </c>
      <c r="C96" s="99">
        <f>SUMIF('Copiar Eje'!A:A,A96,'Copiar Eje'!D:D)</f>
        <v>30400000</v>
      </c>
      <c r="D96" s="99">
        <f>SUMIF('Copiar Eje'!A:A,A96,'Copiar Eje'!F:F)</f>
        <v>19000000</v>
      </c>
      <c r="E96" s="100"/>
      <c r="F96" s="100"/>
      <c r="G96" s="100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</row>
    <row r="97" spans="1:18" ht="14.25" customHeight="1">
      <c r="A97" s="98" t="s">
        <v>1785</v>
      </c>
      <c r="B97" s="99">
        <f>SUMIF('Copiar Eje'!A:A,A97,'Copiar Eje'!C:C)</f>
        <v>0</v>
      </c>
      <c r="C97" s="99">
        <f>SUMIF('Copiar Eje'!A:A,A97,'Copiar Eje'!D:D)</f>
        <v>26400000</v>
      </c>
      <c r="D97" s="99">
        <f>SUMIF('Copiar Eje'!A:A,A97,'Copiar Eje'!F:F)</f>
        <v>16500000</v>
      </c>
      <c r="E97" s="100"/>
      <c r="F97" s="100"/>
      <c r="G97" s="100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</row>
    <row r="98" spans="1:18" ht="14.25" customHeight="1">
      <c r="A98" s="98" t="s">
        <v>1788</v>
      </c>
      <c r="B98" s="99">
        <f>SUMIF('Copiar Eje'!A:A,A98,'Copiar Eje'!C:C)</f>
        <v>0</v>
      </c>
      <c r="C98" s="99">
        <f>SUMIF('Copiar Eje'!A:A,A98,'Copiar Eje'!D:D)</f>
        <v>24000000</v>
      </c>
      <c r="D98" s="99">
        <f>SUMIF('Copiar Eje'!A:A,A98,'Copiar Eje'!F:F)</f>
        <v>15000000</v>
      </c>
      <c r="E98" s="100"/>
      <c r="F98" s="100"/>
      <c r="G98" s="100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</row>
    <row r="99" spans="1:18" ht="14.25" customHeight="1">
      <c r="A99" s="98" t="s">
        <v>942</v>
      </c>
      <c r="B99" s="99">
        <f>SUMIF('Copiar Eje'!A:A,A99,'Copiar Eje'!C:C)</f>
        <v>0</v>
      </c>
      <c r="C99" s="99">
        <f>SUMIF('Copiar Eje'!A:A,A99,'Copiar Eje'!D:D)</f>
        <v>87703850</v>
      </c>
      <c r="D99" s="99">
        <f>SUMIF('Copiar Eje'!A:A,A99,'Copiar Eje'!F:F)</f>
        <v>35280000</v>
      </c>
      <c r="E99" s="100"/>
      <c r="F99" s="100"/>
      <c r="G99" s="100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</row>
    <row r="100" spans="1:18" ht="14.25" customHeight="1">
      <c r="A100" s="98" t="s">
        <v>951</v>
      </c>
      <c r="B100" s="99">
        <f>SUMIF('Copiar Eje'!A:A,A100,'Copiar Eje'!C:C)</f>
        <v>0</v>
      </c>
      <c r="C100" s="99">
        <f>SUMIF('Copiar Eje'!A:A,A100,'Copiar Eje'!D:D)</f>
        <v>112296150</v>
      </c>
      <c r="D100" s="99">
        <f>SUMIF('Copiar Eje'!A:A,A100,'Copiar Eje'!F:F)</f>
        <v>81480000</v>
      </c>
      <c r="E100" s="93"/>
      <c r="F100" s="93"/>
      <c r="G100" s="93"/>
      <c r="H100" s="93"/>
      <c r="I100" s="93"/>
      <c r="J100" s="93"/>
    </row>
    <row r="101" spans="1:18" ht="14.25" customHeight="1">
      <c r="A101" s="98" t="s">
        <v>3403</v>
      </c>
      <c r="B101" s="99">
        <f>SUMIF('Copiar Eje'!A:A,A101,'Copiar Eje'!C:C)</f>
        <v>0</v>
      </c>
      <c r="C101" s="99">
        <f>SUMIF('Copiar Eje'!A:A,A101,'Copiar Eje'!D:D)</f>
        <v>0</v>
      </c>
      <c r="D101" s="99">
        <f>SUMIF('Copiar Eje'!A:A,A101,'Copiar Eje'!F:F)</f>
        <v>0</v>
      </c>
      <c r="E101" s="93"/>
      <c r="F101" s="93"/>
      <c r="G101" s="93"/>
      <c r="H101" s="93"/>
      <c r="I101" s="93"/>
      <c r="J101" s="93"/>
    </row>
    <row r="102" spans="1:18" ht="14.25" customHeight="1">
      <c r="A102" s="98" t="s">
        <v>934</v>
      </c>
      <c r="B102" s="99">
        <f>SUMIF('Copiar Eje'!A:A,A102,'Copiar Eje'!C:C)</f>
        <v>4000000</v>
      </c>
      <c r="C102" s="99">
        <f>SUMIF('Copiar Eje'!A:A,A102,'Copiar Eje'!D:D)</f>
        <v>4000000</v>
      </c>
      <c r="D102" s="99">
        <f>SUMIF('Copiar Eje'!A:A,A102,'Copiar Eje'!F:F)</f>
        <v>4000000</v>
      </c>
      <c r="E102" s="93"/>
      <c r="F102" s="93"/>
      <c r="G102" s="93"/>
      <c r="H102" s="93"/>
      <c r="I102" s="93"/>
      <c r="J102" s="93"/>
    </row>
    <row r="103" spans="1:18" ht="14.25" customHeight="1">
      <c r="A103" s="98" t="s">
        <v>936</v>
      </c>
      <c r="B103" s="99">
        <f>SUMIF('Copiar Eje'!A:A,A103,'Copiar Eje'!C:C)</f>
        <v>18400000</v>
      </c>
      <c r="C103" s="99">
        <f>SUMIF('Copiar Eje'!A:A,A103,'Copiar Eje'!D:D)</f>
        <v>18400000</v>
      </c>
      <c r="D103" s="99">
        <f>SUMIF('Copiar Eje'!A:A,A103,'Copiar Eje'!F:F)</f>
        <v>15000000</v>
      </c>
      <c r="E103" s="93"/>
      <c r="F103" s="93"/>
      <c r="G103" s="93"/>
      <c r="H103" s="93"/>
      <c r="I103" s="93"/>
      <c r="J103" s="93"/>
    </row>
    <row r="104" spans="1:18" ht="14.25" customHeight="1">
      <c r="A104" s="98" t="s">
        <v>938</v>
      </c>
      <c r="B104" s="99">
        <f>SUMIF('Copiar Eje'!A:A,A104,'Copiar Eje'!C:C)</f>
        <v>4000000</v>
      </c>
      <c r="C104" s="99">
        <f>SUMIF('Copiar Eje'!A:A,A104,'Copiar Eje'!D:D)</f>
        <v>4000000</v>
      </c>
      <c r="D104" s="99">
        <f>SUMIF('Copiar Eje'!A:A,A104,'Copiar Eje'!F:F)</f>
        <v>4000000</v>
      </c>
      <c r="E104" s="100"/>
      <c r="F104" s="100"/>
      <c r="G104" s="100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</row>
    <row r="105" spans="1:18" ht="14.25" customHeight="1">
      <c r="A105" s="98" t="s">
        <v>940</v>
      </c>
      <c r="B105" s="99">
        <f>SUMIF('Copiar Eje'!A:A,A105,'Copiar Eje'!C:C)</f>
        <v>35750000</v>
      </c>
      <c r="C105" s="99">
        <f>SUMIF('Copiar Eje'!A:A,A105,'Copiar Eje'!D:D)</f>
        <v>143750000</v>
      </c>
      <c r="D105" s="99">
        <f>SUMIF('Copiar Eje'!A:A,A105,'Copiar Eje'!F:F)</f>
        <v>131700000</v>
      </c>
      <c r="E105" s="100"/>
      <c r="F105" s="100"/>
      <c r="G105" s="100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</row>
    <row r="106" spans="1:18" ht="14.25" customHeight="1">
      <c r="A106" s="98" t="s">
        <v>950</v>
      </c>
      <c r="B106" s="99">
        <f>SUMIF('Copiar Eje'!A:A,A106,'Copiar Eje'!C:C)</f>
        <v>137750000</v>
      </c>
      <c r="C106" s="99">
        <f>SUMIF('Copiar Eje'!A:A,A106,'Copiar Eje'!D:D)</f>
        <v>137140000</v>
      </c>
      <c r="D106" s="99">
        <f>SUMIF('Copiar Eje'!A:A,A106,'Copiar Eje'!F:F)</f>
        <v>120082300</v>
      </c>
      <c r="E106" s="100"/>
      <c r="F106" s="100"/>
      <c r="G106" s="100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</row>
    <row r="107" spans="1:18" ht="14.25" customHeight="1">
      <c r="A107" s="98" t="s">
        <v>953</v>
      </c>
      <c r="B107" s="99">
        <f>SUMIF('Copiar Eje'!A:A,A107,'Copiar Eje'!C:C)</f>
        <v>100000</v>
      </c>
      <c r="C107" s="99">
        <f>SUMIF('Copiar Eje'!A:A,A107,'Copiar Eje'!D:D)</f>
        <v>3200000</v>
      </c>
      <c r="D107" s="99">
        <f>SUMIF('Copiar Eje'!A:A,A107,'Copiar Eje'!F:F)</f>
        <v>3200000</v>
      </c>
      <c r="E107" s="100"/>
      <c r="F107" s="100"/>
      <c r="G107" s="100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</row>
    <row r="108" spans="1:18" ht="14.25" customHeight="1">
      <c r="A108" s="98" t="s">
        <v>3404</v>
      </c>
      <c r="B108" s="99">
        <f>SUMIF('Copiar Eje'!A:A,A108,'Copiar Eje'!C:C)</f>
        <v>0</v>
      </c>
      <c r="C108" s="99">
        <f>SUMIF('Copiar Eje'!A:A,A108,'Copiar Eje'!D:D)</f>
        <v>8000000</v>
      </c>
      <c r="D108" s="99">
        <f>SUMIF('Copiar Eje'!A:A,A108,'Copiar Eje'!F:F)</f>
        <v>8000000</v>
      </c>
      <c r="E108" s="100"/>
      <c r="F108" s="100"/>
      <c r="G108" s="100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</row>
    <row r="109" spans="1:18" ht="14.25" customHeight="1">
      <c r="A109" s="98" t="s">
        <v>3405</v>
      </c>
      <c r="B109" s="99">
        <f>SUMIF('Copiar Eje'!A:A,A109,'Copiar Eje'!C:C)</f>
        <v>0</v>
      </c>
      <c r="C109" s="99">
        <f>SUMIF('Copiar Eje'!A:A,A109,'Copiar Eje'!D:D)</f>
        <v>4000000</v>
      </c>
      <c r="D109" s="99">
        <f>SUMIF('Copiar Eje'!A:A,A109,'Copiar Eje'!F:F)</f>
        <v>4000000</v>
      </c>
      <c r="E109" s="93"/>
      <c r="F109" s="93"/>
      <c r="G109" s="93"/>
      <c r="H109" s="93"/>
      <c r="I109" s="93"/>
      <c r="J109" s="93"/>
    </row>
    <row r="110" spans="1:18" ht="14.25" customHeight="1">
      <c r="A110" s="98" t="s">
        <v>3406</v>
      </c>
      <c r="B110" s="99">
        <f>SUMIF('Copiar Eje'!A:A,A110,'Copiar Eje'!C:C)</f>
        <v>0</v>
      </c>
      <c r="C110" s="99">
        <f>SUMIF('Copiar Eje'!A:A,A110,'Copiar Eje'!D:D)</f>
        <v>49908200</v>
      </c>
      <c r="D110" s="99">
        <f>SUMIF('Copiar Eje'!A:A,A110,'Copiar Eje'!F:F)</f>
        <v>49908200</v>
      </c>
      <c r="E110" s="93"/>
      <c r="F110" s="93"/>
      <c r="G110" s="93"/>
      <c r="H110" s="93"/>
      <c r="I110" s="93"/>
      <c r="J110" s="93"/>
    </row>
    <row r="111" spans="1:18" ht="14.25" customHeight="1">
      <c r="A111" s="98" t="s">
        <v>3407</v>
      </c>
      <c r="B111" s="99">
        <f>SUMIF('Copiar Eje'!A:A,A111,'Copiar Eje'!C:C)</f>
        <v>0</v>
      </c>
      <c r="C111" s="99">
        <f>SUMIF('Copiar Eje'!A:A,A111,'Copiar Eje'!D:D)</f>
        <v>0</v>
      </c>
      <c r="D111" s="99">
        <f>SUMIF('Copiar Eje'!A:A,A111,'Copiar Eje'!F:F)</f>
        <v>0</v>
      </c>
      <c r="E111" s="100"/>
      <c r="F111" s="100"/>
      <c r="G111" s="100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</row>
    <row r="112" spans="1:18" ht="14.25" customHeight="1">
      <c r="A112" s="98" t="s">
        <v>3408</v>
      </c>
      <c r="B112" s="99">
        <f>SUMIF('Copiar Eje'!A:A,A112,'Copiar Eje'!C:C)</f>
        <v>0</v>
      </c>
      <c r="C112" s="99">
        <f>SUMIF('Copiar Eje'!A:A,A112,'Copiar Eje'!D:D)</f>
        <v>0</v>
      </c>
      <c r="D112" s="99">
        <f>SUMIF('Copiar Eje'!A:A,A112,'Copiar Eje'!F:F)</f>
        <v>0</v>
      </c>
      <c r="E112" s="100"/>
      <c r="F112" s="100"/>
      <c r="G112" s="100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</row>
    <row r="113" spans="1:18" ht="14.25" customHeight="1">
      <c r="A113" s="98" t="s">
        <v>3409</v>
      </c>
      <c r="B113" s="99">
        <f>SUMIF('Copiar Eje'!A:A,A113,'Copiar Eje'!C:C)</f>
        <v>0</v>
      </c>
      <c r="C113" s="99">
        <f>SUMIF('Copiar Eje'!A:A,A113,'Copiar Eje'!D:D)</f>
        <v>0</v>
      </c>
      <c r="D113" s="99">
        <f>SUMIF('Copiar Eje'!A:A,A113,'Copiar Eje'!F:F)</f>
        <v>0</v>
      </c>
      <c r="E113" s="100"/>
      <c r="F113" s="100"/>
      <c r="G113" s="100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</row>
    <row r="114" spans="1:18" ht="14.25" customHeight="1">
      <c r="A114" s="98" t="s">
        <v>3410</v>
      </c>
      <c r="B114" s="99">
        <f>SUMIF('Copiar Eje'!A:A,A114,'Copiar Eje'!C:C)</f>
        <v>0</v>
      </c>
      <c r="C114" s="99">
        <f>SUMIF('Copiar Eje'!A:A,A114,'Copiar Eje'!D:D)</f>
        <v>0</v>
      </c>
      <c r="D114" s="99">
        <f>SUMIF('Copiar Eje'!A:A,A114,'Copiar Eje'!F:F)</f>
        <v>0</v>
      </c>
      <c r="E114" s="100"/>
      <c r="F114" s="100"/>
      <c r="G114" s="100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</row>
    <row r="115" spans="1:18" ht="14.25" customHeight="1">
      <c r="A115" s="98" t="s">
        <v>3411</v>
      </c>
      <c r="B115" s="99">
        <f>SUMIF('Copiar Eje'!A:A,A115,'Copiar Eje'!C:C)</f>
        <v>0</v>
      </c>
      <c r="C115" s="99">
        <f>SUMIF('Copiar Eje'!A:A,A115,'Copiar Eje'!D:D)</f>
        <v>0</v>
      </c>
      <c r="D115" s="99">
        <f>SUMIF('Copiar Eje'!A:A,A115,'Copiar Eje'!F:F)</f>
        <v>0</v>
      </c>
      <c r="E115" s="100"/>
      <c r="F115" s="100"/>
      <c r="G115" s="100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</row>
    <row r="116" spans="1:18" ht="14.25" customHeight="1">
      <c r="A116" s="98" t="s">
        <v>3412</v>
      </c>
      <c r="B116" s="99">
        <f>SUMIF('Copiar Eje'!A:A,A116,'Copiar Eje'!C:C)</f>
        <v>0</v>
      </c>
      <c r="C116" s="99">
        <f>SUMIF('Copiar Eje'!A:A,A116,'Copiar Eje'!D:D)</f>
        <v>0</v>
      </c>
      <c r="D116" s="99">
        <f>SUMIF('Copiar Eje'!A:A,A116,'Copiar Eje'!F:F)</f>
        <v>0</v>
      </c>
      <c r="E116" s="100"/>
      <c r="F116" s="100"/>
      <c r="G116" s="100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</row>
    <row r="117" spans="1:18" ht="14.25" customHeight="1">
      <c r="A117" s="98">
        <v>40</v>
      </c>
      <c r="B117" s="99">
        <f>SUMIF('Copiar Eje'!A:A,A117,'Copiar Eje'!C:C)</f>
        <v>0</v>
      </c>
      <c r="C117" s="99">
        <f>SUMIF('Copiar Eje'!A:A,A117,'Copiar Eje'!D:D)</f>
        <v>0</v>
      </c>
      <c r="D117" s="99">
        <f>SUMIF('Copiar Eje'!A:A,A117,'Copiar Eje'!F:F)</f>
        <v>0</v>
      </c>
      <c r="E117" s="93"/>
      <c r="F117" s="93"/>
      <c r="G117" s="93"/>
      <c r="H117" s="93"/>
      <c r="I117" s="93"/>
      <c r="J117" s="93"/>
    </row>
    <row r="118" spans="1:18" ht="14.25" customHeight="1">
      <c r="A118" s="98" t="s">
        <v>242</v>
      </c>
      <c r="B118" s="99">
        <f>SUMIF('Copiar Eje'!A:A,A118,'Copiar Eje'!C:C)</f>
        <v>1500000</v>
      </c>
      <c r="C118" s="99">
        <f>SUMIF('Copiar Eje'!A:A,A118,'Copiar Eje'!D:D)</f>
        <v>0</v>
      </c>
      <c r="D118" s="99">
        <f>SUMIF('Copiar Eje'!A:A,A118,'Copiar Eje'!F:F)</f>
        <v>0</v>
      </c>
      <c r="E118" s="93"/>
      <c r="F118" s="93"/>
      <c r="G118" s="93"/>
      <c r="H118" s="93"/>
      <c r="I118" s="93"/>
      <c r="J118" s="93"/>
    </row>
    <row r="119" spans="1:18" ht="14.25" customHeight="1">
      <c r="A119" s="98" t="s">
        <v>178</v>
      </c>
      <c r="B119" s="99">
        <f>SUMIF('Copiar Eje'!A:A,A119,'Copiar Eje'!C:C)</f>
        <v>1000000</v>
      </c>
      <c r="C119" s="99">
        <f>SUMIF('Copiar Eje'!A:A,A119,'Copiar Eje'!D:D)</f>
        <v>0</v>
      </c>
      <c r="D119" s="99">
        <f>SUMIF('Copiar Eje'!A:A,A119,'Copiar Eje'!F:F)</f>
        <v>0</v>
      </c>
      <c r="E119" s="93"/>
      <c r="F119" s="93"/>
      <c r="G119" s="93"/>
      <c r="H119" s="93"/>
      <c r="I119" s="93"/>
      <c r="J119" s="93"/>
    </row>
    <row r="120" spans="1:18" ht="14.25" customHeight="1">
      <c r="A120" s="98">
        <v>24</v>
      </c>
      <c r="B120" s="99">
        <f>SUMIF('Copiar Eje'!A:A,A120,'Copiar Eje'!C:C)</f>
        <v>0</v>
      </c>
      <c r="C120" s="99">
        <f>SUMIF('Copiar Eje'!A:A,A120,'Copiar Eje'!D:D)</f>
        <v>0</v>
      </c>
      <c r="D120" s="99">
        <f>SUMIF('Copiar Eje'!A:A,A120,'Copiar Eje'!F:F)</f>
        <v>0</v>
      </c>
      <c r="E120" s="93"/>
      <c r="F120" s="93"/>
      <c r="G120" s="93"/>
      <c r="H120" s="93"/>
      <c r="I120" s="93"/>
      <c r="J120" s="93"/>
    </row>
    <row r="121" spans="1:18" ht="14.25" customHeight="1">
      <c r="A121" s="98" t="s">
        <v>286</v>
      </c>
      <c r="B121" s="99">
        <f>SUMIF('Copiar Eje'!A:A,A121,'Copiar Eje'!C:C)</f>
        <v>0</v>
      </c>
      <c r="C121" s="99">
        <f>SUMIF('Copiar Eje'!A:A,A121,'Copiar Eje'!D:D)</f>
        <v>37877800</v>
      </c>
      <c r="D121" s="99">
        <f>SUMIF('Copiar Eje'!A:A,A121,'Copiar Eje'!F:F)</f>
        <v>37877800</v>
      </c>
      <c r="E121" s="93"/>
      <c r="F121" s="93"/>
      <c r="G121" s="93"/>
      <c r="H121" s="93"/>
      <c r="I121" s="93"/>
      <c r="J121" s="93"/>
    </row>
    <row r="122" spans="1:18" ht="14.25" customHeight="1">
      <c r="A122" s="98" t="s">
        <v>289</v>
      </c>
      <c r="B122" s="99">
        <f>SUMIF('Copiar Eje'!A:A,A122,'Copiar Eje'!C:C)</f>
        <v>0</v>
      </c>
      <c r="C122" s="99">
        <f>SUMIF('Copiar Eje'!A:A,A122,'Copiar Eje'!D:D)</f>
        <v>122200</v>
      </c>
      <c r="D122" s="99">
        <f>SUMIF('Copiar Eje'!A:A,A122,'Copiar Eje'!F:F)</f>
        <v>122200</v>
      </c>
      <c r="E122" s="100"/>
      <c r="F122" s="100"/>
      <c r="G122" s="100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</row>
    <row r="123" spans="1:18" ht="14.25" customHeight="1">
      <c r="A123" s="98" t="s">
        <v>221</v>
      </c>
      <c r="B123" s="99">
        <f>SUMIF('Copiar Eje'!A:A,A123,'Copiar Eje'!C:C)</f>
        <v>0</v>
      </c>
      <c r="C123" s="99">
        <f>SUMIF('Copiar Eje'!A:A,A123,'Copiar Eje'!D:D)</f>
        <v>10800000</v>
      </c>
      <c r="D123" s="99">
        <f>SUMIF('Copiar Eje'!A:A,A123,'Copiar Eje'!F:F)</f>
        <v>3600000</v>
      </c>
      <c r="E123" s="100"/>
      <c r="F123" s="100"/>
      <c r="G123" s="100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</row>
    <row r="124" spans="1:18" ht="14.25" customHeight="1">
      <c r="A124" s="98" t="s">
        <v>170</v>
      </c>
      <c r="B124" s="99">
        <f>SUMIF('Copiar Eje'!A:A,A124,'Copiar Eje'!C:C)</f>
        <v>0</v>
      </c>
      <c r="C124" s="99">
        <f>SUMIF('Copiar Eje'!A:A,A124,'Copiar Eje'!D:D)</f>
        <v>26700000</v>
      </c>
      <c r="D124" s="99">
        <f>SUMIF('Copiar Eje'!A:A,A124,'Copiar Eje'!F:F)</f>
        <v>19500000</v>
      </c>
      <c r="E124" s="100"/>
      <c r="F124" s="100"/>
      <c r="G124" s="100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</row>
    <row r="125" spans="1:18" ht="14.25" customHeight="1">
      <c r="A125" s="98" t="s">
        <v>310</v>
      </c>
      <c r="B125" s="99">
        <f>SUMIF('Copiar Eje'!A:A,A125,'Copiar Eje'!C:C)</f>
        <v>0</v>
      </c>
      <c r="C125" s="99">
        <f>SUMIF('Copiar Eje'!A:A,A125,'Copiar Eje'!D:D)</f>
        <v>78000000</v>
      </c>
      <c r="D125" s="99">
        <f>SUMIF('Copiar Eje'!A:A,A125,'Copiar Eje'!F:F)</f>
        <v>38025000</v>
      </c>
      <c r="E125" s="100"/>
      <c r="F125" s="100"/>
      <c r="G125" s="100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</row>
    <row r="126" spans="1:18" ht="14.25" customHeight="1">
      <c r="A126" s="98" t="s">
        <v>312</v>
      </c>
      <c r="B126" s="99">
        <f>SUMIF('Copiar Eje'!A:A,A126,'Copiar Eje'!C:C)</f>
        <v>0</v>
      </c>
      <c r="C126" s="99">
        <f>SUMIF('Copiar Eje'!A:A,A126,'Copiar Eje'!D:D)</f>
        <v>78000000</v>
      </c>
      <c r="D126" s="99">
        <f>SUMIF('Copiar Eje'!A:A,A126,'Copiar Eje'!F:F)</f>
        <v>32175000</v>
      </c>
      <c r="E126" s="100"/>
      <c r="F126" s="100"/>
      <c r="G126" s="100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</row>
    <row r="127" spans="1:18" ht="14.25" customHeight="1">
      <c r="A127" s="98" t="s">
        <v>97</v>
      </c>
      <c r="B127" s="99">
        <f>SUMIF('Copiar Eje'!A:A,A127,'Copiar Eje'!C:C)</f>
        <v>0</v>
      </c>
      <c r="C127" s="99">
        <f>SUMIF('Copiar Eje'!A:A,A127,'Copiar Eje'!D:D)</f>
        <v>18000000</v>
      </c>
      <c r="D127" s="99">
        <f>SUMIF('Copiar Eje'!A:A,A127,'Copiar Eje'!F:F)</f>
        <v>14000000</v>
      </c>
      <c r="E127" s="100"/>
      <c r="F127" s="100"/>
      <c r="G127" s="100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</row>
    <row r="128" spans="1:18" ht="14.25" customHeight="1">
      <c r="A128" s="98" t="s">
        <v>253</v>
      </c>
      <c r="B128" s="99">
        <f>SUMIF('Copiar Eje'!A:A,A128,'Copiar Eje'!C:C)</f>
        <v>0</v>
      </c>
      <c r="C128" s="99">
        <f>SUMIF('Copiar Eje'!A:A,A128,'Copiar Eje'!D:D)</f>
        <v>60636911</v>
      </c>
      <c r="D128" s="99">
        <f>SUMIF('Copiar Eje'!A:A,A128,'Copiar Eje'!F:F)</f>
        <v>0</v>
      </c>
      <c r="E128" s="100"/>
      <c r="F128" s="100"/>
      <c r="G128" s="100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</row>
    <row r="129" spans="1:18" ht="14.25" customHeight="1">
      <c r="A129" s="98" t="s">
        <v>251</v>
      </c>
      <c r="B129" s="99">
        <f>SUMIF('Copiar Eje'!A:A,A129,'Copiar Eje'!C:C)</f>
        <v>0</v>
      </c>
      <c r="C129" s="99">
        <f>SUMIF('Copiar Eje'!A:A,A129,'Copiar Eje'!D:D)</f>
        <v>149687038.69999999</v>
      </c>
      <c r="D129" s="99">
        <f>SUMIF('Copiar Eje'!A:A,A129,'Copiar Eje'!F:F)</f>
        <v>104000000</v>
      </c>
      <c r="E129" s="100"/>
      <c r="F129" s="100"/>
      <c r="G129" s="100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</row>
    <row r="130" spans="1:18" ht="14.25" customHeight="1">
      <c r="A130" s="98" t="s">
        <v>262</v>
      </c>
      <c r="B130" s="99">
        <f>SUMIF('Copiar Eje'!A:A,A130,'Copiar Eje'!C:C)</f>
        <v>0</v>
      </c>
      <c r="C130" s="99">
        <f>SUMIF('Copiar Eje'!A:A,A130,'Copiar Eje'!D:D)</f>
        <v>312961.3</v>
      </c>
      <c r="D130" s="99">
        <f>SUMIF('Copiar Eje'!A:A,A130,'Copiar Eje'!F:F)</f>
        <v>0</v>
      </c>
      <c r="E130" s="93"/>
      <c r="F130" s="93"/>
      <c r="G130" s="93"/>
      <c r="H130" s="93"/>
      <c r="I130" s="93"/>
      <c r="J130" s="93"/>
    </row>
    <row r="131" spans="1:18" ht="14.25" customHeight="1">
      <c r="A131" s="98" t="s">
        <v>297</v>
      </c>
      <c r="B131" s="99">
        <f>SUMIF('Copiar Eje'!A:A,A131,'Copiar Eje'!C:C)</f>
        <v>0</v>
      </c>
      <c r="C131" s="99">
        <f>SUMIF('Copiar Eje'!A:A,A131,'Copiar Eje'!D:D)</f>
        <v>9000000</v>
      </c>
      <c r="D131" s="99">
        <f>SUMIF('Copiar Eje'!A:A,A131,'Copiar Eje'!F:F)</f>
        <v>0</v>
      </c>
      <c r="E131" s="93"/>
      <c r="F131" s="93"/>
      <c r="G131" s="93"/>
      <c r="H131" s="93"/>
      <c r="I131" s="93"/>
      <c r="J131" s="93"/>
    </row>
    <row r="132" spans="1:18" ht="14.25" customHeight="1">
      <c r="A132" s="98" t="s">
        <v>301</v>
      </c>
      <c r="B132" s="99">
        <f>SUMIF('Copiar Eje'!A:A,A132,'Copiar Eje'!C:C)</f>
        <v>0</v>
      </c>
      <c r="C132" s="99">
        <f>SUMIF('Copiar Eje'!A:A,A132,'Copiar Eje'!D:D)</f>
        <v>7000000</v>
      </c>
      <c r="D132" s="99">
        <f>SUMIF('Copiar Eje'!A:A,A132,'Copiar Eje'!F:F)</f>
        <v>0</v>
      </c>
      <c r="E132" s="100"/>
      <c r="F132" s="100"/>
      <c r="G132" s="100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</row>
    <row r="133" spans="1:18" ht="14.25" customHeight="1">
      <c r="A133" s="98" t="s">
        <v>296</v>
      </c>
      <c r="B133" s="99">
        <f>SUMIF('Copiar Eje'!A:A,A133,'Copiar Eje'!C:C)</f>
        <v>0</v>
      </c>
      <c r="C133" s="99">
        <f>SUMIF('Copiar Eje'!A:A,A133,'Copiar Eje'!D:D)</f>
        <v>34800000</v>
      </c>
      <c r="D133" s="99">
        <f>SUMIF('Copiar Eje'!A:A,A133,'Copiar Eje'!F:F)</f>
        <v>34800000</v>
      </c>
      <c r="E133" s="100"/>
      <c r="F133" s="100"/>
      <c r="G133" s="100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</row>
    <row r="134" spans="1:18" ht="14.25" customHeight="1">
      <c r="A134" s="98" t="s">
        <v>299</v>
      </c>
      <c r="B134" s="99">
        <f>SUMIF('Copiar Eje'!A:A,A134,'Copiar Eje'!C:C)</f>
        <v>0</v>
      </c>
      <c r="C134" s="99">
        <f>SUMIF('Copiar Eje'!A:A,A134,'Copiar Eje'!D:D)</f>
        <v>14400000</v>
      </c>
      <c r="D134" s="99">
        <f>SUMIF('Copiar Eje'!A:A,A134,'Copiar Eje'!F:F)</f>
        <v>14400000</v>
      </c>
      <c r="E134" s="100"/>
      <c r="F134" s="100"/>
      <c r="G134" s="100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</row>
    <row r="135" spans="1:18" ht="14.25" customHeight="1">
      <c r="A135" s="98" t="s">
        <v>244</v>
      </c>
      <c r="B135" s="99">
        <f>SUMIF('Copiar Eje'!A:A,A135,'Copiar Eje'!C:C)</f>
        <v>4000000</v>
      </c>
      <c r="C135" s="99">
        <f>SUMIF('Copiar Eje'!A:A,A135,'Copiar Eje'!D:D)</f>
        <v>4000000</v>
      </c>
      <c r="D135" s="99">
        <f>SUMIF('Copiar Eje'!A:A,A135,'Copiar Eje'!F:F)</f>
        <v>4000000</v>
      </c>
      <c r="E135" s="100"/>
      <c r="F135" s="100"/>
      <c r="G135" s="100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</row>
    <row r="136" spans="1:18" ht="14.25" customHeight="1">
      <c r="A136" s="98" t="s">
        <v>236</v>
      </c>
      <c r="B136" s="99">
        <f>SUMIF('Copiar Eje'!A:A,A136,'Copiar Eje'!C:C)</f>
        <v>60000000</v>
      </c>
      <c r="C136" s="99">
        <f>SUMIF('Copiar Eje'!A:A,A136,'Copiar Eje'!D:D)</f>
        <v>216000000</v>
      </c>
      <c r="D136" s="99">
        <f>SUMIF('Copiar Eje'!A:A,A136,'Copiar Eje'!F:F)</f>
        <v>134000000</v>
      </c>
      <c r="E136" s="100"/>
      <c r="F136" s="100"/>
      <c r="G136" s="100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</row>
    <row r="137" spans="1:18" ht="14.25" customHeight="1">
      <c r="A137" s="98" t="s">
        <v>238</v>
      </c>
      <c r="B137" s="99">
        <f>SUMIF('Copiar Eje'!A:A,A137,'Copiar Eje'!C:C)</f>
        <v>30000000</v>
      </c>
      <c r="C137" s="99">
        <f>SUMIF('Copiar Eje'!A:A,A137,'Copiar Eje'!D:D)</f>
        <v>0</v>
      </c>
      <c r="D137" s="99">
        <f>SUMIF('Copiar Eje'!A:A,A137,'Copiar Eje'!F:F)</f>
        <v>0</v>
      </c>
      <c r="E137" s="100"/>
      <c r="F137" s="100"/>
      <c r="G137" s="100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</row>
    <row r="138" spans="1:18" ht="14.25" customHeight="1">
      <c r="A138" s="98" t="s">
        <v>240</v>
      </c>
      <c r="B138" s="99">
        <f>SUMIF('Copiar Eje'!A:A,A138,'Copiar Eje'!C:C)</f>
        <v>40000000</v>
      </c>
      <c r="C138" s="99">
        <f>SUMIF('Copiar Eje'!A:A,A138,'Copiar Eje'!D:D)</f>
        <v>0</v>
      </c>
      <c r="D138" s="99">
        <f>SUMIF('Copiar Eje'!A:A,A138,'Copiar Eje'!F:F)</f>
        <v>0</v>
      </c>
      <c r="E138" s="100"/>
      <c r="F138" s="100"/>
      <c r="G138" s="100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</row>
    <row r="139" spans="1:18" ht="14.25" customHeight="1">
      <c r="A139" s="98" t="s">
        <v>121</v>
      </c>
      <c r="B139" s="99">
        <f>SUMIF('Copiar Eje'!A:A,A139,'Copiar Eje'!C:C)</f>
        <v>33000000</v>
      </c>
      <c r="C139" s="99">
        <f>SUMIF('Copiar Eje'!A:A,A139,'Copiar Eje'!D:D)</f>
        <v>3000000</v>
      </c>
      <c r="D139" s="99">
        <f>SUMIF('Copiar Eje'!A:A,A139,'Copiar Eje'!F:F)</f>
        <v>0</v>
      </c>
      <c r="E139" s="93"/>
      <c r="F139" s="93"/>
      <c r="G139" s="93"/>
      <c r="H139" s="93"/>
      <c r="I139" s="93"/>
      <c r="J139" s="93"/>
    </row>
    <row r="140" spans="1:18" ht="14.25" customHeight="1">
      <c r="A140" s="98" t="s">
        <v>123</v>
      </c>
      <c r="B140" s="99">
        <f>SUMIF('Copiar Eje'!A:A,A140,'Copiar Eje'!C:C)</f>
        <v>27000000</v>
      </c>
      <c r="C140" s="99">
        <f>SUMIF('Copiar Eje'!A:A,A140,'Copiar Eje'!D:D)</f>
        <v>3000000</v>
      </c>
      <c r="D140" s="99">
        <f>SUMIF('Copiar Eje'!A:A,A140,'Copiar Eje'!F:F)</f>
        <v>0</v>
      </c>
      <c r="E140" s="93"/>
      <c r="F140" s="93"/>
      <c r="G140" s="93"/>
      <c r="H140" s="93"/>
      <c r="I140" s="93"/>
      <c r="J140" s="93"/>
    </row>
    <row r="141" spans="1:18" ht="14.25" customHeight="1">
      <c r="A141" s="98" t="s">
        <v>180</v>
      </c>
      <c r="B141" s="99">
        <f>SUMIF('Copiar Eje'!A:A,A141,'Copiar Eje'!C:C)</f>
        <v>20000000</v>
      </c>
      <c r="C141" s="99">
        <f>SUMIF('Copiar Eje'!A:A,A141,'Copiar Eje'!D:D)</f>
        <v>20000000</v>
      </c>
      <c r="D141" s="99">
        <f>SUMIF('Copiar Eje'!A:A,A141,'Copiar Eje'!F:F)</f>
        <v>20000000</v>
      </c>
      <c r="E141" s="93"/>
      <c r="F141" s="93"/>
      <c r="G141" s="93"/>
      <c r="H141" s="93"/>
      <c r="I141" s="93"/>
      <c r="J141" s="93"/>
    </row>
    <row r="142" spans="1:18" ht="14.25" customHeight="1">
      <c r="A142" s="98" t="s">
        <v>174</v>
      </c>
      <c r="B142" s="99">
        <f>SUMIF('Copiar Eje'!A:A,A142,'Copiar Eje'!C:C)</f>
        <v>4000000</v>
      </c>
      <c r="C142" s="99">
        <f>SUMIF('Copiar Eje'!A:A,A142,'Copiar Eje'!D:D)</f>
        <v>0</v>
      </c>
      <c r="D142" s="99">
        <f>SUMIF('Copiar Eje'!A:A,A142,'Copiar Eje'!F:F)</f>
        <v>0</v>
      </c>
      <c r="E142" s="93"/>
      <c r="F142" s="93"/>
      <c r="G142" s="93"/>
      <c r="H142" s="93"/>
      <c r="I142" s="93"/>
      <c r="J142" s="93"/>
    </row>
    <row r="143" spans="1:18" ht="14.25" customHeight="1">
      <c r="A143" s="98" t="s">
        <v>165</v>
      </c>
      <c r="B143" s="99">
        <f>SUMIF('Copiar Eje'!A:A,A143,'Copiar Eje'!C:C)</f>
        <v>134609121</v>
      </c>
      <c r="C143" s="99">
        <f>SUMIF('Copiar Eje'!A:A,A143,'Copiar Eje'!D:D)</f>
        <v>32200000</v>
      </c>
      <c r="D143" s="99">
        <f>SUMIF('Copiar Eje'!A:A,A143,'Copiar Eje'!F:F)</f>
        <v>32200000</v>
      </c>
      <c r="E143" s="100"/>
      <c r="F143" s="100"/>
      <c r="G143" s="100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</row>
    <row r="144" spans="1:18" ht="14.25" customHeight="1">
      <c r="A144" s="98" t="s">
        <v>168</v>
      </c>
      <c r="B144" s="99">
        <f>SUMIF('Copiar Eje'!A:A,A144,'Copiar Eje'!C:C)</f>
        <v>0</v>
      </c>
      <c r="C144" s="99">
        <f>SUMIF('Copiar Eje'!A:A,A144,'Copiar Eje'!D:D)</f>
        <v>156600000</v>
      </c>
      <c r="D144" s="99">
        <f>SUMIF('Copiar Eje'!A:A,A144,'Copiar Eje'!F:F)</f>
        <v>156000000</v>
      </c>
      <c r="E144" s="100"/>
      <c r="F144" s="100"/>
      <c r="G144" s="100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</row>
    <row r="145" spans="1:18" ht="14.25" customHeight="1">
      <c r="A145" s="98" t="s">
        <v>111</v>
      </c>
      <c r="B145" s="99">
        <f>SUMIF('Copiar Eje'!A:A,A145,'Copiar Eje'!C:C)</f>
        <v>500000</v>
      </c>
      <c r="C145" s="99">
        <f>SUMIF('Copiar Eje'!A:A,A145,'Copiar Eje'!D:D)</f>
        <v>500000</v>
      </c>
      <c r="D145" s="99">
        <f>SUMIF('Copiar Eje'!A:A,A145,'Copiar Eje'!F:F)</f>
        <v>500000</v>
      </c>
      <c r="E145" s="100"/>
      <c r="F145" s="100"/>
      <c r="G145" s="100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</row>
    <row r="146" spans="1:18" ht="14.25" customHeight="1">
      <c r="A146" s="98" t="s">
        <v>95</v>
      </c>
      <c r="B146" s="99">
        <f>SUMIF('Copiar Eje'!A:A,A146,'Copiar Eje'!C:C)</f>
        <v>115000000</v>
      </c>
      <c r="C146" s="99">
        <f>SUMIF('Copiar Eje'!A:A,A146,'Copiar Eje'!D:D)</f>
        <v>231409121</v>
      </c>
      <c r="D146" s="99">
        <f>SUMIF('Copiar Eje'!A:A,A146,'Copiar Eje'!F:F)</f>
        <v>203000000</v>
      </c>
      <c r="E146" s="93"/>
      <c r="F146" s="93"/>
      <c r="G146" s="93"/>
      <c r="H146" s="93"/>
      <c r="I146" s="93"/>
      <c r="J146" s="93"/>
    </row>
    <row r="147" spans="1:18" ht="14.25" customHeight="1">
      <c r="A147" s="98" t="s">
        <v>100</v>
      </c>
      <c r="B147" s="99">
        <f>SUMIF('Copiar Eje'!A:A,A147,'Copiar Eje'!C:C)</f>
        <v>10000000</v>
      </c>
      <c r="C147" s="99">
        <f>SUMIF('Copiar Eje'!A:A,A147,'Copiar Eje'!D:D)</f>
        <v>0</v>
      </c>
      <c r="D147" s="99">
        <f>SUMIF('Copiar Eje'!A:A,A147,'Copiar Eje'!F:F)</f>
        <v>0</v>
      </c>
      <c r="E147" s="100"/>
      <c r="F147" s="100"/>
      <c r="G147" s="100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</row>
    <row r="148" spans="1:18" ht="14.25" customHeight="1">
      <c r="A148" s="98" t="s">
        <v>106</v>
      </c>
      <c r="B148" s="99">
        <f>SUMIF('Copiar Eje'!A:A,A148,'Copiar Eje'!C:C)</f>
        <v>1500000</v>
      </c>
      <c r="C148" s="99">
        <f>SUMIF('Copiar Eje'!A:A,A148,'Copiar Eje'!D:D)</f>
        <v>1500000</v>
      </c>
      <c r="D148" s="99">
        <f>SUMIF('Copiar Eje'!A:A,A148,'Copiar Eje'!F:F)</f>
        <v>0</v>
      </c>
      <c r="E148" s="100"/>
      <c r="F148" s="100"/>
      <c r="G148" s="100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</row>
    <row r="149" spans="1:18" ht="14.25" customHeight="1">
      <c r="A149" s="98" t="s">
        <v>147</v>
      </c>
      <c r="B149" s="99">
        <f>SUMIF('Copiar Eje'!A:A,A149,'Copiar Eje'!C:C)</f>
        <v>1000000</v>
      </c>
      <c r="C149" s="99">
        <f>SUMIF('Copiar Eje'!A:A,A149,'Copiar Eje'!D:D)</f>
        <v>0</v>
      </c>
      <c r="D149" s="99">
        <f>SUMIF('Copiar Eje'!A:A,A149,'Copiar Eje'!F:F)</f>
        <v>0</v>
      </c>
      <c r="E149" s="100"/>
      <c r="F149" s="100"/>
      <c r="G149" s="100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</row>
    <row r="150" spans="1:18" ht="14.25" customHeight="1">
      <c r="A150" s="98" t="s">
        <v>139</v>
      </c>
      <c r="B150" s="99">
        <f>SUMIF('Copiar Eje'!A:A,A150,'Copiar Eje'!C:C)</f>
        <v>1000000</v>
      </c>
      <c r="C150" s="99">
        <f>SUMIF('Copiar Eje'!A:A,A150,'Copiar Eje'!D:D)</f>
        <v>0</v>
      </c>
      <c r="D150" s="99">
        <f>SUMIF('Copiar Eje'!A:A,A150,'Copiar Eje'!F:F)</f>
        <v>0</v>
      </c>
      <c r="E150" s="100"/>
      <c r="F150" s="100"/>
      <c r="G150" s="100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</row>
    <row r="151" spans="1:18" ht="14.25" customHeight="1">
      <c r="A151" s="98" t="s">
        <v>150</v>
      </c>
      <c r="B151" s="99">
        <f>SUMIF('Copiar Eje'!A:A,A151,'Copiar Eje'!C:C)</f>
        <v>61857038.700000003</v>
      </c>
      <c r="C151" s="99">
        <f>SUMIF('Copiar Eje'!A:A,A151,'Copiar Eje'!D:D)</f>
        <v>0</v>
      </c>
      <c r="D151" s="99">
        <f>SUMIF('Copiar Eje'!A:A,A151,'Copiar Eje'!F:F)</f>
        <v>0</v>
      </c>
      <c r="E151" s="100"/>
      <c r="F151" s="100"/>
      <c r="G151" s="100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</row>
    <row r="152" spans="1:18" ht="14.25" customHeight="1">
      <c r="A152" s="98" t="s">
        <v>141</v>
      </c>
      <c r="B152" s="99">
        <f>SUMIF('Copiar Eje'!A:A,A152,'Copiar Eje'!C:C)</f>
        <v>0</v>
      </c>
      <c r="C152" s="99">
        <f>SUMIF('Copiar Eje'!A:A,A152,'Copiar Eje'!D:D)</f>
        <v>5000000</v>
      </c>
      <c r="D152" s="99">
        <f>SUMIF('Copiar Eje'!A:A,A152,'Copiar Eje'!F:F)</f>
        <v>0</v>
      </c>
      <c r="E152" s="100"/>
      <c r="F152" s="100"/>
      <c r="G152" s="100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</row>
    <row r="153" spans="1:18" ht="14.25" customHeight="1">
      <c r="A153" s="98" t="s">
        <v>151</v>
      </c>
      <c r="B153" s="99">
        <f>SUMIF('Copiar Eje'!A:A,A153,'Copiar Eje'!C:C)</f>
        <v>0</v>
      </c>
      <c r="C153" s="99">
        <f>SUMIF('Copiar Eje'!A:A,A153,'Copiar Eje'!D:D)</f>
        <v>11851097.4</v>
      </c>
      <c r="D153" s="99">
        <f>SUMIF('Copiar Eje'!A:A,A153,'Copiar Eje'!F:F)</f>
        <v>0</v>
      </c>
      <c r="E153" s="100"/>
      <c r="F153" s="100"/>
      <c r="G153" s="100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</row>
    <row r="154" spans="1:18" ht="14.25" customHeight="1">
      <c r="A154" s="98" t="s">
        <v>154</v>
      </c>
      <c r="B154" s="99">
        <f>SUMIF('Copiar Eje'!A:A,A154,'Copiar Eje'!C:C)</f>
        <v>0</v>
      </c>
      <c r="C154" s="99">
        <f>SUMIF('Copiar Eje'!A:A,A154,'Copiar Eje'!D:D)</f>
        <v>20676114</v>
      </c>
      <c r="D154" s="99">
        <f>SUMIF('Copiar Eje'!A:A,A154,'Copiar Eje'!F:F)</f>
        <v>7615285</v>
      </c>
      <c r="E154" s="100"/>
      <c r="F154" s="100"/>
      <c r="G154" s="100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</row>
    <row r="155" spans="1:18" ht="14.25" customHeight="1">
      <c r="A155" s="98" t="s">
        <v>250</v>
      </c>
      <c r="B155" s="99">
        <f>SUMIF('Copiar Eje'!A:A,A155,'Copiar Eje'!C:C)</f>
        <v>720033840</v>
      </c>
      <c r="C155" s="99">
        <f>SUMIF('Copiar Eje'!A:A,A155,'Copiar Eje'!D:D)</f>
        <v>515559964</v>
      </c>
      <c r="D155" s="99">
        <f>SUMIF('Copiar Eje'!A:A,A155,'Copiar Eje'!F:F)</f>
        <v>481000000</v>
      </c>
      <c r="E155" s="100"/>
      <c r="F155" s="100"/>
      <c r="G155" s="100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</row>
    <row r="156" spans="1:18" ht="14.25" customHeight="1">
      <c r="A156" s="98" t="s">
        <v>255</v>
      </c>
      <c r="B156" s="99">
        <f>SUMIF('Copiar Eje'!A:A,A156,'Copiar Eje'!C:C)</f>
        <v>3000000</v>
      </c>
      <c r="C156" s="99">
        <f>SUMIF('Copiar Eje'!A:A,A156,'Copiar Eje'!D:D)</f>
        <v>3000000</v>
      </c>
      <c r="D156" s="99">
        <f>SUMIF('Copiar Eje'!A:A,A156,'Copiar Eje'!F:F)</f>
        <v>0</v>
      </c>
      <c r="E156" s="100"/>
      <c r="F156" s="100"/>
      <c r="G156" s="100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</row>
    <row r="157" spans="1:18" ht="14.25" customHeight="1">
      <c r="A157" s="98" t="s">
        <v>261</v>
      </c>
      <c r="B157" s="99">
        <f>SUMIF('Copiar Eje'!A:A,A157,'Copiar Eje'!C:C)</f>
        <v>27000000</v>
      </c>
      <c r="C157" s="99">
        <f>SUMIF('Copiar Eje'!A:A,A157,'Copiar Eje'!D:D)</f>
        <v>75587038.700000003</v>
      </c>
      <c r="D157" s="99">
        <f>SUMIF('Copiar Eje'!A:A,A157,'Copiar Eje'!F:F)</f>
        <v>60000000</v>
      </c>
      <c r="E157" s="100"/>
      <c r="F157" s="100"/>
      <c r="G157" s="100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</row>
    <row r="158" spans="1:18" ht="14.25" customHeight="1">
      <c r="A158" s="98" t="s">
        <v>264</v>
      </c>
      <c r="B158" s="99">
        <f>SUMIF('Copiar Eje'!A:A,A158,'Copiar Eje'!C:C)</f>
        <v>3000000</v>
      </c>
      <c r="C158" s="99">
        <f>SUMIF('Copiar Eje'!A:A,A158,'Copiar Eje'!D:D)</f>
        <v>3000000</v>
      </c>
      <c r="D158" s="99">
        <f>SUMIF('Copiar Eje'!A:A,A158,'Copiar Eje'!F:F)</f>
        <v>3000000</v>
      </c>
      <c r="E158" s="100"/>
      <c r="F158" s="100"/>
      <c r="G158" s="100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</row>
    <row r="159" spans="1:18" ht="14.25" customHeight="1">
      <c r="A159" s="98" t="s">
        <v>202</v>
      </c>
      <c r="B159" s="99">
        <f>SUMIF('Copiar Eje'!A:A,A159,'Copiar Eje'!C:C)</f>
        <v>35484306.810000002</v>
      </c>
      <c r="C159" s="99">
        <f>SUMIF('Copiar Eje'!A:A,A159,'Copiar Eje'!D:D)</f>
        <v>0</v>
      </c>
      <c r="D159" s="99">
        <f>SUMIF('Copiar Eje'!A:A,A159,'Copiar Eje'!F:F)</f>
        <v>0</v>
      </c>
      <c r="E159" s="100"/>
      <c r="F159" s="100"/>
      <c r="G159" s="100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</row>
    <row r="160" spans="1:18" ht="14.25" customHeight="1">
      <c r="A160" s="98" t="s">
        <v>209</v>
      </c>
      <c r="B160" s="99">
        <f>SUMIF('Copiar Eje'!A:A,A160,'Copiar Eje'!C:C)</f>
        <v>44518980.490000002</v>
      </c>
      <c r="C160" s="99">
        <f>SUMIF('Copiar Eje'!A:A,A160,'Copiar Eje'!D:D)</f>
        <v>0</v>
      </c>
      <c r="D160" s="99">
        <f>SUMIF('Copiar Eje'!A:A,A160,'Copiar Eje'!F:F)</f>
        <v>0</v>
      </c>
      <c r="E160" s="100"/>
      <c r="F160" s="100"/>
      <c r="G160" s="100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</row>
    <row r="161" spans="1:18" ht="14.25" customHeight="1">
      <c r="A161" s="98" t="s">
        <v>214</v>
      </c>
      <c r="B161" s="99">
        <f>SUMIF('Copiar Eje'!A:A,A161,'Copiar Eje'!C:C)</f>
        <v>219996712.69999999</v>
      </c>
      <c r="C161" s="99">
        <f>SUMIF('Copiar Eje'!A:A,A161,'Copiar Eje'!D:D)</f>
        <v>0</v>
      </c>
      <c r="D161" s="99">
        <f>SUMIF('Copiar Eje'!A:A,A161,'Copiar Eje'!F:F)</f>
        <v>0</v>
      </c>
      <c r="E161" s="100"/>
      <c r="F161" s="100"/>
      <c r="G161" s="100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</row>
    <row r="162" spans="1:18" ht="14.25" customHeight="1">
      <c r="A162" s="98" t="s">
        <v>220</v>
      </c>
      <c r="B162" s="99">
        <f>SUMIF('Copiar Eje'!A:A,A162,'Copiar Eje'!C:C)</f>
        <v>1000000</v>
      </c>
      <c r="C162" s="99">
        <f>SUMIF('Copiar Eje'!A:A,A162,'Copiar Eje'!D:D)</f>
        <v>0</v>
      </c>
      <c r="D162" s="99">
        <f>SUMIF('Copiar Eje'!A:A,A162,'Copiar Eje'!F:F)</f>
        <v>0</v>
      </c>
      <c r="E162" s="100"/>
      <c r="F162" s="100"/>
      <c r="G162" s="100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</row>
    <row r="163" spans="1:18" ht="14.25" customHeight="1">
      <c r="A163" s="98" t="s">
        <v>285</v>
      </c>
      <c r="B163" s="99">
        <f>SUMIF('Copiar Eje'!A:A,A163,'Copiar Eje'!C:C)</f>
        <v>42122200</v>
      </c>
      <c r="C163" s="99">
        <f>SUMIF('Copiar Eje'!A:A,A163,'Copiar Eje'!D:D)</f>
        <v>42122200</v>
      </c>
      <c r="D163" s="99">
        <f>SUMIF('Copiar Eje'!A:A,A163,'Copiar Eje'!F:F)</f>
        <v>42122200</v>
      </c>
      <c r="E163" s="100"/>
      <c r="F163" s="100"/>
      <c r="G163" s="100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</row>
    <row r="164" spans="1:18" ht="14.25" customHeight="1">
      <c r="A164" s="98" t="s">
        <v>288</v>
      </c>
      <c r="B164" s="99">
        <f>SUMIF('Copiar Eje'!A:A,A164,'Copiar Eje'!C:C)</f>
        <v>57877800</v>
      </c>
      <c r="C164" s="99">
        <f>SUMIF('Copiar Eje'!A:A,A164,'Copiar Eje'!D:D)</f>
        <v>57877800</v>
      </c>
      <c r="D164" s="99">
        <f>SUMIF('Copiar Eje'!A:A,A164,'Copiar Eje'!F:F)</f>
        <v>57877800</v>
      </c>
      <c r="E164" s="100"/>
      <c r="F164" s="100"/>
      <c r="G164" s="100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</row>
    <row r="165" spans="1:18" ht="14.25" customHeight="1">
      <c r="A165" s="98" t="s">
        <v>3413</v>
      </c>
      <c r="B165" s="99">
        <f>SUMIF('Copiar Eje'!A:A,A165,'Copiar Eje'!C:C)</f>
        <v>0</v>
      </c>
      <c r="C165" s="99">
        <f>SUMIF('Copiar Eje'!A:A,A165,'Copiar Eje'!D:D)</f>
        <v>52800000</v>
      </c>
      <c r="D165" s="99">
        <f>SUMIF('Copiar Eje'!A:A,A165,'Copiar Eje'!F:F)</f>
        <v>52800000</v>
      </c>
      <c r="E165" s="100"/>
      <c r="F165" s="100"/>
      <c r="G165" s="100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</row>
    <row r="166" spans="1:18" ht="14.25" customHeight="1">
      <c r="A166" s="98" t="s">
        <v>3414</v>
      </c>
      <c r="B166" s="99">
        <f>SUMIF('Copiar Eje'!A:A,A166,'Copiar Eje'!C:C)</f>
        <v>0</v>
      </c>
      <c r="C166" s="99">
        <f>SUMIF('Copiar Eje'!A:A,A166,'Copiar Eje'!D:D)</f>
        <v>3300000</v>
      </c>
      <c r="D166" s="99">
        <f>SUMIF('Copiar Eje'!A:A,A166,'Copiar Eje'!F:F)</f>
        <v>3300000</v>
      </c>
      <c r="E166" s="100"/>
      <c r="F166" s="100"/>
      <c r="G166" s="100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</row>
    <row r="167" spans="1:18" ht="14.25" customHeight="1">
      <c r="A167" s="98" t="s">
        <v>3415</v>
      </c>
      <c r="B167" s="99">
        <f>SUMIF('Copiar Eje'!A:A,A167,'Copiar Eje'!C:C)</f>
        <v>0</v>
      </c>
      <c r="C167" s="99">
        <f>SUMIF('Copiar Eje'!A:A,A167,'Copiar Eje'!D:D)</f>
        <v>3000000</v>
      </c>
      <c r="D167" s="99">
        <f>SUMIF('Copiar Eje'!A:A,A167,'Copiar Eje'!F:F)</f>
        <v>3000000</v>
      </c>
      <c r="E167" s="100"/>
      <c r="F167" s="100"/>
      <c r="G167" s="100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</row>
    <row r="168" spans="1:18" ht="14.25" customHeight="1">
      <c r="A168" s="98" t="s">
        <v>3416</v>
      </c>
      <c r="B168" s="99">
        <f>SUMIF('Copiar Eje'!A:A,A168,'Copiar Eje'!C:C)</f>
        <v>0</v>
      </c>
      <c r="C168" s="99">
        <f>SUMIF('Copiar Eje'!A:A,A168,'Copiar Eje'!D:D)</f>
        <v>10650000</v>
      </c>
      <c r="D168" s="99">
        <f>SUMIF('Copiar Eje'!A:A,A168,'Copiar Eje'!F:F)</f>
        <v>10650000</v>
      </c>
      <c r="E168" s="100"/>
      <c r="F168" s="100"/>
      <c r="G168" s="100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</row>
    <row r="169" spans="1:18" ht="14.25" customHeight="1">
      <c r="A169" s="98" t="s">
        <v>3417</v>
      </c>
      <c r="B169" s="99">
        <f>SUMIF('Copiar Eje'!A:A,A169,'Copiar Eje'!C:C)</f>
        <v>0</v>
      </c>
      <c r="C169" s="99">
        <f>SUMIF('Copiar Eje'!A:A,A169,'Copiar Eje'!D:D)</f>
        <v>7245000</v>
      </c>
      <c r="D169" s="99">
        <f>SUMIF('Copiar Eje'!A:A,A169,'Copiar Eje'!F:F)</f>
        <v>7245000</v>
      </c>
      <c r="E169" s="100"/>
      <c r="F169" s="100"/>
      <c r="G169" s="100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</row>
    <row r="170" spans="1:18" ht="14.25" customHeight="1">
      <c r="A170" s="98" t="s">
        <v>3418</v>
      </c>
      <c r="B170" s="99">
        <f>SUMIF('Copiar Eje'!A:A,A170,'Copiar Eje'!C:C)</f>
        <v>0</v>
      </c>
      <c r="C170" s="99">
        <f>SUMIF('Copiar Eje'!A:A,A170,'Copiar Eje'!D:D)</f>
        <v>19775000</v>
      </c>
      <c r="D170" s="99">
        <f>SUMIF('Copiar Eje'!A:A,A170,'Copiar Eje'!F:F)</f>
        <v>19775000</v>
      </c>
      <c r="E170" s="100"/>
      <c r="F170" s="100"/>
      <c r="G170" s="100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</row>
    <row r="171" spans="1:18" ht="14.25" customHeight="1">
      <c r="A171" s="98" t="s">
        <v>3419</v>
      </c>
      <c r="B171" s="99">
        <f>SUMIF('Copiar Eje'!A:A,A171,'Copiar Eje'!C:C)</f>
        <v>0</v>
      </c>
      <c r="C171" s="99">
        <f>SUMIF('Copiar Eje'!A:A,A171,'Copiar Eje'!D:D)</f>
        <v>55200000</v>
      </c>
      <c r="D171" s="99">
        <f>SUMIF('Copiar Eje'!A:A,A171,'Copiar Eje'!F:F)</f>
        <v>55200000</v>
      </c>
      <c r="E171" s="100"/>
      <c r="F171" s="100"/>
      <c r="G171" s="100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</row>
    <row r="172" spans="1:18" ht="14.25" customHeight="1">
      <c r="A172" s="98" t="s">
        <v>3420</v>
      </c>
      <c r="B172" s="99">
        <f>SUMIF('Copiar Eje'!A:A,A172,'Copiar Eje'!C:C)</f>
        <v>0</v>
      </c>
      <c r="C172" s="99">
        <f>SUMIF('Copiar Eje'!A:A,A172,'Copiar Eje'!D:D)</f>
        <v>2800000</v>
      </c>
      <c r="D172" s="99">
        <f>SUMIF('Copiar Eje'!A:A,A172,'Copiar Eje'!F:F)</f>
        <v>2800000</v>
      </c>
      <c r="E172" s="100"/>
      <c r="F172" s="100"/>
      <c r="G172" s="100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</row>
    <row r="173" spans="1:18" ht="14.25" customHeight="1">
      <c r="A173" s="98" t="s">
        <v>1543</v>
      </c>
      <c r="B173" s="99">
        <f>SUMIF('Copiar Eje'!A:A,A173,'Copiar Eje'!C:C)</f>
        <v>5000000</v>
      </c>
      <c r="C173" s="99">
        <f>SUMIF('Copiar Eje'!A:A,A173,'Copiar Eje'!D:D)</f>
        <v>0</v>
      </c>
      <c r="D173" s="99">
        <f>SUMIF('Copiar Eje'!A:A,A173,'Copiar Eje'!F:F)</f>
        <v>0</v>
      </c>
      <c r="E173" s="100"/>
      <c r="F173" s="100"/>
      <c r="G173" s="100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</row>
    <row r="174" spans="1:18" ht="14.25" customHeight="1">
      <c r="A174" s="98" t="s">
        <v>1731</v>
      </c>
      <c r="B174" s="99">
        <f>SUMIF('Copiar Eje'!A:A,A174,'Copiar Eje'!C:C)</f>
        <v>1000000</v>
      </c>
      <c r="C174" s="99">
        <f>SUMIF('Copiar Eje'!A:A,A174,'Copiar Eje'!D:D)</f>
        <v>1000000</v>
      </c>
      <c r="D174" s="99">
        <f>SUMIF('Copiar Eje'!A:A,A174,'Copiar Eje'!F:F)</f>
        <v>0</v>
      </c>
      <c r="E174" s="100"/>
      <c r="F174" s="100"/>
      <c r="G174" s="100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</row>
    <row r="175" spans="1:18" ht="14.25" customHeight="1">
      <c r="A175" s="98" t="s">
        <v>1733</v>
      </c>
      <c r="B175" s="99">
        <f>SUMIF('Copiar Eje'!A:A,A175,'Copiar Eje'!C:C)</f>
        <v>1000000</v>
      </c>
      <c r="C175" s="99">
        <f>SUMIF('Copiar Eje'!A:A,A175,'Copiar Eje'!D:D)</f>
        <v>1000000</v>
      </c>
      <c r="D175" s="99">
        <f>SUMIF('Copiar Eje'!A:A,A175,'Copiar Eje'!F:F)</f>
        <v>0</v>
      </c>
      <c r="E175" s="100"/>
      <c r="F175" s="100"/>
      <c r="G175" s="100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</row>
    <row r="176" spans="1:18" ht="14.25" customHeight="1">
      <c r="A176" s="98" t="s">
        <v>1714</v>
      </c>
      <c r="B176" s="99">
        <f>SUMIF('Copiar Eje'!A:A,A176,'Copiar Eje'!C:C)</f>
        <v>1000000</v>
      </c>
      <c r="C176" s="99">
        <f>SUMIF('Copiar Eje'!A:A,A176,'Copiar Eje'!D:D)</f>
        <v>1000000</v>
      </c>
      <c r="D176" s="99">
        <f>SUMIF('Copiar Eje'!A:A,A176,'Copiar Eje'!F:F)</f>
        <v>0</v>
      </c>
      <c r="E176" s="100"/>
      <c r="F176" s="100"/>
      <c r="G176" s="100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</row>
    <row r="177" spans="1:18" ht="14.25" customHeight="1">
      <c r="A177" s="98" t="s">
        <v>1740</v>
      </c>
      <c r="B177" s="99">
        <f>SUMIF('Copiar Eje'!A:A,A177,'Copiar Eje'!C:C)</f>
        <v>1000000</v>
      </c>
      <c r="C177" s="99">
        <f>SUMIF('Copiar Eje'!A:A,A177,'Copiar Eje'!D:D)</f>
        <v>1000000</v>
      </c>
      <c r="D177" s="99">
        <f>SUMIF('Copiar Eje'!A:A,A177,'Copiar Eje'!F:F)</f>
        <v>0</v>
      </c>
      <c r="E177" s="100"/>
      <c r="F177" s="100"/>
      <c r="G177" s="100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</row>
    <row r="178" spans="1:18" ht="14.25" customHeight="1">
      <c r="A178" s="98" t="s">
        <v>1742</v>
      </c>
      <c r="B178" s="99">
        <f>SUMIF('Copiar Eje'!A:A,A178,'Copiar Eje'!C:C)</f>
        <v>1000000</v>
      </c>
      <c r="C178" s="99">
        <f>SUMIF('Copiar Eje'!A:A,A178,'Copiar Eje'!D:D)</f>
        <v>1000000</v>
      </c>
      <c r="D178" s="99">
        <f>SUMIF('Copiar Eje'!A:A,A178,'Copiar Eje'!F:F)</f>
        <v>0</v>
      </c>
      <c r="E178" s="100"/>
      <c r="F178" s="100"/>
      <c r="G178" s="100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</row>
    <row r="179" spans="1:18" ht="14.25" customHeight="1">
      <c r="A179" s="98" t="s">
        <v>1771</v>
      </c>
      <c r="B179" s="99">
        <f>SUMIF('Copiar Eje'!A:A,A179,'Copiar Eje'!C:C)</f>
        <v>0</v>
      </c>
      <c r="C179" s="99">
        <f>SUMIF('Copiar Eje'!A:A,A179,'Copiar Eje'!D:D)</f>
        <v>17000000</v>
      </c>
      <c r="D179" s="99">
        <f>SUMIF('Copiar Eje'!A:A,A179,'Copiar Eje'!F:F)</f>
        <v>0</v>
      </c>
      <c r="E179" s="93"/>
      <c r="F179" s="93"/>
      <c r="G179" s="93"/>
      <c r="H179" s="93"/>
      <c r="I179" s="93"/>
      <c r="J179" s="93"/>
    </row>
    <row r="180" spans="1:18" ht="14.25" customHeight="1">
      <c r="A180" s="98" t="s">
        <v>1775</v>
      </c>
      <c r="B180" s="99">
        <f>SUMIF('Copiar Eje'!A:A,A180,'Copiar Eje'!C:C)</f>
        <v>0</v>
      </c>
      <c r="C180" s="99">
        <f>SUMIF('Copiar Eje'!A:A,A180,'Copiar Eje'!D:D)</f>
        <v>25000000</v>
      </c>
      <c r="D180" s="99">
        <f>SUMIF('Copiar Eje'!A:A,A180,'Copiar Eje'!F:F)</f>
        <v>5234312</v>
      </c>
      <c r="E180" s="93"/>
      <c r="F180" s="93"/>
      <c r="G180" s="93"/>
      <c r="H180" s="93"/>
      <c r="I180" s="93"/>
      <c r="J180" s="93"/>
    </row>
    <row r="181" spans="1:18" ht="14.25" customHeight="1">
      <c r="A181" s="98" t="s">
        <v>1820</v>
      </c>
      <c r="B181" s="99">
        <f>SUMIF('Copiar Eje'!A:A,A181,'Copiar Eje'!C:C)</f>
        <v>0</v>
      </c>
      <c r="C181" s="99">
        <f>SUMIF('Copiar Eje'!A:A,A181,'Copiar Eje'!D:D)</f>
        <v>10000000</v>
      </c>
      <c r="D181" s="99">
        <f>SUMIF('Copiar Eje'!A:A,A181,'Copiar Eje'!F:F)</f>
        <v>0</v>
      </c>
      <c r="E181" s="100"/>
      <c r="F181" s="100"/>
      <c r="G181" s="100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</row>
    <row r="182" spans="1:18" ht="14.25" customHeight="1">
      <c r="A182" s="98" t="s">
        <v>1798</v>
      </c>
      <c r="B182" s="99">
        <f>SUMIF('Copiar Eje'!A:A,A182,'Copiar Eje'!C:C)</f>
        <v>0</v>
      </c>
      <c r="C182" s="99">
        <f>SUMIF('Copiar Eje'!A:A,A182,'Copiar Eje'!D:D)</f>
        <v>5000000</v>
      </c>
      <c r="D182" s="99">
        <f>SUMIF('Copiar Eje'!A:A,A182,'Copiar Eje'!F:F)</f>
        <v>0</v>
      </c>
      <c r="E182" s="100"/>
      <c r="F182" s="100"/>
      <c r="G182" s="100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</row>
    <row r="183" spans="1:18" ht="14.25" customHeight="1">
      <c r="A183" s="98" t="s">
        <v>1801</v>
      </c>
      <c r="B183" s="99">
        <f>SUMIF('Copiar Eje'!A:A,A183,'Copiar Eje'!C:C)</f>
        <v>0</v>
      </c>
      <c r="C183" s="99">
        <f>SUMIF('Copiar Eje'!A:A,A183,'Copiar Eje'!D:D)</f>
        <v>15000000</v>
      </c>
      <c r="D183" s="99">
        <f>SUMIF('Copiar Eje'!A:A,A183,'Copiar Eje'!F:F)</f>
        <v>9689167</v>
      </c>
      <c r="E183" s="100"/>
      <c r="F183" s="100"/>
      <c r="G183" s="100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</row>
    <row r="184" spans="1:18" ht="14.25" customHeight="1">
      <c r="A184" s="98" t="s">
        <v>1852</v>
      </c>
      <c r="B184" s="99">
        <f>SUMIF('Copiar Eje'!A:A,A184,'Copiar Eje'!C:C)</f>
        <v>0</v>
      </c>
      <c r="C184" s="99">
        <f>SUMIF('Copiar Eje'!A:A,A184,'Copiar Eje'!D:D)</f>
        <v>96000000</v>
      </c>
      <c r="D184" s="99">
        <f>SUMIF('Copiar Eje'!A:A,A184,'Copiar Eje'!F:F)</f>
        <v>7500000</v>
      </c>
      <c r="E184" s="100"/>
      <c r="F184" s="100"/>
      <c r="G184" s="100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</row>
    <row r="185" spans="1:18" ht="14.25" customHeight="1">
      <c r="A185" s="98" t="s">
        <v>1854</v>
      </c>
      <c r="B185" s="99">
        <f>SUMIF('Copiar Eje'!A:A,A185,'Copiar Eje'!C:C)</f>
        <v>0</v>
      </c>
      <c r="C185" s="99">
        <f>SUMIF('Copiar Eje'!A:A,A185,'Copiar Eje'!D:D)</f>
        <v>0</v>
      </c>
      <c r="D185" s="99">
        <f>SUMIF('Copiar Eje'!A:A,A185,'Copiar Eje'!F:F)</f>
        <v>0</v>
      </c>
      <c r="E185" s="100"/>
      <c r="F185" s="100"/>
      <c r="G185" s="100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</row>
    <row r="186" spans="1:18" ht="14.25" customHeight="1">
      <c r="A186" s="98" t="s">
        <v>1858</v>
      </c>
      <c r="B186" s="99">
        <f>SUMIF('Copiar Eje'!A:A,A186,'Copiar Eje'!C:C)</f>
        <v>0</v>
      </c>
      <c r="C186" s="99">
        <f>SUMIF('Copiar Eje'!A:A,A186,'Copiar Eje'!D:D)</f>
        <v>27200000</v>
      </c>
      <c r="D186" s="99">
        <f>SUMIF('Copiar Eje'!A:A,A186,'Copiar Eje'!F:F)</f>
        <v>17000000</v>
      </c>
      <c r="E186" s="100"/>
      <c r="F186" s="100"/>
      <c r="G186" s="100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</row>
    <row r="187" spans="1:18" ht="14.25" customHeight="1">
      <c r="A187" s="98" t="s">
        <v>1860</v>
      </c>
      <c r="B187" s="99">
        <f>SUMIF('Copiar Eje'!A:A,A187,'Copiar Eje'!C:C)</f>
        <v>0</v>
      </c>
      <c r="C187" s="99">
        <f>SUMIF('Copiar Eje'!A:A,A187,'Copiar Eje'!D:D)</f>
        <v>37476286</v>
      </c>
      <c r="D187" s="99">
        <f>SUMIF('Copiar Eje'!A:A,A187,'Copiar Eje'!F:F)</f>
        <v>6000000</v>
      </c>
      <c r="E187" s="100"/>
      <c r="F187" s="100"/>
      <c r="G187" s="100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</row>
    <row r="188" spans="1:18" ht="14.25" customHeight="1">
      <c r="A188" s="98" t="s">
        <v>1861</v>
      </c>
      <c r="B188" s="99">
        <f>SUMIF('Copiar Eje'!A:A,A188,'Copiar Eje'!C:C)</f>
        <v>0</v>
      </c>
      <c r="C188" s="99">
        <f>SUMIF('Copiar Eje'!A:A,A188,'Copiar Eje'!D:D)</f>
        <v>49890143</v>
      </c>
      <c r="D188" s="99">
        <f>SUMIF('Copiar Eje'!A:A,A188,'Copiar Eje'!F:F)</f>
        <v>0</v>
      </c>
      <c r="E188" s="100"/>
      <c r="F188" s="100"/>
      <c r="G188" s="100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</row>
    <row r="189" spans="1:18" ht="14.25" customHeight="1">
      <c r="A189" s="98" t="s">
        <v>1868</v>
      </c>
      <c r="B189" s="99">
        <f>SUMIF('Copiar Eje'!A:A,A189,'Copiar Eje'!C:C)</f>
        <v>0</v>
      </c>
      <c r="C189" s="99">
        <f>SUMIF('Copiar Eje'!A:A,A189,'Copiar Eje'!D:D)</f>
        <v>1000000</v>
      </c>
      <c r="D189" s="99">
        <f>SUMIF('Copiar Eje'!A:A,A189,'Copiar Eje'!F:F)</f>
        <v>0</v>
      </c>
      <c r="E189" s="100"/>
      <c r="F189" s="100"/>
      <c r="G189" s="100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</row>
    <row r="190" spans="1:18" ht="14.25" customHeight="1">
      <c r="A190" s="98" t="s">
        <v>1871</v>
      </c>
      <c r="B190" s="99">
        <f>SUMIF('Copiar Eje'!A:A,A190,'Copiar Eje'!C:C)</f>
        <v>0</v>
      </c>
      <c r="C190" s="99">
        <f>SUMIF('Copiar Eje'!A:A,A190,'Copiar Eje'!D:D)</f>
        <v>175200000</v>
      </c>
      <c r="D190" s="99">
        <f>SUMIF('Copiar Eje'!A:A,A190,'Copiar Eje'!F:F)</f>
        <v>0</v>
      </c>
      <c r="E190" s="100"/>
      <c r="F190" s="100"/>
      <c r="G190" s="100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</row>
    <row r="191" spans="1:18" ht="14.25" customHeight="1">
      <c r="A191" s="98" t="s">
        <v>1877</v>
      </c>
      <c r="B191" s="99">
        <f>SUMIF('Copiar Eje'!A:A,A191,'Copiar Eje'!C:C)</f>
        <v>0</v>
      </c>
      <c r="C191" s="99">
        <f>SUMIF('Copiar Eje'!A:A,A191,'Copiar Eje'!D:D)</f>
        <v>254100000</v>
      </c>
      <c r="D191" s="99">
        <f>SUMIF('Copiar Eje'!A:A,A191,'Copiar Eje'!F:F)</f>
        <v>104950000</v>
      </c>
      <c r="E191" s="100"/>
      <c r="F191" s="100"/>
      <c r="G191" s="100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</row>
    <row r="192" spans="1:18" ht="14.25" customHeight="1">
      <c r="A192" s="98" t="s">
        <v>1879</v>
      </c>
      <c r="B192" s="99">
        <f>SUMIF('Copiar Eje'!A:A,A192,'Copiar Eje'!C:C)</f>
        <v>0</v>
      </c>
      <c r="C192" s="99">
        <f>SUMIF('Copiar Eje'!A:A,A192,'Copiar Eje'!D:D)</f>
        <v>30000000</v>
      </c>
      <c r="D192" s="99">
        <f>SUMIF('Copiar Eje'!A:A,A192,'Copiar Eje'!F:F)</f>
        <v>0</v>
      </c>
      <c r="E192" s="100"/>
      <c r="F192" s="100"/>
      <c r="G192" s="100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</row>
    <row r="193" spans="1:18" ht="14.25" customHeight="1">
      <c r="A193" s="98" t="s">
        <v>1842</v>
      </c>
      <c r="B193" s="99">
        <f>SUMIF('Copiar Eje'!A:A,A193,'Copiar Eje'!C:C)</f>
        <v>0</v>
      </c>
      <c r="C193" s="99">
        <f>SUMIF('Copiar Eje'!A:A,A193,'Copiar Eje'!D:D)</f>
        <v>23000000</v>
      </c>
      <c r="D193" s="99">
        <f>SUMIF('Copiar Eje'!A:A,A193,'Copiar Eje'!F:F)</f>
        <v>20000000</v>
      </c>
      <c r="E193" s="93"/>
      <c r="F193" s="93"/>
      <c r="G193" s="93"/>
      <c r="H193" s="93"/>
      <c r="I193" s="93"/>
      <c r="J193" s="93"/>
    </row>
    <row r="194" spans="1:18" ht="14.25" customHeight="1">
      <c r="A194" s="98" t="s">
        <v>1832</v>
      </c>
      <c r="B194" s="99">
        <f>SUMIF('Copiar Eje'!A:A,A194,'Copiar Eje'!C:C)</f>
        <v>0</v>
      </c>
      <c r="C194" s="99">
        <f>SUMIF('Copiar Eje'!A:A,A194,'Copiar Eje'!D:D)</f>
        <v>1112920.8</v>
      </c>
      <c r="D194" s="99">
        <f>SUMIF('Copiar Eje'!A:A,A194,'Copiar Eje'!F:F)</f>
        <v>0</v>
      </c>
      <c r="E194" s="93"/>
      <c r="F194" s="93"/>
      <c r="G194" s="93"/>
      <c r="H194" s="93"/>
      <c r="I194" s="93"/>
      <c r="J194" s="93"/>
    </row>
    <row r="195" spans="1:18" ht="14.25" customHeight="1">
      <c r="A195" s="98" t="s">
        <v>1760</v>
      </c>
      <c r="B195" s="99">
        <f>SUMIF('Copiar Eje'!A:A,A195,'Copiar Eje'!C:C)</f>
        <v>2000000</v>
      </c>
      <c r="C195" s="99">
        <f>SUMIF('Copiar Eje'!A:A,A195,'Copiar Eje'!D:D)</f>
        <v>0</v>
      </c>
      <c r="D195" s="99">
        <f>SUMIF('Copiar Eje'!A:A,A195,'Copiar Eje'!F:F)</f>
        <v>0</v>
      </c>
      <c r="E195" s="93"/>
      <c r="F195" s="93"/>
      <c r="G195" s="93"/>
      <c r="H195" s="93"/>
      <c r="I195" s="93"/>
      <c r="J195" s="93"/>
    </row>
    <row r="196" spans="1:18" ht="14.25" customHeight="1">
      <c r="A196" s="98" t="s">
        <v>1763</v>
      </c>
      <c r="B196" s="99">
        <f>SUMIF('Copiar Eje'!A:A,A196,'Copiar Eje'!C:C)</f>
        <v>17800000</v>
      </c>
      <c r="C196" s="99">
        <f>SUMIF('Copiar Eje'!A:A,A196,'Copiar Eje'!D:D)</f>
        <v>5400000</v>
      </c>
      <c r="D196" s="99">
        <f>SUMIF('Copiar Eje'!A:A,A196,'Copiar Eje'!F:F)</f>
        <v>5400000</v>
      </c>
      <c r="E196" s="93"/>
      <c r="F196" s="93"/>
      <c r="G196" s="93"/>
      <c r="H196" s="93"/>
      <c r="I196" s="93"/>
      <c r="J196" s="93"/>
    </row>
    <row r="197" spans="1:18" ht="14.25" customHeight="1">
      <c r="A197" s="98" t="s">
        <v>1770</v>
      </c>
      <c r="B197" s="99">
        <f>SUMIF('Copiar Eje'!A:A,A197,'Copiar Eje'!C:C)</f>
        <v>35000000</v>
      </c>
      <c r="C197" s="99">
        <f>SUMIF('Copiar Eje'!A:A,A197,'Copiar Eje'!D:D)</f>
        <v>35000000</v>
      </c>
      <c r="D197" s="99">
        <f>SUMIF('Copiar Eje'!A:A,A197,'Copiar Eje'!F:F)</f>
        <v>34908582</v>
      </c>
      <c r="E197" s="100"/>
      <c r="F197" s="100"/>
      <c r="G197" s="100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</row>
    <row r="198" spans="1:18" ht="14.25" customHeight="1">
      <c r="A198" s="98" t="s">
        <v>1774</v>
      </c>
      <c r="B198" s="99">
        <f>SUMIF('Copiar Eje'!A:A,A198,'Copiar Eje'!C:C)</f>
        <v>21000000</v>
      </c>
      <c r="C198" s="99">
        <f>SUMIF('Copiar Eje'!A:A,A198,'Copiar Eje'!D:D)</f>
        <v>15000000</v>
      </c>
      <c r="D198" s="99">
        <f>SUMIF('Copiar Eje'!A:A,A198,'Copiar Eje'!F:F)</f>
        <v>14560000</v>
      </c>
      <c r="E198" s="100"/>
      <c r="F198" s="100"/>
      <c r="G198" s="100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</row>
    <row r="199" spans="1:18" ht="14.25" customHeight="1">
      <c r="A199" s="98" t="s">
        <v>1819</v>
      </c>
      <c r="B199" s="99">
        <f>SUMIF('Copiar Eje'!A:A,A199,'Copiar Eje'!C:C)</f>
        <v>5000000</v>
      </c>
      <c r="C199" s="99">
        <f>SUMIF('Copiar Eje'!A:A,A199,'Copiar Eje'!D:D)</f>
        <v>5000000</v>
      </c>
      <c r="D199" s="99">
        <f>SUMIF('Copiar Eje'!A:A,A199,'Copiar Eje'!F:F)</f>
        <v>2968240</v>
      </c>
      <c r="E199" s="100"/>
      <c r="F199" s="100"/>
      <c r="G199" s="100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</row>
    <row r="200" spans="1:18" ht="14.25" customHeight="1">
      <c r="A200" s="98" t="s">
        <v>1822</v>
      </c>
      <c r="B200" s="99">
        <f>SUMIF('Copiar Eje'!A:A,A200,'Copiar Eje'!C:C)</f>
        <v>5000000</v>
      </c>
      <c r="C200" s="99">
        <f>SUMIF('Copiar Eje'!A:A,A200,'Copiar Eje'!D:D)</f>
        <v>5000000</v>
      </c>
      <c r="D200" s="99">
        <f>SUMIF('Copiar Eje'!A:A,A200,'Copiar Eje'!F:F)</f>
        <v>5000000</v>
      </c>
      <c r="E200" s="100"/>
      <c r="F200" s="100"/>
      <c r="G200" s="100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</row>
    <row r="201" spans="1:18" ht="14.25" customHeight="1">
      <c r="A201" s="98" t="s">
        <v>1797</v>
      </c>
      <c r="B201" s="99">
        <f>SUMIF('Copiar Eje'!A:A,A201,'Copiar Eje'!C:C)</f>
        <v>13000000</v>
      </c>
      <c r="C201" s="99">
        <f>SUMIF('Copiar Eje'!A:A,A201,'Copiar Eje'!D:D)</f>
        <v>13000000</v>
      </c>
      <c r="D201" s="99">
        <f>SUMIF('Copiar Eje'!A:A,A201,'Copiar Eje'!F:F)</f>
        <v>4875000</v>
      </c>
      <c r="E201" s="100"/>
      <c r="F201" s="100"/>
      <c r="G201" s="100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</row>
    <row r="202" spans="1:18" ht="14.25" customHeight="1">
      <c r="A202" s="98" t="s">
        <v>1800</v>
      </c>
      <c r="B202" s="99">
        <f>SUMIF('Copiar Eje'!A:A,A202,'Copiar Eje'!C:C)</f>
        <v>8000000</v>
      </c>
      <c r="C202" s="99">
        <f>SUMIF('Copiar Eje'!A:A,A202,'Copiar Eje'!D:D)</f>
        <v>8000000</v>
      </c>
      <c r="D202" s="99">
        <f>SUMIF('Copiar Eje'!A:A,A202,'Copiar Eje'!F:F)</f>
        <v>6202680</v>
      </c>
      <c r="E202" s="100"/>
      <c r="F202" s="100"/>
      <c r="G202" s="100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</row>
    <row r="203" spans="1:18" ht="14.25" customHeight="1">
      <c r="A203" s="98" t="s">
        <v>1807</v>
      </c>
      <c r="B203" s="99">
        <f>SUMIF('Copiar Eje'!A:A,A203,'Copiar Eje'!C:C)</f>
        <v>27000000</v>
      </c>
      <c r="C203" s="99">
        <f>SUMIF('Copiar Eje'!A:A,A203,'Copiar Eje'!D:D)</f>
        <v>9300000</v>
      </c>
      <c r="D203" s="99">
        <f>SUMIF('Copiar Eje'!A:A,A203,'Copiar Eje'!F:F)</f>
        <v>9300000</v>
      </c>
      <c r="E203" s="100"/>
      <c r="F203" s="100"/>
      <c r="G203" s="100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</row>
    <row r="204" spans="1:18" ht="14.25" customHeight="1">
      <c r="A204" s="98" t="s">
        <v>1810</v>
      </c>
      <c r="B204" s="99">
        <f>SUMIF('Copiar Eje'!A:A,A204,'Copiar Eje'!C:C)</f>
        <v>31000000</v>
      </c>
      <c r="C204" s="99">
        <f>SUMIF('Copiar Eje'!A:A,A204,'Copiar Eje'!D:D)</f>
        <v>11400000</v>
      </c>
      <c r="D204" s="99">
        <f>SUMIF('Copiar Eje'!A:A,A204,'Copiar Eje'!F:F)</f>
        <v>11400000</v>
      </c>
      <c r="E204" s="100"/>
      <c r="F204" s="100"/>
      <c r="G204" s="100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</row>
    <row r="205" spans="1:18" ht="14.25" customHeight="1">
      <c r="A205" s="98" t="s">
        <v>1784</v>
      </c>
      <c r="B205" s="99">
        <f>SUMIF('Copiar Eje'!A:A,A205,'Copiar Eje'!C:C)</f>
        <v>28000000</v>
      </c>
      <c r="C205" s="99">
        <f>SUMIF('Copiar Eje'!A:A,A205,'Copiar Eje'!D:D)</f>
        <v>0</v>
      </c>
      <c r="D205" s="99">
        <f>SUMIF('Copiar Eje'!A:A,A205,'Copiar Eje'!F:F)</f>
        <v>0</v>
      </c>
      <c r="E205" s="100"/>
      <c r="F205" s="100"/>
      <c r="G205" s="100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</row>
    <row r="206" spans="1:18" ht="14.25" customHeight="1">
      <c r="A206" s="98" t="s">
        <v>1787</v>
      </c>
      <c r="B206" s="99">
        <f>SUMIF('Copiar Eje'!A:A,A206,'Copiar Eje'!C:C)</f>
        <v>26000000</v>
      </c>
      <c r="C206" s="99">
        <f>SUMIF('Copiar Eje'!A:A,A206,'Copiar Eje'!D:D)</f>
        <v>9000000</v>
      </c>
      <c r="D206" s="99">
        <f>SUMIF('Copiar Eje'!A:A,A206,'Copiar Eje'!F:F)</f>
        <v>9000000</v>
      </c>
      <c r="E206" s="100"/>
      <c r="F206" s="100"/>
      <c r="G206" s="100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</row>
    <row r="207" spans="1:18" ht="14.25" customHeight="1">
      <c r="A207" s="98" t="s">
        <v>1534</v>
      </c>
      <c r="B207" s="99">
        <f>SUMIF('Copiar Eje'!A:A,A207,'Copiar Eje'!C:C)</f>
        <v>8200000</v>
      </c>
      <c r="C207" s="99">
        <f>SUMIF('Copiar Eje'!A:A,A207,'Copiar Eje'!D:D)</f>
        <v>0</v>
      </c>
      <c r="D207" s="99">
        <f>SUMIF('Copiar Eje'!A:A,A207,'Copiar Eje'!F:F)</f>
        <v>0</v>
      </c>
      <c r="E207" s="100"/>
      <c r="F207" s="100"/>
      <c r="G207" s="100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</row>
    <row r="208" spans="1:18" ht="14.25" customHeight="1">
      <c r="A208" s="98" t="s">
        <v>1529</v>
      </c>
      <c r="B208" s="99">
        <f>SUMIF('Copiar Eje'!A:A,A208,'Copiar Eje'!C:C)</f>
        <v>12000000</v>
      </c>
      <c r="C208" s="99">
        <f>SUMIF('Copiar Eje'!A:A,A208,'Copiar Eje'!D:D)</f>
        <v>4500000</v>
      </c>
      <c r="D208" s="99">
        <f>SUMIF('Copiar Eje'!A:A,A208,'Copiar Eje'!F:F)</f>
        <v>4500000</v>
      </c>
      <c r="E208" s="100"/>
      <c r="F208" s="100"/>
      <c r="G208" s="100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</row>
    <row r="209" spans="1:18" ht="14.25" customHeight="1">
      <c r="A209" s="98" t="s">
        <v>1541</v>
      </c>
      <c r="B209" s="99">
        <f>SUMIF('Copiar Eje'!A:A,A209,'Copiar Eje'!C:C)</f>
        <v>12000000</v>
      </c>
      <c r="C209" s="99">
        <f>SUMIF('Copiar Eje'!A:A,A209,'Copiar Eje'!D:D)</f>
        <v>4500000</v>
      </c>
      <c r="D209" s="99">
        <f>SUMIF('Copiar Eje'!A:A,A209,'Copiar Eje'!F:F)</f>
        <v>4500000</v>
      </c>
      <c r="E209" s="100"/>
      <c r="F209" s="100"/>
      <c r="G209" s="100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</row>
    <row r="210" spans="1:18" ht="14.25" customHeight="1">
      <c r="A210" s="98" t="s">
        <v>1530</v>
      </c>
      <c r="B210" s="99">
        <f>SUMIF('Copiar Eje'!A:A,A210,'Copiar Eje'!C:C)</f>
        <v>0</v>
      </c>
      <c r="C210" s="99">
        <f>SUMIF('Copiar Eje'!A:A,A210,'Copiar Eje'!D:D)</f>
        <v>35479237.590000004</v>
      </c>
      <c r="D210" s="99">
        <f>SUMIF('Copiar Eje'!A:A,A210,'Copiar Eje'!F:F)</f>
        <v>0</v>
      </c>
      <c r="E210" s="100"/>
      <c r="F210" s="100"/>
      <c r="G210" s="100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</row>
    <row r="211" spans="1:18" ht="14.25" customHeight="1">
      <c r="A211" s="98" t="s">
        <v>1556</v>
      </c>
      <c r="B211" s="99">
        <f>SUMIF('Copiar Eje'!A:A,A211,'Copiar Eje'!C:C)</f>
        <v>30000000</v>
      </c>
      <c r="C211" s="99">
        <f>SUMIF('Copiar Eje'!A:A,A211,'Copiar Eje'!D:D)</f>
        <v>10200000</v>
      </c>
      <c r="D211" s="99">
        <f>SUMIF('Copiar Eje'!A:A,A211,'Copiar Eje'!F:F)</f>
        <v>10200000</v>
      </c>
      <c r="E211" s="100"/>
      <c r="F211" s="100"/>
      <c r="G211" s="100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</row>
    <row r="212" spans="1:18" ht="14.25" customHeight="1">
      <c r="A212" s="98" t="s">
        <v>1558</v>
      </c>
      <c r="B212" s="99">
        <f>SUMIF('Copiar Eje'!A:A,A212,'Copiar Eje'!C:C)</f>
        <v>3000000</v>
      </c>
      <c r="C212" s="99">
        <f>SUMIF('Copiar Eje'!A:A,A212,'Copiar Eje'!D:D)</f>
        <v>0</v>
      </c>
      <c r="D212" s="99">
        <f>SUMIF('Copiar Eje'!A:A,A212,'Copiar Eje'!F:F)</f>
        <v>0</v>
      </c>
      <c r="E212" s="100"/>
      <c r="F212" s="100"/>
      <c r="G212" s="100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</row>
    <row r="213" spans="1:18" ht="14.25" customHeight="1">
      <c r="A213" s="98" t="s">
        <v>1690</v>
      </c>
      <c r="B213" s="99">
        <f>SUMIF('Copiar Eje'!A:A,A213,'Copiar Eje'!C:C)</f>
        <v>5000000</v>
      </c>
      <c r="C213" s="99">
        <f>SUMIF('Copiar Eje'!A:A,A213,'Copiar Eje'!D:D)</f>
        <v>0</v>
      </c>
      <c r="D213" s="99">
        <f>SUMIF('Copiar Eje'!A:A,A213,'Copiar Eje'!F:F)</f>
        <v>0</v>
      </c>
      <c r="E213" s="100"/>
      <c r="F213" s="100"/>
      <c r="G213" s="100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</row>
    <row r="214" spans="1:18" ht="14.25" customHeight="1">
      <c r="A214" s="98" t="s">
        <v>1652</v>
      </c>
      <c r="B214" s="99">
        <f>SUMIF('Copiar Eje'!A:A,A214,'Copiar Eje'!C:C)</f>
        <v>7693355.9000000004</v>
      </c>
      <c r="C214" s="99">
        <f>SUMIF('Copiar Eje'!A:A,A214,'Copiar Eje'!D:D)</f>
        <v>7693355.9000000004</v>
      </c>
      <c r="D214" s="99">
        <f>SUMIF('Copiar Eje'!A:A,A214,'Copiar Eje'!F:F)</f>
        <v>4125395.7</v>
      </c>
      <c r="E214" s="100"/>
      <c r="F214" s="100"/>
      <c r="G214" s="100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</row>
    <row r="215" spans="1:18" ht="14.25" customHeight="1">
      <c r="A215" s="98" t="s">
        <v>1654</v>
      </c>
      <c r="B215" s="99">
        <f>SUMIF('Copiar Eje'!A:A,A215,'Copiar Eje'!C:C)</f>
        <v>17000000</v>
      </c>
      <c r="C215" s="99">
        <f>SUMIF('Copiar Eje'!A:A,A215,'Copiar Eje'!D:D)</f>
        <v>17000000</v>
      </c>
      <c r="D215" s="99">
        <f>SUMIF('Copiar Eje'!A:A,A215,'Copiar Eje'!F:F)</f>
        <v>0</v>
      </c>
      <c r="E215" s="100"/>
      <c r="F215" s="100"/>
      <c r="G215" s="100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</row>
    <row r="216" spans="1:18" ht="14.25" customHeight="1">
      <c r="A216" s="98" t="s">
        <v>1659</v>
      </c>
      <c r="B216" s="99">
        <f>SUMIF('Copiar Eje'!A:A,A216,'Copiar Eje'!C:C)</f>
        <v>4624672.2</v>
      </c>
      <c r="C216" s="99">
        <f>SUMIF('Copiar Eje'!A:A,A216,'Copiar Eje'!D:D)</f>
        <v>4624672.2</v>
      </c>
      <c r="D216" s="99">
        <f>SUMIF('Copiar Eje'!A:A,A216,'Copiar Eje'!F:F)</f>
        <v>0</v>
      </c>
      <c r="E216" s="100"/>
      <c r="F216" s="100"/>
      <c r="G216" s="100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</row>
    <row r="217" spans="1:18" ht="14.25" customHeight="1">
      <c r="A217" s="98" t="s">
        <v>1647</v>
      </c>
      <c r="B217" s="99">
        <f>SUMIF('Copiar Eje'!A:A,A217,'Copiar Eje'!C:C)</f>
        <v>46500000</v>
      </c>
      <c r="C217" s="99">
        <f>SUMIF('Copiar Eje'!A:A,A217,'Copiar Eje'!D:D)</f>
        <v>46500000</v>
      </c>
      <c r="D217" s="99">
        <f>SUMIF('Copiar Eje'!A:A,A217,'Copiar Eje'!F:F)</f>
        <v>46500000</v>
      </c>
      <c r="E217" s="100"/>
      <c r="F217" s="100"/>
      <c r="G217" s="100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</row>
    <row r="218" spans="1:18" ht="14.25" customHeight="1">
      <c r="A218" s="98" t="s">
        <v>3421</v>
      </c>
      <c r="B218" s="99">
        <f>SUMIF('Copiar Eje'!A:A,A218,'Copiar Eje'!C:C)</f>
        <v>0</v>
      </c>
      <c r="C218" s="99">
        <f>SUMIF('Copiar Eje'!A:A,A218,'Copiar Eje'!D:D)</f>
        <v>214520762.78</v>
      </c>
      <c r="D218" s="99">
        <f>SUMIF('Copiar Eje'!A:A,A218,'Copiar Eje'!F:F)</f>
        <v>117900000</v>
      </c>
      <c r="E218" s="100"/>
      <c r="F218" s="100"/>
      <c r="G218" s="100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</row>
    <row r="219" spans="1:18" ht="14.25" customHeight="1">
      <c r="A219" s="98" t="s">
        <v>1680</v>
      </c>
      <c r="B219" s="99">
        <f>SUMIF('Copiar Eje'!A:A,A219,'Copiar Eje'!C:C)</f>
        <v>254500000</v>
      </c>
      <c r="C219" s="99">
        <f>SUMIF('Copiar Eje'!A:A,A219,'Copiar Eje'!D:D)</f>
        <v>254500000</v>
      </c>
      <c r="D219" s="99">
        <f>SUMIF('Copiar Eje'!A:A,A219,'Copiar Eje'!F:F)</f>
        <v>249200000</v>
      </c>
      <c r="E219" s="100"/>
      <c r="F219" s="100"/>
      <c r="G219" s="100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</row>
    <row r="220" spans="1:18" ht="14.25" customHeight="1">
      <c r="A220" s="98" t="s">
        <v>1670</v>
      </c>
      <c r="B220" s="99">
        <f>SUMIF('Copiar Eje'!A:A,A220,'Copiar Eje'!C:C)</f>
        <v>7000000</v>
      </c>
      <c r="C220" s="99">
        <f>SUMIF('Copiar Eje'!A:A,A220,'Copiar Eje'!D:D)</f>
        <v>7000000</v>
      </c>
      <c r="D220" s="99">
        <f>SUMIF('Copiar Eje'!A:A,A220,'Copiar Eje'!F:F)</f>
        <v>0</v>
      </c>
      <c r="E220" s="100"/>
      <c r="F220" s="100"/>
      <c r="G220" s="100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</row>
    <row r="221" spans="1:18" ht="14.25" customHeight="1">
      <c r="A221" s="98" t="s">
        <v>1672</v>
      </c>
      <c r="B221" s="99">
        <f>SUMIF('Copiar Eje'!A:A,A221,'Copiar Eje'!C:C)</f>
        <v>42000000</v>
      </c>
      <c r="C221" s="99">
        <f>SUMIF('Copiar Eje'!A:A,A221,'Copiar Eje'!D:D)</f>
        <v>42000000</v>
      </c>
      <c r="D221" s="99">
        <f>SUMIF('Copiar Eje'!A:A,A221,'Copiar Eje'!F:F)</f>
        <v>0</v>
      </c>
      <c r="E221" s="100"/>
      <c r="F221" s="100"/>
      <c r="G221" s="100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</row>
    <row r="222" spans="1:18" ht="14.25" customHeight="1">
      <c r="A222" s="98" t="s">
        <v>1726</v>
      </c>
      <c r="B222" s="99">
        <f>SUMIF('Copiar Eje'!A:A,A222,'Copiar Eje'!C:C)</f>
        <v>17000000</v>
      </c>
      <c r="C222" s="99">
        <f>SUMIF('Copiar Eje'!A:A,A222,'Copiar Eje'!D:D)</f>
        <v>17000000</v>
      </c>
      <c r="D222" s="99">
        <f>SUMIF('Copiar Eje'!A:A,A222,'Copiar Eje'!F:F)</f>
        <v>0</v>
      </c>
      <c r="E222" s="100"/>
      <c r="F222" s="100"/>
      <c r="G222" s="100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</row>
    <row r="223" spans="1:18" ht="14.25" customHeight="1">
      <c r="A223" s="98" t="s">
        <v>1712</v>
      </c>
      <c r="B223" s="99">
        <f>SUMIF('Copiar Eje'!A:A,A223,'Copiar Eje'!C:C)</f>
        <v>1000000</v>
      </c>
      <c r="C223" s="99">
        <f>SUMIF('Copiar Eje'!A:A,A223,'Copiar Eje'!D:D)</f>
        <v>1000000</v>
      </c>
      <c r="D223" s="99">
        <f>SUMIF('Copiar Eje'!A:A,A223,'Copiar Eje'!F:F)</f>
        <v>0</v>
      </c>
      <c r="E223" s="100"/>
      <c r="F223" s="100"/>
      <c r="G223" s="100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</row>
    <row r="224" spans="1:18" ht="14.25" customHeight="1">
      <c r="A224" s="98" t="s">
        <v>3422</v>
      </c>
      <c r="B224" s="99">
        <f>SUMIF('Copiar Eje'!A:A,A224,'Copiar Eje'!C:C)</f>
        <v>0</v>
      </c>
      <c r="C224" s="99">
        <f>SUMIF('Copiar Eje'!A:A,A224,'Copiar Eje'!D:D)</f>
        <v>2390000</v>
      </c>
      <c r="D224" s="99">
        <f>SUMIF('Copiar Eje'!A:A,A224,'Copiar Eje'!F:F)</f>
        <v>2390000</v>
      </c>
      <c r="E224" s="100"/>
      <c r="F224" s="100"/>
      <c r="G224" s="100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</row>
    <row r="225" spans="1:18" ht="14.25" customHeight="1">
      <c r="A225" s="98" t="s">
        <v>3423</v>
      </c>
      <c r="B225" s="99">
        <f>SUMIF('Copiar Eje'!A:A,A225,'Copiar Eje'!C:C)</f>
        <v>0</v>
      </c>
      <c r="C225" s="99">
        <f>SUMIF('Copiar Eje'!A:A,A225,'Copiar Eje'!D:D)</f>
        <v>23569015</v>
      </c>
      <c r="D225" s="99">
        <f>SUMIF('Copiar Eje'!A:A,A225,'Copiar Eje'!F:F)</f>
        <v>23569015</v>
      </c>
      <c r="E225" s="100"/>
      <c r="F225" s="100"/>
      <c r="G225" s="100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</row>
    <row r="226" spans="1:18" ht="14.25" customHeight="1">
      <c r="A226" s="98" t="s">
        <v>3424</v>
      </c>
      <c r="B226" s="99">
        <f>SUMIF('Copiar Eje'!A:A,A226,'Copiar Eje'!C:C)</f>
        <v>0</v>
      </c>
      <c r="C226" s="99">
        <f>SUMIF('Copiar Eje'!A:A,A226,'Copiar Eje'!D:D)</f>
        <v>19335000</v>
      </c>
      <c r="D226" s="99">
        <f>SUMIF('Copiar Eje'!A:A,A226,'Copiar Eje'!F:F)</f>
        <v>19335000</v>
      </c>
      <c r="E226" s="100"/>
      <c r="F226" s="100"/>
      <c r="G226" s="100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</row>
    <row r="227" spans="1:18" ht="14.25" customHeight="1">
      <c r="A227" s="98" t="s">
        <v>3425</v>
      </c>
      <c r="B227" s="99">
        <f>SUMIF('Copiar Eje'!A:A,A227,'Copiar Eje'!C:C)</f>
        <v>0</v>
      </c>
      <c r="C227" s="99">
        <f>SUMIF('Copiar Eje'!A:A,A227,'Copiar Eje'!D:D)</f>
        <v>1800000</v>
      </c>
      <c r="D227" s="99">
        <f>SUMIF('Copiar Eje'!A:A,A227,'Copiar Eje'!F:F)</f>
        <v>1800000</v>
      </c>
      <c r="E227" s="100"/>
      <c r="F227" s="100"/>
      <c r="G227" s="100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</row>
    <row r="228" spans="1:18" ht="14.25" customHeight="1">
      <c r="A228" s="98" t="s">
        <v>3426</v>
      </c>
      <c r="B228" s="99">
        <f>SUMIF('Copiar Eje'!A:A,A228,'Copiar Eje'!C:C)</f>
        <v>0</v>
      </c>
      <c r="C228" s="99">
        <f>SUMIF('Copiar Eje'!A:A,A228,'Copiar Eje'!D:D)</f>
        <v>5600000</v>
      </c>
      <c r="D228" s="99">
        <f>SUMIF('Copiar Eje'!A:A,A228,'Copiar Eje'!F:F)</f>
        <v>5600000</v>
      </c>
      <c r="E228" s="100"/>
      <c r="F228" s="100"/>
      <c r="G228" s="100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</row>
    <row r="229" spans="1:18" ht="14.25" customHeight="1">
      <c r="A229" s="98" t="s">
        <v>3427</v>
      </c>
      <c r="B229" s="99">
        <f>SUMIF('Copiar Eje'!A:A,A229,'Copiar Eje'!C:C)</f>
        <v>0</v>
      </c>
      <c r="C229" s="99">
        <f>SUMIF('Copiar Eje'!A:A,A229,'Copiar Eje'!D:D)</f>
        <v>6400000</v>
      </c>
      <c r="D229" s="99">
        <f>SUMIF('Copiar Eje'!A:A,A229,'Copiar Eje'!F:F)</f>
        <v>6400000</v>
      </c>
      <c r="E229" s="100"/>
      <c r="F229" s="100"/>
      <c r="G229" s="100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</row>
    <row r="230" spans="1:18" ht="14.25" customHeight="1">
      <c r="A230" s="98" t="s">
        <v>3428</v>
      </c>
      <c r="B230" s="99">
        <f>SUMIF('Copiar Eje'!A:A,A230,'Copiar Eje'!C:C)</f>
        <v>0</v>
      </c>
      <c r="C230" s="99">
        <f>SUMIF('Copiar Eje'!A:A,A230,'Copiar Eje'!D:D)</f>
        <v>8370460</v>
      </c>
      <c r="D230" s="99">
        <f>SUMIF('Copiar Eje'!A:A,A230,'Copiar Eje'!F:F)</f>
        <v>8370460</v>
      </c>
      <c r="E230" s="100"/>
      <c r="F230" s="100"/>
      <c r="G230" s="100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</row>
    <row r="231" spans="1:18" ht="14.25" customHeight="1">
      <c r="A231" s="98" t="s">
        <v>3429</v>
      </c>
      <c r="B231" s="99">
        <f>SUMIF('Copiar Eje'!A:A,A231,'Copiar Eje'!C:C)</f>
        <v>0</v>
      </c>
      <c r="C231" s="99">
        <f>SUMIF('Copiar Eje'!A:A,A231,'Copiar Eje'!D:D)</f>
        <v>0</v>
      </c>
      <c r="D231" s="99">
        <f>SUMIF('Copiar Eje'!A:A,A231,'Copiar Eje'!F:F)</f>
        <v>0</v>
      </c>
      <c r="E231" s="100"/>
      <c r="F231" s="100"/>
      <c r="G231" s="100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</row>
    <row r="232" spans="1:18" ht="14.25" customHeight="1">
      <c r="A232" s="98" t="s">
        <v>3430</v>
      </c>
      <c r="B232" s="99">
        <f>SUMIF('Copiar Eje'!A:A,A232,'Copiar Eje'!C:C)</f>
        <v>0</v>
      </c>
      <c r="C232" s="99">
        <f>SUMIF('Copiar Eje'!A:A,A232,'Copiar Eje'!D:D)</f>
        <v>0</v>
      </c>
      <c r="D232" s="99">
        <f>SUMIF('Copiar Eje'!A:A,A232,'Copiar Eje'!F:F)</f>
        <v>0</v>
      </c>
      <c r="E232" s="100"/>
      <c r="F232" s="100"/>
      <c r="G232" s="100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</row>
    <row r="233" spans="1:18" ht="14.25" customHeight="1">
      <c r="A233" s="98" t="s">
        <v>2857</v>
      </c>
      <c r="B233" s="99">
        <f>SUMIF('Copiar Eje'!A:A,A233,'Copiar Eje'!C:C)</f>
        <v>20000000</v>
      </c>
      <c r="C233" s="99">
        <f>SUMIF('Copiar Eje'!A:A,A233,'Copiar Eje'!D:D)</f>
        <v>20000000</v>
      </c>
      <c r="D233" s="99">
        <f>SUMIF('Copiar Eje'!A:A,A233,'Copiar Eje'!F:F)</f>
        <v>0</v>
      </c>
      <c r="E233" s="100"/>
      <c r="F233" s="100"/>
      <c r="G233" s="100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</row>
    <row r="234" spans="1:18" ht="14.25" customHeight="1">
      <c r="A234" s="98" t="s">
        <v>2911</v>
      </c>
      <c r="B234" s="99">
        <f>SUMIF('Copiar Eje'!A:A,A234,'Copiar Eje'!C:C)</f>
        <v>246000000</v>
      </c>
      <c r="C234" s="99">
        <f>SUMIF('Copiar Eje'!A:A,A234,'Copiar Eje'!D:D)</f>
        <v>573080200</v>
      </c>
      <c r="D234" s="99">
        <f>SUMIF('Copiar Eje'!A:A,A234,'Copiar Eje'!F:F)</f>
        <v>573080200</v>
      </c>
      <c r="E234" s="93"/>
      <c r="F234" s="93"/>
      <c r="G234" s="93"/>
      <c r="H234" s="93"/>
      <c r="I234" s="93"/>
      <c r="J234" s="93"/>
    </row>
    <row r="235" spans="1:18" ht="14.25" customHeight="1">
      <c r="A235" s="98" t="s">
        <v>2914</v>
      </c>
      <c r="B235" s="99">
        <f>SUMIF('Copiar Eje'!A:A,A235,'Copiar Eje'!C:C)</f>
        <v>0</v>
      </c>
      <c r="C235" s="99">
        <f>SUMIF('Copiar Eje'!A:A,A235,'Copiar Eje'!D:D)</f>
        <v>606000000</v>
      </c>
      <c r="D235" s="99">
        <f>SUMIF('Copiar Eje'!A:A,A235,'Copiar Eje'!F:F)</f>
        <v>0</v>
      </c>
      <c r="E235" s="93"/>
      <c r="F235" s="93"/>
      <c r="G235" s="93"/>
      <c r="H235" s="93"/>
      <c r="I235" s="93"/>
      <c r="J235" s="93"/>
    </row>
    <row r="236" spans="1:18" ht="14.25" customHeight="1">
      <c r="A236" s="98" t="s">
        <v>2873</v>
      </c>
      <c r="B236" s="99">
        <f>SUMIF('Copiar Eje'!A:A,A236,'Copiar Eje'!C:C)</f>
        <v>0</v>
      </c>
      <c r="C236" s="99">
        <f>SUMIF('Copiar Eje'!A:A,A236,'Copiar Eje'!D:D)</f>
        <v>84800000</v>
      </c>
      <c r="D236" s="99">
        <f>SUMIF('Copiar Eje'!A:A,A236,'Copiar Eje'!F:F)</f>
        <v>72000000</v>
      </c>
      <c r="E236" s="100"/>
      <c r="F236" s="100"/>
      <c r="G236" s="100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</row>
    <row r="237" spans="1:18" ht="14.25" customHeight="1">
      <c r="A237" s="98" t="s">
        <v>2876</v>
      </c>
      <c r="B237" s="99">
        <f>SUMIF('Copiar Eje'!A:A,A237,'Copiar Eje'!C:C)</f>
        <v>0</v>
      </c>
      <c r="C237" s="99">
        <f>SUMIF('Copiar Eje'!A:A,A237,'Copiar Eje'!D:D)</f>
        <v>114700000</v>
      </c>
      <c r="D237" s="99">
        <f>SUMIF('Copiar Eje'!A:A,A237,'Copiar Eje'!F:F)</f>
        <v>91200000</v>
      </c>
      <c r="E237" s="100"/>
      <c r="F237" s="100"/>
      <c r="G237" s="100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</row>
    <row r="238" spans="1:18" ht="14.25" customHeight="1">
      <c r="A238" s="98" t="s">
        <v>2855</v>
      </c>
      <c r="B238" s="99">
        <f>SUMIF('Copiar Eje'!A:A,A238,'Copiar Eje'!C:C)</f>
        <v>0</v>
      </c>
      <c r="C238" s="99">
        <f>SUMIF('Copiar Eje'!A:A,A238,'Copiar Eje'!D:D)</f>
        <v>885746.32</v>
      </c>
      <c r="D238" s="99">
        <f>SUMIF('Copiar Eje'!A:A,A238,'Copiar Eje'!F:F)</f>
        <v>0</v>
      </c>
      <c r="E238" s="100"/>
      <c r="F238" s="100"/>
      <c r="G238" s="100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</row>
    <row r="239" spans="1:18" ht="14.25" customHeight="1">
      <c r="A239" s="98" t="s">
        <v>2907</v>
      </c>
      <c r="B239" s="99">
        <f>SUMIF('Copiar Eje'!A:A,A239,'Copiar Eje'!C:C)</f>
        <v>288000000</v>
      </c>
      <c r="C239" s="99">
        <f>SUMIF('Copiar Eje'!A:A,A239,'Copiar Eje'!D:D)</f>
        <v>478730000</v>
      </c>
      <c r="D239" s="99">
        <f>SUMIF('Copiar Eje'!A:A,A239,'Copiar Eje'!F:F)</f>
        <v>192930000</v>
      </c>
      <c r="E239" s="100"/>
      <c r="F239" s="100"/>
      <c r="G239" s="100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</row>
    <row r="240" spans="1:18" ht="14.25" customHeight="1">
      <c r="A240" s="98" t="s">
        <v>2909</v>
      </c>
      <c r="B240" s="99">
        <f>SUMIF('Copiar Eje'!A:A,A240,'Copiar Eje'!C:C)</f>
        <v>575200000</v>
      </c>
      <c r="C240" s="99">
        <f>SUMIF('Copiar Eje'!A:A,A240,'Copiar Eje'!D:D)</f>
        <v>1248119800</v>
      </c>
      <c r="D240" s="99">
        <f>SUMIF('Copiar Eje'!A:A,A240,'Copiar Eje'!F:F)</f>
        <v>1248119800</v>
      </c>
      <c r="E240" s="100"/>
      <c r="F240" s="100"/>
      <c r="G240" s="100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</row>
    <row r="241" spans="1:18" ht="14.25" customHeight="1">
      <c r="A241" s="98" t="s">
        <v>2913</v>
      </c>
      <c r="B241" s="99">
        <f>SUMIF('Copiar Eje'!A:A,A241,'Copiar Eje'!C:C)</f>
        <v>2075020977</v>
      </c>
      <c r="C241" s="99">
        <f>SUMIF('Copiar Eje'!A:A,A241,'Copiar Eje'!D:D)</f>
        <v>679620977</v>
      </c>
      <c r="D241" s="99">
        <f>SUMIF('Copiar Eje'!A:A,A241,'Copiar Eje'!F:F)</f>
        <v>483068318</v>
      </c>
      <c r="E241" s="100"/>
      <c r="F241" s="100"/>
      <c r="G241" s="100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</row>
    <row r="242" spans="1:18" ht="14.25" customHeight="1">
      <c r="A242" s="98" t="s">
        <v>2930</v>
      </c>
      <c r="B242" s="99">
        <f>SUMIF('Copiar Eje'!A:A,A242,'Copiar Eje'!C:C)</f>
        <v>600000000</v>
      </c>
      <c r="C242" s="99">
        <f>SUMIF('Copiar Eje'!A:A,A242,'Copiar Eje'!D:D)</f>
        <v>0</v>
      </c>
      <c r="D242" s="99">
        <f>SUMIF('Copiar Eje'!A:A,A242,'Copiar Eje'!F:F)</f>
        <v>0</v>
      </c>
      <c r="E242" s="100"/>
      <c r="F242" s="100"/>
      <c r="G242" s="100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</row>
    <row r="243" spans="1:18" ht="14.25" customHeight="1">
      <c r="A243" s="98" t="s">
        <v>2932</v>
      </c>
      <c r="B243" s="99">
        <f>SUMIF('Copiar Eje'!A:A,A243,'Copiar Eje'!C:C)</f>
        <v>24000000</v>
      </c>
      <c r="C243" s="99">
        <f>SUMIF('Copiar Eje'!A:A,A243,'Copiar Eje'!D:D)</f>
        <v>0</v>
      </c>
      <c r="D243" s="99">
        <f>SUMIF('Copiar Eje'!A:A,A243,'Copiar Eje'!F:F)</f>
        <v>0</v>
      </c>
      <c r="E243" s="100"/>
      <c r="F243" s="100"/>
      <c r="G243" s="100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</row>
    <row r="244" spans="1:18" ht="14.25" customHeight="1">
      <c r="A244" s="98" t="s">
        <v>2924</v>
      </c>
      <c r="B244" s="99">
        <f>SUMIF('Copiar Eje'!A:A,A244,'Copiar Eje'!C:C)</f>
        <v>30000000</v>
      </c>
      <c r="C244" s="99">
        <f>SUMIF('Copiar Eje'!A:A,A244,'Copiar Eje'!D:D)</f>
        <v>0</v>
      </c>
      <c r="D244" s="99">
        <f>SUMIF('Copiar Eje'!A:A,A244,'Copiar Eje'!F:F)</f>
        <v>0</v>
      </c>
      <c r="E244" s="100"/>
      <c r="F244" s="100"/>
      <c r="G244" s="100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</row>
    <row r="245" spans="1:18" ht="14.25" customHeight="1">
      <c r="A245" s="98" t="s">
        <v>2926</v>
      </c>
      <c r="B245" s="99">
        <f>SUMIF('Copiar Eje'!A:A,A245,'Copiar Eje'!C:C)</f>
        <v>700000000</v>
      </c>
      <c r="C245" s="99">
        <f>SUMIF('Copiar Eje'!A:A,A245,'Copiar Eje'!D:D)</f>
        <v>0</v>
      </c>
      <c r="D245" s="99">
        <f>SUMIF('Copiar Eje'!A:A,A245,'Copiar Eje'!F:F)</f>
        <v>0</v>
      </c>
      <c r="E245" s="100"/>
      <c r="F245" s="100"/>
      <c r="G245" s="100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</row>
    <row r="246" spans="1:18" ht="14.25" customHeight="1">
      <c r="A246" s="98" t="s">
        <v>2947</v>
      </c>
      <c r="B246" s="99">
        <f>SUMIF('Copiar Eje'!A:A,A246,'Copiar Eje'!C:C)</f>
        <v>190000000</v>
      </c>
      <c r="C246" s="99">
        <f>SUMIF('Copiar Eje'!A:A,A246,'Copiar Eje'!D:D)</f>
        <v>103963890</v>
      </c>
      <c r="D246" s="99">
        <f>SUMIF('Copiar Eje'!A:A,A246,'Copiar Eje'!F:F)</f>
        <v>0</v>
      </c>
      <c r="E246" s="100"/>
      <c r="F246" s="100"/>
      <c r="G246" s="100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</row>
    <row r="247" spans="1:18" ht="14.25" customHeight="1">
      <c r="A247" s="98" t="s">
        <v>2943</v>
      </c>
      <c r="B247" s="99">
        <f>SUMIF('Copiar Eje'!A:A,A247,'Copiar Eje'!C:C)</f>
        <v>190000000</v>
      </c>
      <c r="C247" s="99">
        <f>SUMIF('Copiar Eje'!A:A,A247,'Copiar Eje'!D:D)</f>
        <v>36270000</v>
      </c>
      <c r="D247" s="99">
        <f>SUMIF('Copiar Eje'!A:A,A247,'Copiar Eje'!F:F)</f>
        <v>0</v>
      </c>
      <c r="E247" s="93"/>
      <c r="F247" s="93"/>
      <c r="G247" s="93"/>
      <c r="H247" s="93"/>
      <c r="I247" s="93"/>
      <c r="J247" s="93"/>
    </row>
    <row r="248" spans="1:18" ht="14.25" customHeight="1">
      <c r="A248" s="98" t="s">
        <v>2945</v>
      </c>
      <c r="B248" s="99">
        <f>SUMIF('Copiar Eje'!A:A,A248,'Copiar Eje'!C:C)</f>
        <v>190000000</v>
      </c>
      <c r="C248" s="99">
        <f>SUMIF('Copiar Eje'!A:A,A248,'Copiar Eje'!D:D)</f>
        <v>190000000</v>
      </c>
      <c r="D248" s="99">
        <f>SUMIF('Copiar Eje'!A:A,A248,'Copiar Eje'!F:F)</f>
        <v>0</v>
      </c>
      <c r="E248" s="93"/>
      <c r="F248" s="93"/>
      <c r="G248" s="93"/>
      <c r="H248" s="93"/>
      <c r="I248" s="93"/>
      <c r="J248" s="93"/>
    </row>
    <row r="249" spans="1:18" ht="14.25" customHeight="1">
      <c r="A249" s="98" t="s">
        <v>2949</v>
      </c>
      <c r="B249" s="99">
        <f>SUMIF('Copiar Eje'!A:A,A249,'Copiar Eje'!C:C)</f>
        <v>26079976</v>
      </c>
      <c r="C249" s="99">
        <f>SUMIF('Copiar Eje'!A:A,A249,'Copiar Eje'!D:D)</f>
        <v>26079976</v>
      </c>
      <c r="D249" s="99">
        <f>SUMIF('Copiar Eje'!A:A,A249,'Copiar Eje'!F:F)</f>
        <v>0</v>
      </c>
      <c r="E249" s="93"/>
      <c r="F249" s="93"/>
      <c r="G249" s="93"/>
      <c r="H249" s="93"/>
      <c r="I249" s="93"/>
      <c r="J249" s="93"/>
    </row>
    <row r="250" spans="1:18" ht="14.25" customHeight="1">
      <c r="A250" s="98" t="s">
        <v>2889</v>
      </c>
      <c r="B250" s="99">
        <f>SUMIF('Copiar Eje'!A:A,A250,'Copiar Eje'!C:C)</f>
        <v>120000000</v>
      </c>
      <c r="C250" s="99">
        <f>SUMIF('Copiar Eje'!A:A,A250,'Copiar Eje'!D:D)</f>
        <v>120000000</v>
      </c>
      <c r="D250" s="99">
        <f>SUMIF('Copiar Eje'!A:A,A250,'Copiar Eje'!F:F)</f>
        <v>16253000</v>
      </c>
      <c r="E250" s="93"/>
      <c r="F250" s="93"/>
      <c r="G250" s="93"/>
      <c r="H250" s="93"/>
      <c r="I250" s="93"/>
      <c r="J250" s="93"/>
    </row>
    <row r="251" spans="1:18" ht="14.25" customHeight="1">
      <c r="A251" s="98" t="s">
        <v>2878</v>
      </c>
      <c r="B251" s="99">
        <f>SUMIF('Copiar Eje'!A:A,A251,'Copiar Eje'!C:C)</f>
        <v>129600000</v>
      </c>
      <c r="C251" s="99">
        <f>SUMIF('Copiar Eje'!A:A,A251,'Copiar Eje'!D:D)</f>
        <v>150000000</v>
      </c>
      <c r="D251" s="99">
        <f>SUMIF('Copiar Eje'!A:A,A251,'Copiar Eje'!F:F)</f>
        <v>86000000</v>
      </c>
      <c r="E251" s="100"/>
      <c r="F251" s="100"/>
      <c r="G251" s="100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</row>
    <row r="252" spans="1:18" ht="14.25" customHeight="1">
      <c r="A252" s="98" t="s">
        <v>2871</v>
      </c>
      <c r="B252" s="99">
        <f>SUMIF('Copiar Eje'!A:A,A252,'Copiar Eje'!C:C)</f>
        <v>66000000</v>
      </c>
      <c r="C252" s="99">
        <f>SUMIF('Copiar Eje'!A:A,A252,'Copiar Eje'!D:D)</f>
        <v>96000000</v>
      </c>
      <c r="D252" s="99">
        <f>SUMIF('Copiar Eje'!A:A,A252,'Copiar Eje'!F:F)</f>
        <v>64800000</v>
      </c>
      <c r="E252" s="100"/>
      <c r="F252" s="100"/>
      <c r="G252" s="100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</row>
    <row r="253" spans="1:18" ht="14.25" customHeight="1">
      <c r="A253" s="98" t="s">
        <v>2875</v>
      </c>
      <c r="B253" s="99">
        <f>SUMIF('Copiar Eje'!A:A,A253,'Copiar Eje'!C:C)</f>
        <v>99600000</v>
      </c>
      <c r="C253" s="99">
        <f>SUMIF('Copiar Eje'!A:A,A253,'Copiar Eje'!D:D)</f>
        <v>130000000</v>
      </c>
      <c r="D253" s="99">
        <f>SUMIF('Copiar Eje'!A:A,A253,'Copiar Eje'!F:F)</f>
        <v>42900000</v>
      </c>
      <c r="E253" s="93"/>
      <c r="F253" s="93"/>
      <c r="G253" s="93"/>
      <c r="H253" s="93"/>
      <c r="I253" s="93"/>
      <c r="J253" s="93"/>
    </row>
    <row r="254" spans="1:18" ht="14.25" customHeight="1">
      <c r="A254" s="98" t="s">
        <v>2884</v>
      </c>
      <c r="B254" s="99">
        <f>SUMIF('Copiar Eje'!A:A,A254,'Copiar Eje'!C:C)</f>
        <v>204000000</v>
      </c>
      <c r="C254" s="99">
        <f>SUMIF('Copiar Eje'!A:A,A254,'Copiar Eje'!D:D)</f>
        <v>208350000</v>
      </c>
      <c r="D254" s="99">
        <f>SUMIF('Copiar Eje'!A:A,A254,'Copiar Eje'!F:F)</f>
        <v>158300000</v>
      </c>
      <c r="E254" s="100"/>
      <c r="F254" s="100"/>
      <c r="G254" s="100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</row>
    <row r="255" spans="1:18" ht="14.25" customHeight="1">
      <c r="A255" s="98" t="s">
        <v>2854</v>
      </c>
      <c r="B255" s="99">
        <f>SUMIF('Copiar Eje'!A:A,A255,'Copiar Eje'!C:C)</f>
        <v>68400000</v>
      </c>
      <c r="C255" s="99">
        <f>SUMIF('Copiar Eje'!A:A,A255,'Copiar Eje'!D:D)</f>
        <v>119850000</v>
      </c>
      <c r="D255" s="99">
        <f>SUMIF('Copiar Eje'!A:A,A255,'Copiar Eje'!F:F)</f>
        <v>82525000</v>
      </c>
      <c r="E255" s="100"/>
      <c r="F255" s="100"/>
      <c r="G255" s="100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</row>
    <row r="256" spans="1:18" ht="14.25" customHeight="1">
      <c r="A256" s="98" t="s">
        <v>2852</v>
      </c>
      <c r="B256" s="99">
        <f>SUMIF('Copiar Eje'!A:A,A256,'Copiar Eje'!C:C)</f>
        <v>30000000</v>
      </c>
      <c r="C256" s="99">
        <f>SUMIF('Copiar Eje'!A:A,A256,'Copiar Eje'!D:D)</f>
        <v>1100000</v>
      </c>
      <c r="D256" s="99">
        <f>SUMIF('Copiar Eje'!A:A,A256,'Copiar Eje'!F:F)</f>
        <v>0</v>
      </c>
      <c r="E256" s="100"/>
      <c r="F256" s="100"/>
      <c r="G256" s="100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</row>
    <row r="257" spans="1:18" ht="14.25" customHeight="1">
      <c r="A257" s="98" t="s">
        <v>2859</v>
      </c>
      <c r="B257" s="99">
        <f>SUMIF('Copiar Eje'!A:A,A257,'Copiar Eje'!C:C)</f>
        <v>20000000</v>
      </c>
      <c r="C257" s="99">
        <f>SUMIF('Copiar Eje'!A:A,A257,'Copiar Eje'!D:D)</f>
        <v>20000000</v>
      </c>
      <c r="D257" s="99">
        <f>SUMIF('Copiar Eje'!A:A,A257,'Copiar Eje'!F:F)</f>
        <v>0</v>
      </c>
      <c r="E257" s="100"/>
      <c r="F257" s="100"/>
      <c r="G257" s="100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</row>
    <row r="258" spans="1:18" ht="14.25" customHeight="1">
      <c r="A258" s="98" t="s">
        <v>2861</v>
      </c>
      <c r="B258" s="99">
        <f>SUMIF('Copiar Eje'!A:A,A258,'Copiar Eje'!C:C)</f>
        <v>19200000</v>
      </c>
      <c r="C258" s="99">
        <f>SUMIF('Copiar Eje'!A:A,A258,'Copiar Eje'!D:D)</f>
        <v>56700000</v>
      </c>
      <c r="D258" s="99">
        <f>SUMIF('Copiar Eje'!A:A,A258,'Copiar Eje'!F:F)</f>
        <v>39500000</v>
      </c>
      <c r="E258" s="100"/>
      <c r="F258" s="100"/>
      <c r="G258" s="100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</row>
    <row r="259" spans="1:18" ht="14.25" customHeight="1">
      <c r="A259" s="98">
        <v>22</v>
      </c>
      <c r="B259" s="99">
        <f>SUMIF('Copiar Eje'!A:A,A259,'Copiar Eje'!C:C)</f>
        <v>0</v>
      </c>
      <c r="C259" s="99">
        <f>SUMIF('Copiar Eje'!A:A,A259,'Copiar Eje'!D:D)</f>
        <v>0</v>
      </c>
      <c r="D259" s="99">
        <f>SUMIF('Copiar Eje'!A:A,A259,'Copiar Eje'!F:F)</f>
        <v>0</v>
      </c>
      <c r="E259" s="100"/>
      <c r="F259" s="100"/>
      <c r="G259" s="100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</row>
    <row r="260" spans="1:18" ht="14.25" customHeight="1">
      <c r="A260" s="98" t="s">
        <v>479</v>
      </c>
      <c r="B260" s="99">
        <f>SUMIF('Copiar Eje'!A:A,A260,'Copiar Eje'!C:C)</f>
        <v>80000000</v>
      </c>
      <c r="C260" s="99">
        <f>SUMIF('Copiar Eje'!A:A,A260,'Copiar Eje'!D:D)</f>
        <v>80000000</v>
      </c>
      <c r="D260" s="99">
        <f>SUMIF('Copiar Eje'!A:A,A260,'Copiar Eje'!F:F)</f>
        <v>80000000</v>
      </c>
      <c r="E260" s="100"/>
      <c r="F260" s="100"/>
      <c r="G260" s="100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</row>
    <row r="261" spans="1:18" ht="14.25" customHeight="1">
      <c r="A261" s="98" t="s">
        <v>2504</v>
      </c>
      <c r="B261" s="99">
        <f>SUMIF('Copiar Eje'!A:A,A261,'Copiar Eje'!C:C)</f>
        <v>0</v>
      </c>
      <c r="C261" s="99">
        <f>SUMIF('Copiar Eje'!A:A,A261,'Copiar Eje'!D:D)</f>
        <v>80000000</v>
      </c>
      <c r="D261" s="99">
        <f>SUMIF('Copiar Eje'!A:A,A261,'Copiar Eje'!F:F)</f>
        <v>0</v>
      </c>
      <c r="E261" s="100"/>
      <c r="F261" s="100"/>
      <c r="G261" s="100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</row>
    <row r="262" spans="1:18" ht="14.25" customHeight="1">
      <c r="A262" s="98" t="s">
        <v>3431</v>
      </c>
      <c r="B262" s="99">
        <f>SUMIF('Copiar Eje'!A:A,A262,'Copiar Eje'!C:C)</f>
        <v>0</v>
      </c>
      <c r="C262" s="99">
        <f>SUMIF('Copiar Eje'!A:A,A262,'Copiar Eje'!D:D)</f>
        <v>27000000</v>
      </c>
      <c r="D262" s="99">
        <f>SUMIF('Copiar Eje'!A:A,A262,'Copiar Eje'!F:F)</f>
        <v>27000000</v>
      </c>
      <c r="E262" s="100"/>
      <c r="F262" s="100"/>
      <c r="G262" s="100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</row>
    <row r="263" spans="1:18" ht="14.25" customHeight="1">
      <c r="A263" s="98" t="s">
        <v>3432</v>
      </c>
      <c r="B263" s="99">
        <f>SUMIF('Copiar Eje'!A:A,A263,'Copiar Eje'!C:C)</f>
        <v>0</v>
      </c>
      <c r="C263" s="99">
        <f>SUMIF('Copiar Eje'!A:A,A263,'Copiar Eje'!D:D)</f>
        <v>575760965</v>
      </c>
      <c r="D263" s="99">
        <f>SUMIF('Copiar Eje'!A:A,A263,'Copiar Eje'!F:F)</f>
        <v>575760965</v>
      </c>
      <c r="E263" s="100"/>
      <c r="F263" s="100"/>
      <c r="G263" s="100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</row>
    <row r="264" spans="1:18" ht="14.25" customHeight="1">
      <c r="A264" s="98" t="s">
        <v>3433</v>
      </c>
      <c r="B264" s="99">
        <f>SUMIF('Copiar Eje'!A:A,A264,'Copiar Eje'!C:C)</f>
        <v>0</v>
      </c>
      <c r="C264" s="99">
        <f>SUMIF('Copiar Eje'!A:A,A264,'Copiar Eje'!D:D)</f>
        <v>492388842</v>
      </c>
      <c r="D264" s="99">
        <f>SUMIF('Copiar Eje'!A:A,A264,'Copiar Eje'!F:F)</f>
        <v>492388842</v>
      </c>
      <c r="E264" s="100"/>
      <c r="F264" s="100"/>
      <c r="G264" s="100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</row>
    <row r="265" spans="1:18" ht="14.25" customHeight="1">
      <c r="A265" s="98" t="s">
        <v>3434</v>
      </c>
      <c r="B265" s="99">
        <f>SUMIF('Copiar Eje'!A:A,A265,'Copiar Eje'!C:C)</f>
        <v>0</v>
      </c>
      <c r="C265" s="99">
        <f>SUMIF('Copiar Eje'!A:A,A265,'Copiar Eje'!D:D)</f>
        <v>60000000</v>
      </c>
      <c r="D265" s="99">
        <f>SUMIF('Copiar Eje'!A:A,A265,'Copiar Eje'!F:F)</f>
        <v>60000000</v>
      </c>
      <c r="E265" s="100"/>
      <c r="F265" s="100"/>
      <c r="G265" s="100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</row>
    <row r="266" spans="1:18" ht="14.25" customHeight="1">
      <c r="A266" s="98" t="s">
        <v>3435</v>
      </c>
      <c r="B266" s="99">
        <f>SUMIF('Copiar Eje'!A:A,A266,'Copiar Eje'!C:C)</f>
        <v>0</v>
      </c>
      <c r="C266" s="99">
        <f>SUMIF('Copiar Eje'!A:A,A266,'Copiar Eje'!D:D)</f>
        <v>659597624</v>
      </c>
      <c r="D266" s="99">
        <f>SUMIF('Copiar Eje'!A:A,A266,'Copiar Eje'!F:F)</f>
        <v>659597624</v>
      </c>
      <c r="E266" s="100"/>
      <c r="F266" s="100"/>
      <c r="G266" s="100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</row>
    <row r="267" spans="1:18" ht="14.25" customHeight="1">
      <c r="A267" s="98" t="s">
        <v>3436</v>
      </c>
      <c r="B267" s="99">
        <f>SUMIF('Copiar Eje'!A:A,A267,'Copiar Eje'!C:C)</f>
        <v>0</v>
      </c>
      <c r="C267" s="99">
        <f>SUMIF('Copiar Eje'!A:A,A267,'Copiar Eje'!D:D)</f>
        <v>674660776</v>
      </c>
      <c r="D267" s="99">
        <f>SUMIF('Copiar Eje'!A:A,A267,'Copiar Eje'!F:F)</f>
        <v>674660776</v>
      </c>
      <c r="E267" s="100"/>
      <c r="F267" s="100"/>
      <c r="G267" s="100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</row>
    <row r="268" spans="1:18" ht="14.25" customHeight="1">
      <c r="A268" s="98" t="s">
        <v>3437</v>
      </c>
      <c r="B268" s="99">
        <f>SUMIF('Copiar Eje'!A:A,A268,'Copiar Eje'!C:C)</f>
        <v>0</v>
      </c>
      <c r="C268" s="99">
        <f>SUMIF('Copiar Eje'!A:A,A268,'Copiar Eje'!D:D)</f>
        <v>24000000</v>
      </c>
      <c r="D268" s="99">
        <f>SUMIF('Copiar Eje'!A:A,A268,'Copiar Eje'!F:F)</f>
        <v>24000000</v>
      </c>
      <c r="E268" s="100"/>
      <c r="F268" s="100"/>
      <c r="G268" s="100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</row>
    <row r="269" spans="1:18" ht="14.25" customHeight="1">
      <c r="A269" s="98" t="s">
        <v>2872</v>
      </c>
      <c r="B269" s="99">
        <f>SUMIF('Copiar Eje'!A:A,A269,'Copiar Eje'!C:C)</f>
        <v>0</v>
      </c>
      <c r="C269" s="99">
        <f>SUMIF('Copiar Eje'!A:A,A269,'Copiar Eje'!D:D)</f>
        <v>78700000</v>
      </c>
      <c r="D269" s="99">
        <f>SUMIF('Copiar Eje'!A:A,A269,'Copiar Eje'!F:F)</f>
        <v>8700000</v>
      </c>
      <c r="E269" s="100"/>
      <c r="F269" s="100"/>
      <c r="G269" s="100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</row>
    <row r="270" spans="1:18" ht="14.25" customHeight="1">
      <c r="A270" s="98" t="s">
        <v>3438</v>
      </c>
      <c r="B270" s="99">
        <f>SUMIF('Copiar Eje'!A:A,A270,'Copiar Eje'!C:C)</f>
        <v>0</v>
      </c>
      <c r="C270" s="99">
        <f>SUMIF('Copiar Eje'!A:A,A270,'Copiar Eje'!D:D)</f>
        <v>14100000</v>
      </c>
      <c r="D270" s="99">
        <f>SUMIF('Copiar Eje'!A:A,A270,'Copiar Eje'!F:F)</f>
        <v>14100000</v>
      </c>
      <c r="E270" s="100"/>
      <c r="F270" s="100"/>
      <c r="G270" s="100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</row>
    <row r="271" spans="1:18" ht="14.25" customHeight="1">
      <c r="A271" s="98" t="s">
        <v>3439</v>
      </c>
      <c r="B271" s="99">
        <f>SUMIF('Copiar Eje'!A:A,A271,'Copiar Eje'!C:C)</f>
        <v>0</v>
      </c>
      <c r="C271" s="99">
        <f>SUMIF('Copiar Eje'!A:A,A271,'Copiar Eje'!D:D)</f>
        <v>9000000</v>
      </c>
      <c r="D271" s="99">
        <f>SUMIF('Copiar Eje'!A:A,A271,'Copiar Eje'!F:F)</f>
        <v>9000000</v>
      </c>
      <c r="E271" s="100"/>
      <c r="F271" s="100"/>
      <c r="G271" s="100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</row>
    <row r="272" spans="1:18" ht="14.25" customHeight="1">
      <c r="A272" s="98" t="s">
        <v>3440</v>
      </c>
      <c r="B272" s="99">
        <f>SUMIF('Copiar Eje'!A:A,A272,'Copiar Eje'!C:C)</f>
        <v>0</v>
      </c>
      <c r="C272" s="99">
        <f>SUMIF('Copiar Eje'!A:A,A272,'Copiar Eje'!D:D)</f>
        <v>29100000</v>
      </c>
      <c r="D272" s="99">
        <f>SUMIF('Copiar Eje'!A:A,A272,'Copiar Eje'!F:F)</f>
        <v>29100000</v>
      </c>
      <c r="E272" s="100"/>
      <c r="F272" s="100"/>
      <c r="G272" s="100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</row>
    <row r="273" spans="1:18" ht="14.25" customHeight="1">
      <c r="A273" s="98" t="s">
        <v>3441</v>
      </c>
      <c r="B273" s="99">
        <f>SUMIF('Copiar Eje'!A:A,A273,'Copiar Eje'!C:C)</f>
        <v>0</v>
      </c>
      <c r="C273" s="99">
        <f>SUMIF('Copiar Eje'!A:A,A273,'Copiar Eje'!D:D)</f>
        <v>6648051</v>
      </c>
      <c r="D273" s="99">
        <f>SUMIF('Copiar Eje'!A:A,A273,'Copiar Eje'!F:F)</f>
        <v>6648051</v>
      </c>
      <c r="E273" s="100"/>
      <c r="F273" s="100"/>
      <c r="G273" s="100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</row>
    <row r="274" spans="1:18" ht="14.25" customHeight="1">
      <c r="A274" s="98" t="s">
        <v>3442</v>
      </c>
      <c r="B274" s="99">
        <f>SUMIF('Copiar Eje'!A:A,A274,'Copiar Eje'!C:C)</f>
        <v>0</v>
      </c>
      <c r="C274" s="99">
        <f>SUMIF('Copiar Eje'!A:A,A274,'Copiar Eje'!D:D)</f>
        <v>6400000</v>
      </c>
      <c r="D274" s="99">
        <f>SUMIF('Copiar Eje'!A:A,A274,'Copiar Eje'!F:F)</f>
        <v>6400000</v>
      </c>
      <c r="E274" s="100"/>
      <c r="F274" s="100"/>
      <c r="G274" s="100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</row>
    <row r="275" spans="1:18" ht="14.25" customHeight="1">
      <c r="A275" s="98" t="s">
        <v>3443</v>
      </c>
      <c r="B275" s="99">
        <f>SUMIF('Copiar Eje'!A:A,A275,'Copiar Eje'!C:C)</f>
        <v>0</v>
      </c>
      <c r="C275" s="99">
        <f>SUMIF('Copiar Eje'!A:A,A275,'Copiar Eje'!D:D)</f>
        <v>3300000</v>
      </c>
      <c r="D275" s="99">
        <f>SUMIF('Copiar Eje'!A:A,A275,'Copiar Eje'!F:F)</f>
        <v>3300000</v>
      </c>
      <c r="E275" s="100"/>
      <c r="F275" s="100"/>
      <c r="G275" s="100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</row>
    <row r="276" spans="1:18" ht="14.25" customHeight="1">
      <c r="A276" s="98" t="s">
        <v>3444</v>
      </c>
      <c r="B276" s="99">
        <f>SUMIF('Copiar Eje'!A:A,A276,'Copiar Eje'!C:C)</f>
        <v>0</v>
      </c>
      <c r="C276" s="99">
        <f>SUMIF('Copiar Eje'!A:A,A276,'Copiar Eje'!D:D)</f>
        <v>1085000</v>
      </c>
      <c r="D276" s="99">
        <f>SUMIF('Copiar Eje'!A:A,A276,'Copiar Eje'!F:F)</f>
        <v>1085000</v>
      </c>
      <c r="E276" s="100"/>
      <c r="F276" s="100"/>
      <c r="G276" s="100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</row>
    <row r="277" spans="1:18" ht="14.25" customHeight="1">
      <c r="A277" s="98" t="s">
        <v>3445</v>
      </c>
      <c r="B277" s="99">
        <f>SUMIF('Copiar Eje'!A:A,A277,'Copiar Eje'!C:C)</f>
        <v>0</v>
      </c>
      <c r="C277" s="99">
        <f>SUMIF('Copiar Eje'!A:A,A277,'Copiar Eje'!D:D)</f>
        <v>0</v>
      </c>
      <c r="D277" s="99">
        <f>SUMIF('Copiar Eje'!A:A,A277,'Copiar Eje'!F:F)</f>
        <v>0</v>
      </c>
      <c r="E277" s="100"/>
      <c r="F277" s="100"/>
      <c r="G277" s="100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</row>
    <row r="278" spans="1:18" ht="14.25" customHeight="1">
      <c r="A278" s="98" t="s">
        <v>1024</v>
      </c>
      <c r="B278" s="99">
        <f>SUMIF('Copiar Eje'!A:A,A278,'Copiar Eje'!C:C)</f>
        <v>117550030.52</v>
      </c>
      <c r="C278" s="99">
        <f>SUMIF('Copiar Eje'!A:A,A278,'Copiar Eje'!D:D)</f>
        <v>117550030.52</v>
      </c>
      <c r="D278" s="99">
        <f>SUMIF('Copiar Eje'!A:A,A278,'Copiar Eje'!F:F)</f>
        <v>110871681</v>
      </c>
      <c r="E278" s="100"/>
      <c r="F278" s="100"/>
      <c r="G278" s="100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</row>
    <row r="279" spans="1:18" ht="14.25" customHeight="1">
      <c r="A279" s="98" t="s">
        <v>1029</v>
      </c>
      <c r="B279" s="99">
        <f>SUMIF('Copiar Eje'!A:A,A279,'Copiar Eje'!C:C)</f>
        <v>12000000</v>
      </c>
      <c r="C279" s="99">
        <f>SUMIF('Copiar Eje'!A:A,A279,'Copiar Eje'!D:D)</f>
        <v>12000000</v>
      </c>
      <c r="D279" s="99">
        <f>SUMIF('Copiar Eje'!A:A,A279,'Copiar Eje'!F:F)</f>
        <v>12000000</v>
      </c>
      <c r="E279" s="93"/>
      <c r="F279" s="93"/>
      <c r="G279" s="93"/>
      <c r="H279" s="93"/>
      <c r="I279" s="93"/>
      <c r="J279" s="93"/>
    </row>
    <row r="280" spans="1:18" ht="14.25" customHeight="1">
      <c r="A280" s="98" t="s">
        <v>1037</v>
      </c>
      <c r="B280" s="99">
        <f>SUMIF('Copiar Eje'!A:A,A280,'Copiar Eje'!C:C)</f>
        <v>0</v>
      </c>
      <c r="C280" s="99">
        <f>SUMIF('Copiar Eje'!A:A,A280,'Copiar Eje'!D:D)</f>
        <v>24000000</v>
      </c>
      <c r="D280" s="99">
        <f>SUMIF('Copiar Eje'!A:A,A280,'Copiar Eje'!F:F)</f>
        <v>24000000</v>
      </c>
      <c r="E280" s="93"/>
      <c r="F280" s="93"/>
      <c r="G280" s="93"/>
      <c r="H280" s="93"/>
      <c r="I280" s="93"/>
      <c r="J280" s="93"/>
    </row>
    <row r="281" spans="1:18" ht="14.25" customHeight="1">
      <c r="A281" s="98" t="s">
        <v>1038</v>
      </c>
      <c r="B281" s="99">
        <f>SUMIF('Copiar Eje'!A:A,A281,'Copiar Eje'!C:C)</f>
        <v>0</v>
      </c>
      <c r="C281" s="99">
        <f>SUMIF('Copiar Eje'!A:A,A281,'Copiar Eje'!D:D)</f>
        <v>136828998.99000001</v>
      </c>
      <c r="D281" s="99">
        <f>SUMIF('Copiar Eje'!A:A,A281,'Copiar Eje'!F:F)</f>
        <v>0</v>
      </c>
      <c r="E281" s="100"/>
      <c r="F281" s="100"/>
      <c r="G281" s="100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</row>
    <row r="282" spans="1:18" ht="14.25" customHeight="1">
      <c r="A282" s="98" t="s">
        <v>1039</v>
      </c>
      <c r="B282" s="99">
        <f>SUMIF('Copiar Eje'!A:A,A282,'Copiar Eje'!C:C)</f>
        <v>0</v>
      </c>
      <c r="C282" s="99">
        <f>SUMIF('Copiar Eje'!A:A,A282,'Copiar Eje'!D:D)</f>
        <v>49577262.020000003</v>
      </c>
      <c r="D282" s="99">
        <f>SUMIF('Copiar Eje'!A:A,A282,'Copiar Eje'!F:F)</f>
        <v>0</v>
      </c>
      <c r="E282" s="100"/>
      <c r="F282" s="100"/>
      <c r="G282" s="100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</row>
    <row r="283" spans="1:18" ht="14.25" customHeight="1">
      <c r="A283" s="98" t="s">
        <v>1041</v>
      </c>
      <c r="B283" s="99">
        <f>SUMIF('Copiar Eje'!A:A,A283,'Copiar Eje'!C:C)</f>
        <v>0</v>
      </c>
      <c r="C283" s="99">
        <f>SUMIF('Copiar Eje'!A:A,A283,'Copiar Eje'!D:D)</f>
        <v>57294706.789999999</v>
      </c>
      <c r="D283" s="99">
        <f>SUMIF('Copiar Eje'!A:A,A283,'Copiar Eje'!F:F)</f>
        <v>0</v>
      </c>
      <c r="E283" s="100"/>
      <c r="F283" s="100"/>
      <c r="G283" s="100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</row>
    <row r="284" spans="1:18" ht="14.25" customHeight="1">
      <c r="A284" s="98" t="s">
        <v>1049</v>
      </c>
      <c r="B284" s="99">
        <f>SUMIF('Copiar Eje'!A:A,A284,'Copiar Eje'!C:C)</f>
        <v>100000000</v>
      </c>
      <c r="C284" s="99">
        <f>SUMIF('Copiar Eje'!A:A,A284,'Copiar Eje'!D:D)</f>
        <v>77020000</v>
      </c>
      <c r="D284" s="99">
        <f>SUMIF('Copiar Eje'!A:A,A284,'Copiar Eje'!F:F)</f>
        <v>77020000</v>
      </c>
      <c r="E284" s="100"/>
      <c r="F284" s="100"/>
      <c r="G284" s="100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</row>
    <row r="285" spans="1:18" ht="14.25" customHeight="1">
      <c r="A285" s="98" t="s">
        <v>1051</v>
      </c>
      <c r="B285" s="99">
        <f>SUMIF('Copiar Eje'!A:A,A285,'Copiar Eje'!C:C)</f>
        <v>30000000</v>
      </c>
      <c r="C285" s="99">
        <f>SUMIF('Copiar Eje'!A:A,A285,'Copiar Eje'!D:D)</f>
        <v>0</v>
      </c>
      <c r="D285" s="99">
        <f>SUMIF('Copiar Eje'!A:A,A285,'Copiar Eje'!F:F)</f>
        <v>0</v>
      </c>
      <c r="E285" s="100"/>
      <c r="F285" s="100"/>
      <c r="G285" s="100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</row>
    <row r="286" spans="1:18" ht="14.25" customHeight="1">
      <c r="A286" s="98" t="s">
        <v>1021</v>
      </c>
      <c r="B286" s="99">
        <f>SUMIF('Copiar Eje'!A:A,A286,'Copiar Eje'!C:C)</f>
        <v>300000000</v>
      </c>
      <c r="C286" s="99">
        <f>SUMIF('Copiar Eje'!A:A,A286,'Copiar Eje'!D:D)</f>
        <v>304054095</v>
      </c>
      <c r="D286" s="99">
        <f>SUMIF('Copiar Eje'!A:A,A286,'Copiar Eje'!F:F)</f>
        <v>56700000</v>
      </c>
      <c r="E286" s="100"/>
      <c r="F286" s="100"/>
      <c r="G286" s="100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</row>
    <row r="287" spans="1:18" ht="14.25" customHeight="1">
      <c r="A287" s="98" t="s">
        <v>1032</v>
      </c>
      <c r="B287" s="99">
        <f>SUMIF('Copiar Eje'!A:A,A287,'Copiar Eje'!C:C)</f>
        <v>820000000</v>
      </c>
      <c r="C287" s="99">
        <f>SUMIF('Copiar Eje'!A:A,A287,'Copiar Eje'!D:D)</f>
        <v>677000000</v>
      </c>
      <c r="D287" s="99">
        <f>SUMIF('Copiar Eje'!A:A,A287,'Copiar Eje'!F:F)</f>
        <v>620000000</v>
      </c>
      <c r="E287" s="100"/>
      <c r="F287" s="100"/>
      <c r="G287" s="100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</row>
    <row r="288" spans="1:18" ht="14.25" customHeight="1">
      <c r="A288" s="98" t="s">
        <v>1034</v>
      </c>
      <c r="B288" s="99">
        <f>SUMIF('Copiar Eje'!A:A,A288,'Copiar Eje'!C:C)</f>
        <v>60000000</v>
      </c>
      <c r="C288" s="99">
        <f>SUMIF('Copiar Eje'!A:A,A288,'Copiar Eje'!D:D)</f>
        <v>108925905</v>
      </c>
      <c r="D288" s="99">
        <f>SUMIF('Copiar Eje'!A:A,A288,'Copiar Eje'!F:F)</f>
        <v>55371750</v>
      </c>
      <c r="E288" s="100"/>
      <c r="F288" s="100"/>
      <c r="G288" s="100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</row>
    <row r="289" spans="1:18" ht="14.25" customHeight="1">
      <c r="A289" s="98" t="s">
        <v>1036</v>
      </c>
      <c r="B289" s="99">
        <f>SUMIF('Copiar Eje'!A:A,A289,'Copiar Eje'!C:C)</f>
        <v>0</v>
      </c>
      <c r="C289" s="99">
        <f>SUMIF('Copiar Eje'!A:A,A289,'Copiar Eje'!D:D)</f>
        <v>224322305.47999999</v>
      </c>
      <c r="D289" s="99">
        <f>SUMIF('Copiar Eje'!A:A,A289,'Copiar Eje'!F:F)</f>
        <v>63777034</v>
      </c>
      <c r="E289" s="100"/>
      <c r="F289" s="100"/>
      <c r="G289" s="100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</row>
    <row r="290" spans="1:18" ht="14.25" customHeight="1">
      <c r="A290" s="98" t="s">
        <v>3446</v>
      </c>
      <c r="B290" s="99">
        <f>SUMIF('Copiar Eje'!A:A,A290,'Copiar Eje'!C:C)</f>
        <v>0</v>
      </c>
      <c r="C290" s="99">
        <f>SUMIF('Copiar Eje'!A:A,A290,'Copiar Eje'!D:D)</f>
        <v>33074400</v>
      </c>
      <c r="D290" s="99">
        <f>SUMIF('Copiar Eje'!A:A,A290,'Copiar Eje'!F:F)</f>
        <v>33074400</v>
      </c>
      <c r="E290" s="100"/>
      <c r="F290" s="100"/>
      <c r="G290" s="100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</row>
    <row r="291" spans="1:18" ht="14.25" customHeight="1">
      <c r="A291" s="98" t="s">
        <v>3447</v>
      </c>
      <c r="B291" s="99">
        <f>SUMIF('Copiar Eje'!A:A,A291,'Copiar Eje'!C:C)</f>
        <v>0</v>
      </c>
      <c r="C291" s="99">
        <f>SUMIF('Copiar Eje'!A:A,A291,'Copiar Eje'!D:D)</f>
        <v>36169350</v>
      </c>
      <c r="D291" s="99">
        <f>SUMIF('Copiar Eje'!A:A,A291,'Copiar Eje'!F:F)</f>
        <v>36169350</v>
      </c>
      <c r="E291" s="100"/>
      <c r="F291" s="100"/>
      <c r="G291" s="100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</row>
    <row r="292" spans="1:18" ht="14.25" customHeight="1">
      <c r="A292" s="98" t="s">
        <v>2457</v>
      </c>
      <c r="B292" s="99">
        <f>SUMIF('Copiar Eje'!A:A,A292,'Copiar Eje'!C:C)</f>
        <v>150000000</v>
      </c>
      <c r="C292" s="99">
        <f>SUMIF('Copiar Eje'!A:A,A292,'Copiar Eje'!D:D)</f>
        <v>150000000</v>
      </c>
      <c r="D292" s="99">
        <f>SUMIF('Copiar Eje'!A:A,A292,'Copiar Eje'!F:F)</f>
        <v>150000000</v>
      </c>
      <c r="E292" s="100"/>
      <c r="F292" s="100"/>
      <c r="G292" s="100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</row>
    <row r="293" spans="1:18" ht="14.25" customHeight="1">
      <c r="A293" s="98">
        <v>21</v>
      </c>
      <c r="B293" s="99">
        <f>SUMIF('Copiar Eje'!A:A,A293,'Copiar Eje'!C:C)</f>
        <v>0</v>
      </c>
      <c r="C293" s="99">
        <f>SUMIF('Copiar Eje'!A:A,A293,'Copiar Eje'!D:D)</f>
        <v>0</v>
      </c>
      <c r="D293" s="99">
        <f>SUMIF('Copiar Eje'!A:A,A293,'Copiar Eje'!F:F)</f>
        <v>0</v>
      </c>
      <c r="E293" s="100"/>
      <c r="F293" s="100"/>
      <c r="G293" s="100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</row>
    <row r="294" spans="1:18" ht="14.25" customHeight="1">
      <c r="A294" s="98" t="s">
        <v>2545</v>
      </c>
      <c r="B294" s="99">
        <f>SUMIF('Copiar Eje'!A:A,A294,'Copiar Eje'!C:C)</f>
        <v>0</v>
      </c>
      <c r="C294" s="99">
        <f>SUMIF('Copiar Eje'!A:A,A294,'Copiar Eje'!D:D)</f>
        <v>602965938</v>
      </c>
      <c r="D294" s="99">
        <f>SUMIF('Copiar Eje'!A:A,A294,'Copiar Eje'!F:F)</f>
        <v>0</v>
      </c>
      <c r="E294" s="100"/>
      <c r="F294" s="100"/>
      <c r="G294" s="100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</row>
    <row r="295" spans="1:18" ht="14.25" customHeight="1">
      <c r="A295" s="98" t="s">
        <v>2548</v>
      </c>
      <c r="B295" s="99">
        <f>SUMIF('Copiar Eje'!A:A,A295,'Copiar Eje'!C:C)</f>
        <v>0</v>
      </c>
      <c r="C295" s="99">
        <f>SUMIF('Copiar Eje'!A:A,A295,'Copiar Eje'!D:D)</f>
        <v>1557495</v>
      </c>
      <c r="D295" s="99">
        <f>SUMIF('Copiar Eje'!A:A,A295,'Copiar Eje'!F:F)</f>
        <v>0</v>
      </c>
      <c r="E295" s="100"/>
      <c r="F295" s="100"/>
      <c r="G295" s="100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</row>
    <row r="296" spans="1:18" ht="14.25" customHeight="1">
      <c r="A296" s="98" t="s">
        <v>3448</v>
      </c>
      <c r="B296" s="99">
        <f>SUMIF('Copiar Eje'!A:A,A296,'Copiar Eje'!C:C)</f>
        <v>0</v>
      </c>
      <c r="C296" s="99">
        <f>SUMIF('Copiar Eje'!A:A,A296,'Copiar Eje'!D:D)</f>
        <v>12530169812</v>
      </c>
      <c r="D296" s="99">
        <f>SUMIF('Copiar Eje'!A:A,A296,'Copiar Eje'!F:F)</f>
        <v>0</v>
      </c>
      <c r="E296" s="100"/>
      <c r="F296" s="100"/>
      <c r="G296" s="100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</row>
    <row r="297" spans="1:18" ht="14.25" customHeight="1">
      <c r="A297" s="98" t="s">
        <v>3449</v>
      </c>
      <c r="B297" s="99">
        <f>SUMIF('Copiar Eje'!A:A,A297,'Copiar Eje'!C:C)</f>
        <v>0</v>
      </c>
      <c r="C297" s="99">
        <f>SUMIF('Copiar Eje'!A:A,A297,'Copiar Eje'!D:D)</f>
        <v>6000000</v>
      </c>
      <c r="D297" s="99">
        <f>SUMIF('Copiar Eje'!A:A,A297,'Copiar Eje'!F:F)</f>
        <v>0</v>
      </c>
      <c r="E297" s="100"/>
      <c r="F297" s="100"/>
      <c r="G297" s="100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</row>
    <row r="298" spans="1:18" ht="14.25" customHeight="1">
      <c r="A298" s="98" t="s">
        <v>3450</v>
      </c>
      <c r="B298" s="99">
        <f>SUMIF('Copiar Eje'!A:A,A298,'Copiar Eje'!C:C)</f>
        <v>0</v>
      </c>
      <c r="C298" s="99">
        <f>SUMIF('Copiar Eje'!A:A,A298,'Copiar Eje'!D:D)</f>
        <v>752830188</v>
      </c>
      <c r="D298" s="99">
        <f>SUMIF('Copiar Eje'!A:A,A298,'Copiar Eje'!F:F)</f>
        <v>0</v>
      </c>
      <c r="E298" s="100"/>
      <c r="F298" s="100"/>
      <c r="G298" s="100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</row>
    <row r="299" spans="1:18" ht="14.25" customHeight="1">
      <c r="A299" s="98" t="s">
        <v>3451</v>
      </c>
      <c r="B299" s="99">
        <f>SUMIF('Copiar Eje'!A:A,A299,'Copiar Eje'!C:C)</f>
        <v>0</v>
      </c>
      <c r="C299" s="99">
        <f>SUMIF('Copiar Eje'!A:A,A299,'Copiar Eje'!D:D)</f>
        <v>11000000</v>
      </c>
      <c r="D299" s="99">
        <f>SUMIF('Copiar Eje'!A:A,A299,'Copiar Eje'!F:F)</f>
        <v>0</v>
      </c>
      <c r="E299" s="100"/>
      <c r="F299" s="100"/>
      <c r="G299" s="100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</row>
    <row r="300" spans="1:18" ht="14.25" customHeight="1">
      <c r="A300" s="98" t="s">
        <v>3452</v>
      </c>
      <c r="B300" s="99">
        <f>SUMIF('Copiar Eje'!A:A,A300,'Copiar Eje'!C:C)</f>
        <v>0</v>
      </c>
      <c r="C300" s="99">
        <f>SUMIF('Copiar Eje'!A:A,A300,'Copiar Eje'!D:D)</f>
        <v>0</v>
      </c>
      <c r="D300" s="99">
        <f>SUMIF('Copiar Eje'!A:A,A300,'Copiar Eje'!F:F)</f>
        <v>0</v>
      </c>
      <c r="E300" s="93"/>
      <c r="F300" s="93"/>
      <c r="G300" s="93"/>
      <c r="H300" s="93"/>
      <c r="I300" s="93"/>
      <c r="J300" s="93"/>
    </row>
    <row r="301" spans="1:18" ht="14.25" customHeight="1">
      <c r="A301" s="98" t="s">
        <v>3453</v>
      </c>
      <c r="B301" s="99">
        <f>SUMIF('Copiar Eje'!A:A,A301,'Copiar Eje'!C:C)</f>
        <v>0</v>
      </c>
      <c r="C301" s="99">
        <f>SUMIF('Copiar Eje'!A:A,A301,'Copiar Eje'!D:D)</f>
        <v>0</v>
      </c>
      <c r="D301" s="99">
        <f>SUMIF('Copiar Eje'!A:A,A301,'Copiar Eje'!F:F)</f>
        <v>0</v>
      </c>
      <c r="E301" s="93"/>
      <c r="F301" s="93"/>
      <c r="G301" s="93"/>
      <c r="H301" s="93"/>
      <c r="I301" s="93"/>
      <c r="J301" s="93"/>
    </row>
    <row r="302" spans="1:18" ht="14.25" customHeight="1">
      <c r="A302" s="98" t="s">
        <v>3454</v>
      </c>
      <c r="B302" s="99">
        <f>SUMIF('Copiar Eje'!A:A,A302,'Copiar Eje'!C:C)</f>
        <v>0</v>
      </c>
      <c r="C302" s="99">
        <f>SUMIF('Copiar Eje'!A:A,A302,'Copiar Eje'!D:D)</f>
        <v>19379226415</v>
      </c>
      <c r="D302" s="99">
        <f>SUMIF('Copiar Eje'!A:A,A302,'Copiar Eje'!F:F)</f>
        <v>0</v>
      </c>
      <c r="E302" s="93"/>
      <c r="F302" s="93"/>
      <c r="G302" s="93"/>
      <c r="H302" s="93"/>
      <c r="I302" s="93"/>
      <c r="J302" s="93"/>
    </row>
    <row r="303" spans="1:18" ht="14.25" customHeight="1">
      <c r="A303" s="98" t="s">
        <v>3455</v>
      </c>
      <c r="B303" s="99">
        <f>SUMIF('Copiar Eje'!A:A,A303,'Copiar Eje'!C:C)</f>
        <v>0</v>
      </c>
      <c r="C303" s="99">
        <f>SUMIF('Copiar Eje'!A:A,A303,'Copiar Eje'!D:D)</f>
        <v>1163773585</v>
      </c>
      <c r="D303" s="99">
        <f>SUMIF('Copiar Eje'!A:A,A303,'Copiar Eje'!F:F)</f>
        <v>0</v>
      </c>
      <c r="E303" s="93"/>
      <c r="F303" s="93"/>
      <c r="G303" s="93"/>
      <c r="H303" s="93"/>
      <c r="I303" s="93"/>
      <c r="J303" s="93"/>
    </row>
    <row r="304" spans="1:18" ht="14.25" customHeight="1">
      <c r="A304" s="98" t="s">
        <v>3456</v>
      </c>
      <c r="B304" s="99">
        <f>SUMIF('Copiar Eje'!A:A,A304,'Copiar Eje'!C:C)</f>
        <v>0</v>
      </c>
      <c r="C304" s="99">
        <f>SUMIF('Copiar Eje'!A:A,A304,'Copiar Eje'!D:D)</f>
        <v>6000000</v>
      </c>
      <c r="D304" s="99">
        <f>SUMIF('Copiar Eje'!A:A,A304,'Copiar Eje'!F:F)</f>
        <v>0</v>
      </c>
      <c r="E304" s="100"/>
      <c r="F304" s="100"/>
      <c r="G304" s="100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</row>
    <row r="305" spans="1:18" ht="14.25" customHeight="1">
      <c r="A305" s="98" t="s">
        <v>3457</v>
      </c>
      <c r="B305" s="99">
        <f>SUMIF('Copiar Eje'!A:A,A305,'Copiar Eje'!C:C)</f>
        <v>0</v>
      </c>
      <c r="C305" s="99">
        <f>SUMIF('Copiar Eje'!A:A,A305,'Copiar Eje'!D:D)</f>
        <v>11000000</v>
      </c>
      <c r="D305" s="99">
        <f>SUMIF('Copiar Eje'!A:A,A305,'Copiar Eje'!F:F)</f>
        <v>0</v>
      </c>
      <c r="E305" s="100"/>
      <c r="F305" s="100"/>
      <c r="G305" s="100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</row>
    <row r="306" spans="1:18" ht="14.25" customHeight="1">
      <c r="A306" s="98" t="s">
        <v>3458</v>
      </c>
      <c r="B306" s="99">
        <f>SUMIF('Copiar Eje'!A:A,A306,'Copiar Eje'!C:C)</f>
        <v>0</v>
      </c>
      <c r="C306" s="99">
        <f>SUMIF('Copiar Eje'!A:A,A306,'Copiar Eje'!D:D)</f>
        <v>0</v>
      </c>
      <c r="D306" s="99">
        <f>SUMIF('Copiar Eje'!A:A,A306,'Copiar Eje'!F:F)</f>
        <v>0</v>
      </c>
      <c r="E306" s="93"/>
      <c r="F306" s="93"/>
      <c r="G306" s="93"/>
      <c r="H306" s="93"/>
      <c r="I306" s="93"/>
      <c r="J306" s="93"/>
    </row>
    <row r="307" spans="1:18" ht="14.25" customHeight="1">
      <c r="A307" s="98" t="s">
        <v>3459</v>
      </c>
      <c r="B307" s="99">
        <f>SUMIF('Copiar Eje'!A:A,A307,'Copiar Eje'!C:C)</f>
        <v>0</v>
      </c>
      <c r="C307" s="99">
        <f>SUMIF('Copiar Eje'!A:A,A307,'Copiar Eje'!D:D)</f>
        <v>0</v>
      </c>
      <c r="D307" s="99">
        <f>SUMIF('Copiar Eje'!A:A,A307,'Copiar Eje'!F:F)</f>
        <v>0</v>
      </c>
      <c r="E307" s="100"/>
      <c r="F307" s="100"/>
      <c r="G307" s="100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</row>
    <row r="308" spans="1:18" ht="14.25" customHeight="1">
      <c r="A308" s="98" t="s">
        <v>2443</v>
      </c>
      <c r="B308" s="99">
        <f>SUMIF('Copiar Eje'!A:A,A308,'Copiar Eje'!C:C)</f>
        <v>0</v>
      </c>
      <c r="C308" s="99">
        <f>SUMIF('Copiar Eje'!A:A,A308,'Copiar Eje'!D:D)</f>
        <v>125000000</v>
      </c>
      <c r="D308" s="99">
        <f>SUMIF('Copiar Eje'!A:A,A308,'Copiar Eje'!F:F)</f>
        <v>0</v>
      </c>
      <c r="E308" s="100"/>
      <c r="F308" s="100"/>
      <c r="G308" s="100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</row>
    <row r="309" spans="1:18" ht="14.25" customHeight="1">
      <c r="A309" s="98" t="s">
        <v>2488</v>
      </c>
      <c r="B309" s="99">
        <f>SUMIF('Copiar Eje'!A:A,A309,'Copiar Eje'!C:C)</f>
        <v>0</v>
      </c>
      <c r="C309" s="99">
        <f>SUMIF('Copiar Eje'!A:A,A309,'Copiar Eje'!D:D)</f>
        <v>8818000</v>
      </c>
      <c r="D309" s="99">
        <f>SUMIF('Copiar Eje'!A:A,A309,'Copiar Eje'!F:F)</f>
        <v>0</v>
      </c>
      <c r="E309" s="100"/>
      <c r="F309" s="100"/>
      <c r="G309" s="100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</row>
    <row r="310" spans="1:18" ht="14.25" customHeight="1">
      <c r="A310" s="98" t="s">
        <v>2489</v>
      </c>
      <c r="B310" s="99">
        <f>SUMIF('Copiar Eje'!A:A,A310,'Copiar Eje'!C:C)</f>
        <v>0</v>
      </c>
      <c r="C310" s="99">
        <f>SUMIF('Copiar Eje'!A:A,A310,'Copiar Eje'!D:D)</f>
        <v>43106000</v>
      </c>
      <c r="D310" s="99">
        <f>SUMIF('Copiar Eje'!A:A,A310,'Copiar Eje'!F:F)</f>
        <v>0</v>
      </c>
      <c r="E310" s="100"/>
      <c r="F310" s="100"/>
      <c r="G310" s="100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</row>
    <row r="311" spans="1:18" ht="14.25" customHeight="1">
      <c r="A311" s="98" t="s">
        <v>2441</v>
      </c>
      <c r="B311" s="99">
        <f>SUMIF('Copiar Eje'!A:A,A311,'Copiar Eje'!C:C)</f>
        <v>0</v>
      </c>
      <c r="C311" s="99">
        <f>SUMIF('Copiar Eje'!A:A,A311,'Copiar Eje'!D:D)</f>
        <v>50355581.219999999</v>
      </c>
      <c r="D311" s="99">
        <f>SUMIF('Copiar Eje'!A:A,A311,'Copiar Eje'!F:F)</f>
        <v>39129521</v>
      </c>
      <c r="E311" s="100"/>
      <c r="F311" s="100"/>
      <c r="G311" s="100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</row>
    <row r="312" spans="1:18" ht="14.25" customHeight="1">
      <c r="A312" s="98" t="s">
        <v>2442</v>
      </c>
      <c r="B312" s="99">
        <f>SUMIF('Copiar Eje'!A:A,A312,'Copiar Eje'!C:C)</f>
        <v>0</v>
      </c>
      <c r="C312" s="99">
        <f>SUMIF('Copiar Eje'!A:A,A312,'Copiar Eje'!D:D)</f>
        <v>243023154.55000001</v>
      </c>
      <c r="D312" s="99">
        <f>SUMIF('Copiar Eje'!A:A,A312,'Copiar Eje'!F:F)</f>
        <v>188844604</v>
      </c>
      <c r="E312" s="100"/>
      <c r="F312" s="100"/>
      <c r="G312" s="100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</row>
    <row r="313" spans="1:18" ht="14.25" customHeight="1">
      <c r="A313" s="98" t="s">
        <v>2571</v>
      </c>
      <c r="B313" s="99">
        <f>SUMIF('Copiar Eje'!A:A,A313,'Copiar Eje'!C:C)</f>
        <v>0</v>
      </c>
      <c r="C313" s="99">
        <f>SUMIF('Copiar Eje'!A:A,A313,'Copiar Eje'!D:D)</f>
        <v>3712177247</v>
      </c>
      <c r="D313" s="99">
        <f>SUMIF('Copiar Eje'!A:A,A313,'Copiar Eje'!F:F)</f>
        <v>0</v>
      </c>
      <c r="E313" s="100"/>
      <c r="F313" s="100"/>
      <c r="G313" s="100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</row>
    <row r="314" spans="1:18" ht="14.25" customHeight="1">
      <c r="A314" s="98" t="s">
        <v>2573</v>
      </c>
      <c r="B314" s="99">
        <f>SUMIF('Copiar Eje'!A:A,A314,'Copiar Eje'!C:C)</f>
        <v>0</v>
      </c>
      <c r="C314" s="99">
        <f>SUMIF('Copiar Eje'!A:A,A314,'Copiar Eje'!D:D)</f>
        <v>261682243</v>
      </c>
      <c r="D314" s="99">
        <f>SUMIF('Copiar Eje'!A:A,A314,'Copiar Eje'!F:F)</f>
        <v>0</v>
      </c>
      <c r="E314" s="100"/>
      <c r="F314" s="100"/>
      <c r="G314" s="100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</row>
    <row r="315" spans="1:18" ht="14.25" customHeight="1">
      <c r="A315" s="98" t="s">
        <v>2577</v>
      </c>
      <c r="B315" s="99">
        <f>SUMIF('Copiar Eje'!A:A,A315,'Copiar Eje'!C:C)</f>
        <v>0</v>
      </c>
      <c r="C315" s="99">
        <f>SUMIF('Copiar Eje'!A:A,A315,'Copiar Eje'!D:D)</f>
        <v>13816183</v>
      </c>
      <c r="D315" s="99">
        <f>SUMIF('Copiar Eje'!A:A,A315,'Copiar Eje'!F:F)</f>
        <v>0</v>
      </c>
      <c r="E315" s="100"/>
      <c r="F315" s="100"/>
      <c r="G315" s="100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</row>
    <row r="316" spans="1:18" ht="14.25" customHeight="1">
      <c r="A316" s="98" t="s">
        <v>2575</v>
      </c>
      <c r="B316" s="99">
        <f>SUMIF('Copiar Eje'!A:A,A316,'Copiar Eje'!C:C)</f>
        <v>0</v>
      </c>
      <c r="C316" s="99">
        <f>SUMIF('Copiar Eje'!A:A,A316,'Copiar Eje'!D:D)</f>
        <v>12324327</v>
      </c>
      <c r="D316" s="99">
        <f>SUMIF('Copiar Eje'!A:A,A316,'Copiar Eje'!F:F)</f>
        <v>0</v>
      </c>
      <c r="E316" s="93"/>
      <c r="F316" s="93"/>
      <c r="G316" s="93"/>
      <c r="H316" s="93"/>
      <c r="I316" s="93"/>
      <c r="J316" s="93"/>
    </row>
    <row r="317" spans="1:18" ht="14.25" customHeight="1">
      <c r="A317" s="98" t="s">
        <v>2505</v>
      </c>
      <c r="B317" s="99">
        <f>SUMIF('Copiar Eje'!A:A,A317,'Copiar Eje'!C:C)</f>
        <v>0</v>
      </c>
      <c r="C317" s="99">
        <f>SUMIF('Copiar Eje'!A:A,A317,'Copiar Eje'!D:D)</f>
        <v>53381183.759999998</v>
      </c>
      <c r="D317" s="99">
        <f>SUMIF('Copiar Eje'!A:A,A317,'Copiar Eje'!F:F)</f>
        <v>0</v>
      </c>
      <c r="E317" s="93"/>
      <c r="F317" s="93"/>
      <c r="G317" s="93"/>
      <c r="H317" s="93"/>
      <c r="I317" s="93"/>
      <c r="J317" s="93"/>
    </row>
    <row r="318" spans="1:18" ht="14.25" customHeight="1">
      <c r="A318" s="98" t="s">
        <v>2506</v>
      </c>
      <c r="B318" s="99">
        <f>SUMIF('Copiar Eje'!A:A,A318,'Copiar Eje'!C:C)</f>
        <v>0</v>
      </c>
      <c r="C318" s="99">
        <f>SUMIF('Copiar Eje'!A:A,A318,'Copiar Eje'!D:D)</f>
        <v>77350636.650000006</v>
      </c>
      <c r="D318" s="99">
        <f>SUMIF('Copiar Eje'!A:A,A318,'Copiar Eje'!F:F)</f>
        <v>0</v>
      </c>
      <c r="E318" s="100"/>
      <c r="F318" s="100"/>
      <c r="G318" s="100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</row>
    <row r="319" spans="1:18" ht="14.25" customHeight="1">
      <c r="A319" s="98" t="s">
        <v>2542</v>
      </c>
      <c r="B319" s="99">
        <f>SUMIF('Copiar Eje'!A:A,A319,'Copiar Eje'!C:C)</f>
        <v>2717256949</v>
      </c>
      <c r="C319" s="99">
        <f>SUMIF('Copiar Eje'!A:A,A319,'Copiar Eje'!D:D)</f>
        <v>3464455609</v>
      </c>
      <c r="D319" s="99">
        <f>SUMIF('Copiar Eje'!A:A,A319,'Copiar Eje'!F:F)</f>
        <v>1300000000</v>
      </c>
      <c r="E319" s="100"/>
      <c r="F319" s="100"/>
      <c r="G319" s="100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</row>
    <row r="320" spans="1:18" ht="14.25" customHeight="1">
      <c r="A320" s="98" t="s">
        <v>2544</v>
      </c>
      <c r="B320" s="99">
        <f>SUMIF('Copiar Eje'!A:A,A320,'Copiar Eje'!C:C)</f>
        <v>0</v>
      </c>
      <c r="C320" s="99">
        <f>SUMIF('Copiar Eje'!A:A,A320,'Copiar Eje'!D:D)</f>
        <v>35143570</v>
      </c>
      <c r="D320" s="99">
        <f>SUMIF('Copiar Eje'!A:A,A320,'Copiar Eje'!F:F)</f>
        <v>0</v>
      </c>
      <c r="E320" s="100"/>
      <c r="F320" s="100"/>
      <c r="G320" s="100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</row>
    <row r="321" spans="1:18" ht="14.25" customHeight="1">
      <c r="A321" s="98" t="s">
        <v>2560</v>
      </c>
      <c r="B321" s="99">
        <f>SUMIF('Copiar Eje'!A:A,A321,'Copiar Eje'!C:C)</f>
        <v>2892407819</v>
      </c>
      <c r="C321" s="99">
        <f>SUMIF('Copiar Eje'!A:A,A321,'Copiar Eje'!D:D)</f>
        <v>2892407819</v>
      </c>
      <c r="D321" s="99">
        <f>SUMIF('Copiar Eje'!A:A,A321,'Copiar Eje'!F:F)</f>
        <v>2892407819</v>
      </c>
      <c r="E321" s="100"/>
      <c r="F321" s="100"/>
      <c r="G321" s="100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</row>
    <row r="322" spans="1:18" ht="14.25" customHeight="1">
      <c r="A322" s="98" t="s">
        <v>2557</v>
      </c>
      <c r="B322" s="99">
        <f>SUMIF('Copiar Eje'!A:A,A322,'Copiar Eje'!C:C)</f>
        <v>10251626636</v>
      </c>
      <c r="C322" s="99">
        <f>SUMIF('Copiar Eje'!A:A,A322,'Copiar Eje'!D:D)</f>
        <v>10251626636</v>
      </c>
      <c r="D322" s="99">
        <f>SUMIF('Copiar Eje'!A:A,A322,'Copiar Eje'!F:F)</f>
        <v>10251626636</v>
      </c>
      <c r="E322" s="100"/>
      <c r="F322" s="100"/>
      <c r="G322" s="100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</row>
    <row r="323" spans="1:18" ht="14.25" customHeight="1">
      <c r="A323" s="98" t="s">
        <v>2535</v>
      </c>
      <c r="B323" s="99">
        <f>SUMIF('Copiar Eje'!A:A,A323,'Copiar Eje'!C:C)</f>
        <v>48000000</v>
      </c>
      <c r="C323" s="99">
        <f>SUMIF('Copiar Eje'!A:A,A323,'Copiar Eje'!D:D)</f>
        <v>0</v>
      </c>
      <c r="D323" s="99">
        <f>SUMIF('Copiar Eje'!A:A,A323,'Copiar Eje'!F:F)</f>
        <v>0</v>
      </c>
      <c r="E323" s="100"/>
      <c r="F323" s="100"/>
      <c r="G323" s="100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</row>
    <row r="324" spans="1:18" ht="14.25" customHeight="1">
      <c r="A324" s="98" t="s">
        <v>2533</v>
      </c>
      <c r="B324" s="99">
        <f>SUMIF('Copiar Eje'!A:A,A324,'Copiar Eje'!C:C)</f>
        <v>524729235</v>
      </c>
      <c r="C324" s="99">
        <f>SUMIF('Copiar Eje'!A:A,A324,'Copiar Eje'!D:D)</f>
        <v>524729235</v>
      </c>
      <c r="D324" s="99">
        <f>SUMIF('Copiar Eje'!A:A,A324,'Copiar Eje'!F:F)</f>
        <v>300000000</v>
      </c>
      <c r="E324" s="93"/>
      <c r="F324" s="93"/>
      <c r="G324" s="93"/>
      <c r="H324" s="93"/>
      <c r="I324" s="93"/>
      <c r="J324" s="93"/>
    </row>
    <row r="325" spans="1:18" ht="14.25" customHeight="1">
      <c r="A325" s="98" t="s">
        <v>2550</v>
      </c>
      <c r="B325" s="99">
        <f>SUMIF('Copiar Eje'!A:A,A325,'Copiar Eje'!C:C)</f>
        <v>1424871361</v>
      </c>
      <c r="C325" s="99">
        <f>SUMIF('Copiar Eje'!A:A,A325,'Copiar Eje'!D:D)</f>
        <v>1424871361</v>
      </c>
      <c r="D325" s="99">
        <f>SUMIF('Copiar Eje'!A:A,A325,'Copiar Eje'!F:F)</f>
        <v>1424871361</v>
      </c>
      <c r="E325" s="93"/>
      <c r="F325" s="93"/>
      <c r="G325" s="93"/>
      <c r="H325" s="93"/>
      <c r="I325" s="93"/>
      <c r="J325" s="93"/>
    </row>
    <row r="326" spans="1:18" ht="14.25" customHeight="1">
      <c r="A326" s="98" t="s">
        <v>2439</v>
      </c>
      <c r="B326" s="99">
        <f>SUMIF('Copiar Eje'!A:A,A326,'Copiar Eje'!C:C)</f>
        <v>82460000</v>
      </c>
      <c r="C326" s="99">
        <f>SUMIF('Copiar Eje'!A:A,A326,'Copiar Eje'!D:D)</f>
        <v>41230000</v>
      </c>
      <c r="D326" s="99">
        <f>SUMIF('Copiar Eje'!A:A,A326,'Copiar Eje'!F:F)</f>
        <v>27648576</v>
      </c>
      <c r="E326" s="93"/>
      <c r="F326" s="93"/>
      <c r="G326" s="93"/>
      <c r="H326" s="93"/>
      <c r="I326" s="93"/>
      <c r="J326" s="93"/>
    </row>
    <row r="327" spans="1:18" ht="14.25" customHeight="1">
      <c r="A327" s="98" t="s">
        <v>2461</v>
      </c>
      <c r="B327" s="99">
        <f>SUMIF('Copiar Eje'!A:A,A327,'Copiar Eje'!C:C)</f>
        <v>0</v>
      </c>
      <c r="C327" s="99">
        <f>SUMIF('Copiar Eje'!A:A,A327,'Copiar Eje'!D:D)</f>
        <v>13900000</v>
      </c>
      <c r="D327" s="99">
        <f>SUMIF('Copiar Eje'!A:A,A327,'Copiar Eje'!F:F)</f>
        <v>0</v>
      </c>
      <c r="E327" s="93"/>
      <c r="F327" s="93"/>
      <c r="G327" s="93"/>
      <c r="H327" s="93"/>
      <c r="I327" s="93"/>
      <c r="J327" s="93"/>
    </row>
    <row r="328" spans="1:18" ht="14.25" customHeight="1">
      <c r="A328" s="98" t="s">
        <v>2467</v>
      </c>
      <c r="B328" s="99">
        <f>SUMIF('Copiar Eje'!A:A,A328,'Copiar Eje'!C:C)</f>
        <v>0</v>
      </c>
      <c r="C328" s="99">
        <f>SUMIF('Copiar Eje'!A:A,A328,'Copiar Eje'!D:D)</f>
        <v>50000000</v>
      </c>
      <c r="D328" s="99">
        <f>SUMIF('Copiar Eje'!A:A,A328,'Copiar Eje'!F:F)</f>
        <v>0</v>
      </c>
      <c r="E328" s="100"/>
      <c r="F328" s="100"/>
      <c r="G328" s="100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</row>
    <row r="329" spans="1:18" ht="14.25" customHeight="1">
      <c r="A329" s="98" t="s">
        <v>2473</v>
      </c>
      <c r="B329" s="99">
        <f>SUMIF('Copiar Eje'!A:A,A329,'Copiar Eje'!C:C)</f>
        <v>40000000</v>
      </c>
      <c r="C329" s="99">
        <f>SUMIF('Copiar Eje'!A:A,A329,'Copiar Eje'!D:D)</f>
        <v>0</v>
      </c>
      <c r="D329" s="99">
        <f>SUMIF('Copiar Eje'!A:A,A329,'Copiar Eje'!F:F)</f>
        <v>0</v>
      </c>
      <c r="E329" s="100"/>
      <c r="F329" s="100"/>
      <c r="G329" s="100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</row>
    <row r="330" spans="1:18" ht="14.25" customHeight="1">
      <c r="A330" s="98" t="s">
        <v>2476</v>
      </c>
      <c r="B330" s="99">
        <f>SUMIF('Copiar Eje'!A:A,A330,'Copiar Eje'!C:C)</f>
        <v>32000000</v>
      </c>
      <c r="C330" s="99">
        <f>SUMIF('Copiar Eje'!A:A,A330,'Copiar Eje'!D:D)</f>
        <v>0</v>
      </c>
      <c r="D330" s="99">
        <f>SUMIF('Copiar Eje'!A:A,A330,'Copiar Eje'!F:F)</f>
        <v>0</v>
      </c>
      <c r="E330" s="100"/>
      <c r="F330" s="100"/>
      <c r="G330" s="100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</row>
    <row r="331" spans="1:18" ht="14.25" customHeight="1">
      <c r="A331" s="98" t="s">
        <v>2484</v>
      </c>
      <c r="B331" s="99">
        <f>SUMIF('Copiar Eje'!A:A,A331,'Copiar Eje'!C:C)</f>
        <v>30000000</v>
      </c>
      <c r="C331" s="99">
        <f>SUMIF('Copiar Eje'!A:A,A331,'Copiar Eje'!D:D)</f>
        <v>21182000</v>
      </c>
      <c r="D331" s="99">
        <f>SUMIF('Copiar Eje'!A:A,A331,'Copiar Eje'!F:F)</f>
        <v>21182000</v>
      </c>
      <c r="E331" s="100"/>
      <c r="F331" s="100"/>
      <c r="G331" s="100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</row>
    <row r="332" spans="1:18" ht="14.25" customHeight="1">
      <c r="A332" s="98" t="s">
        <v>2438</v>
      </c>
      <c r="B332" s="99">
        <f>SUMIF('Copiar Eje'!A:A,A332,'Copiar Eje'!C:C)</f>
        <v>283298775</v>
      </c>
      <c r="C332" s="99">
        <f>SUMIF('Copiar Eje'!A:A,A332,'Copiar Eje'!D:D)</f>
        <v>569828006.5</v>
      </c>
      <c r="D332" s="99">
        <f>SUMIF('Copiar Eje'!A:A,A332,'Copiar Eje'!F:F)</f>
        <v>569828006</v>
      </c>
      <c r="E332" s="100"/>
      <c r="F332" s="100"/>
      <c r="G332" s="100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</row>
    <row r="333" spans="1:18" ht="14.25" customHeight="1">
      <c r="A333" s="98" t="s">
        <v>2460</v>
      </c>
      <c r="B333" s="99">
        <f>SUMIF('Copiar Eje'!A:A,A333,'Copiar Eje'!C:C)</f>
        <v>30000000</v>
      </c>
      <c r="C333" s="99">
        <f>SUMIF('Copiar Eje'!A:A,A333,'Copiar Eje'!D:D)</f>
        <v>0</v>
      </c>
      <c r="D333" s="99">
        <f>SUMIF('Copiar Eje'!A:A,A333,'Copiar Eje'!F:F)</f>
        <v>0</v>
      </c>
      <c r="E333" s="100"/>
      <c r="F333" s="100"/>
      <c r="G333" s="100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</row>
    <row r="334" spans="1:18" ht="14.25" customHeight="1">
      <c r="A334" s="98" t="s">
        <v>2466</v>
      </c>
      <c r="B334" s="99">
        <f>SUMIF('Copiar Eje'!A:A,A334,'Copiar Eje'!C:C)</f>
        <v>50000000</v>
      </c>
      <c r="C334" s="99">
        <f>SUMIF('Copiar Eje'!A:A,A334,'Copiar Eje'!D:D)</f>
        <v>0</v>
      </c>
      <c r="D334" s="99">
        <f>SUMIF('Copiar Eje'!A:A,A334,'Copiar Eje'!F:F)</f>
        <v>0</v>
      </c>
      <c r="E334" s="100"/>
      <c r="F334" s="100"/>
      <c r="G334" s="100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</row>
    <row r="335" spans="1:18" ht="14.25" customHeight="1">
      <c r="A335" s="98" t="s">
        <v>2482</v>
      </c>
      <c r="B335" s="99">
        <f>SUMIF('Copiar Eje'!A:A,A335,'Copiar Eje'!C:C)</f>
        <v>170000000</v>
      </c>
      <c r="C335" s="99">
        <f>SUMIF('Copiar Eje'!A:A,A335,'Copiar Eje'!D:D)</f>
        <v>126894000</v>
      </c>
      <c r="D335" s="99">
        <f>SUMIF('Copiar Eje'!A:A,A335,'Copiar Eje'!F:F)</f>
        <v>0</v>
      </c>
      <c r="E335" s="100"/>
      <c r="F335" s="100"/>
      <c r="G335" s="100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</row>
    <row r="336" spans="1:18" ht="14.25" customHeight="1">
      <c r="A336" s="98" t="s">
        <v>2464</v>
      </c>
      <c r="B336" s="99">
        <f>SUMIF('Copiar Eje'!A:A,A336,'Copiar Eje'!C:C)</f>
        <v>0</v>
      </c>
      <c r="C336" s="99">
        <f>SUMIF('Copiar Eje'!A:A,A336,'Copiar Eje'!D:D)</f>
        <v>1004369</v>
      </c>
      <c r="D336" s="99">
        <f>SUMIF('Copiar Eje'!A:A,A336,'Copiar Eje'!F:F)</f>
        <v>0</v>
      </c>
      <c r="E336" s="100"/>
      <c r="F336" s="100"/>
      <c r="G336" s="100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</row>
    <row r="337" spans="1:18" ht="14.25" customHeight="1">
      <c r="A337" s="98" t="s">
        <v>2487</v>
      </c>
      <c r="B337" s="99">
        <f>SUMIF('Copiar Eje'!A:A,A337,'Copiar Eje'!C:C)</f>
        <v>0</v>
      </c>
      <c r="C337" s="99">
        <f>SUMIF('Copiar Eje'!A:A,A337,'Copiar Eje'!D:D)</f>
        <v>223068348.16999999</v>
      </c>
      <c r="D337" s="99">
        <f>SUMIF('Copiar Eje'!A:A,A337,'Copiar Eje'!F:F)</f>
        <v>18326000</v>
      </c>
      <c r="E337" s="100"/>
      <c r="F337" s="100"/>
      <c r="G337" s="100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</row>
    <row r="338" spans="1:18" ht="14.25" customHeight="1">
      <c r="A338" s="98" t="s">
        <v>2440</v>
      </c>
      <c r="B338" s="99">
        <f>SUMIF('Copiar Eje'!A:A,A338,'Copiar Eje'!C:C)</f>
        <v>0</v>
      </c>
      <c r="C338" s="99">
        <f>SUMIF('Copiar Eje'!A:A,A338,'Copiar Eje'!D:D)</f>
        <v>350086195</v>
      </c>
      <c r="D338" s="99">
        <f>SUMIF('Copiar Eje'!A:A,A338,'Copiar Eje'!F:F)</f>
        <v>350086195</v>
      </c>
      <c r="E338" s="100"/>
      <c r="F338" s="100"/>
      <c r="G338" s="100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</row>
    <row r="339" spans="1:18" ht="14.25" customHeight="1">
      <c r="A339" s="98" t="s">
        <v>2446</v>
      </c>
      <c r="B339" s="99">
        <f>SUMIF('Copiar Eje'!A:A,A339,'Copiar Eje'!C:C)</f>
        <v>193440000</v>
      </c>
      <c r="C339" s="99">
        <f>SUMIF('Copiar Eje'!A:A,A339,'Copiar Eje'!D:D)</f>
        <v>112100000</v>
      </c>
      <c r="D339" s="99">
        <f>SUMIF('Copiar Eje'!A:A,A339,'Copiar Eje'!F:F)</f>
        <v>100533335</v>
      </c>
      <c r="E339" s="100"/>
      <c r="F339" s="100"/>
      <c r="G339" s="100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</row>
    <row r="340" spans="1:18" ht="14.25" customHeight="1">
      <c r="A340" s="98" t="s">
        <v>2455</v>
      </c>
      <c r="B340" s="99">
        <f>SUMIF('Copiar Eje'!A:A,A340,'Copiar Eje'!C:C)</f>
        <v>200000000</v>
      </c>
      <c r="C340" s="99">
        <f>SUMIF('Copiar Eje'!A:A,A340,'Copiar Eje'!D:D)</f>
        <v>200000000</v>
      </c>
      <c r="D340" s="99">
        <f>SUMIF('Copiar Eje'!A:A,A340,'Copiar Eje'!F:F)</f>
        <v>33755103</v>
      </c>
      <c r="E340" s="100"/>
      <c r="F340" s="100"/>
      <c r="G340" s="100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</row>
    <row r="341" spans="1:18" ht="14.25" customHeight="1">
      <c r="A341" s="98" t="s">
        <v>2445</v>
      </c>
      <c r="B341" s="99">
        <f>SUMIF('Copiar Eje'!A:A,A341,'Copiar Eje'!C:C)</f>
        <v>439200000</v>
      </c>
      <c r="C341" s="99">
        <f>SUMIF('Copiar Eje'!A:A,A341,'Copiar Eje'!D:D)</f>
        <v>439200000</v>
      </c>
      <c r="D341" s="99">
        <f>SUMIF('Copiar Eje'!A:A,A341,'Copiar Eje'!F:F)</f>
        <v>337650000</v>
      </c>
      <c r="E341" s="100"/>
      <c r="F341" s="100"/>
      <c r="G341" s="100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</row>
    <row r="342" spans="1:18" ht="14.25" customHeight="1">
      <c r="A342" s="98" t="s">
        <v>2517</v>
      </c>
      <c r="B342" s="99">
        <f>SUMIF('Copiar Eje'!A:A,A342,'Copiar Eje'!C:C)</f>
        <v>56736106</v>
      </c>
      <c r="C342" s="99">
        <f>SUMIF('Copiar Eje'!A:A,A342,'Copiar Eje'!D:D)</f>
        <v>56736106</v>
      </c>
      <c r="D342" s="99">
        <f>SUMIF('Copiar Eje'!A:A,A342,'Copiar Eje'!F:F)</f>
        <v>0</v>
      </c>
      <c r="E342" s="100"/>
      <c r="F342" s="100"/>
      <c r="G342" s="100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</row>
    <row r="343" spans="1:18" ht="14.25" customHeight="1">
      <c r="A343" s="98" t="s">
        <v>2521</v>
      </c>
      <c r="B343" s="99">
        <f>SUMIF('Copiar Eje'!A:A,A343,'Copiar Eje'!C:C)</f>
        <v>132384249</v>
      </c>
      <c r="C343" s="99">
        <f>SUMIF('Copiar Eje'!A:A,A343,'Copiar Eje'!D:D)</f>
        <v>132384249</v>
      </c>
      <c r="D343" s="99">
        <f>SUMIF('Copiar Eje'!A:A,A343,'Copiar Eje'!F:F)</f>
        <v>0</v>
      </c>
      <c r="E343" s="100"/>
      <c r="F343" s="100"/>
      <c r="G343" s="100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</row>
    <row r="344" spans="1:18" ht="14.25" customHeight="1">
      <c r="A344" s="98" t="s">
        <v>2508</v>
      </c>
      <c r="B344" s="99">
        <f>SUMIF('Copiar Eje'!A:A,A344,'Copiar Eje'!C:C)</f>
        <v>157200000</v>
      </c>
      <c r="C344" s="99">
        <f>SUMIF('Copiar Eje'!A:A,A344,'Copiar Eje'!D:D)</f>
        <v>126050000</v>
      </c>
      <c r="D344" s="99">
        <f>SUMIF('Copiar Eje'!A:A,A344,'Copiar Eje'!F:F)</f>
        <v>109300000</v>
      </c>
      <c r="E344" s="100"/>
      <c r="F344" s="100"/>
      <c r="G344" s="100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</row>
    <row r="345" spans="1:18" ht="14.25" customHeight="1">
      <c r="A345" s="98" t="s">
        <v>2509</v>
      </c>
      <c r="B345" s="99">
        <f>SUMIF('Copiar Eje'!A:A,A345,'Copiar Eje'!C:C)</f>
        <v>42000000</v>
      </c>
      <c r="C345" s="99">
        <f>SUMIF('Copiar Eje'!A:A,A345,'Copiar Eje'!D:D)</f>
        <v>42000000</v>
      </c>
      <c r="D345" s="99">
        <f>SUMIF('Copiar Eje'!A:A,A345,'Copiar Eje'!F:F)</f>
        <v>31500000</v>
      </c>
      <c r="E345" s="100"/>
      <c r="F345" s="100"/>
      <c r="G345" s="100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</row>
    <row r="346" spans="1:18" ht="14.25" customHeight="1">
      <c r="A346" s="98" t="s">
        <v>2503</v>
      </c>
      <c r="B346" s="99">
        <f>SUMIF('Copiar Eje'!A:A,A346,'Copiar Eje'!C:C)</f>
        <v>266900000</v>
      </c>
      <c r="C346" s="99">
        <f>SUMIF('Copiar Eje'!A:A,A346,'Copiar Eje'!D:D)</f>
        <v>53000000</v>
      </c>
      <c r="D346" s="99">
        <f>SUMIF('Copiar Eje'!A:A,A346,'Copiar Eje'!F:F)</f>
        <v>42364000</v>
      </c>
      <c r="E346" s="100"/>
      <c r="F346" s="100"/>
      <c r="G346" s="100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</row>
    <row r="347" spans="1:18" ht="14.25" customHeight="1">
      <c r="A347" s="98" t="s">
        <v>3460</v>
      </c>
      <c r="B347" s="99">
        <f>SUMIF('Copiar Eje'!A:A,A347,'Copiar Eje'!C:C)</f>
        <v>0</v>
      </c>
      <c r="C347" s="99">
        <f>SUMIF('Copiar Eje'!A:A,A347,'Copiar Eje'!D:D)</f>
        <v>160703807</v>
      </c>
      <c r="D347" s="99">
        <f>SUMIF('Copiar Eje'!A:A,A347,'Copiar Eje'!F:F)</f>
        <v>160703807</v>
      </c>
      <c r="E347" s="100"/>
      <c r="F347" s="100"/>
      <c r="G347" s="100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</row>
    <row r="348" spans="1:18" ht="14.25" customHeight="1">
      <c r="A348" s="98" t="s">
        <v>3461</v>
      </c>
      <c r="B348" s="99">
        <f>SUMIF('Copiar Eje'!A:A,A348,'Copiar Eje'!C:C)</f>
        <v>0</v>
      </c>
      <c r="C348" s="99">
        <f>SUMIF('Copiar Eje'!A:A,A348,'Copiar Eje'!D:D)</f>
        <v>42020000</v>
      </c>
      <c r="D348" s="99">
        <f>SUMIF('Copiar Eje'!A:A,A348,'Copiar Eje'!F:F)</f>
        <v>42020000</v>
      </c>
      <c r="E348" s="100"/>
      <c r="F348" s="100"/>
      <c r="G348" s="100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</row>
    <row r="349" spans="1:18" ht="14.25" customHeight="1">
      <c r="A349" s="98">
        <v>7</v>
      </c>
      <c r="B349" s="99">
        <f>SUMIF('Copiar Eje'!A:A,A349,'Copiar Eje'!C:C)</f>
        <v>0</v>
      </c>
      <c r="C349" s="99">
        <f>SUMIF('Copiar Eje'!A:A,A349,'Copiar Eje'!D:D)</f>
        <v>0</v>
      </c>
      <c r="D349" s="99">
        <f>SUMIF('Copiar Eje'!A:A,A349,'Copiar Eje'!F:F)</f>
        <v>0</v>
      </c>
      <c r="E349" s="100"/>
      <c r="F349" s="100"/>
      <c r="G349" s="100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</row>
    <row r="350" spans="1:18" ht="14.25" customHeight="1">
      <c r="A350" s="98" t="s">
        <v>3462</v>
      </c>
      <c r="B350" s="99">
        <f>SUMIF('Copiar Eje'!A:A,A350,'Copiar Eje'!C:C)</f>
        <v>0</v>
      </c>
      <c r="C350" s="99">
        <f>SUMIF('Copiar Eje'!A:A,A350,'Copiar Eje'!D:D)</f>
        <v>0</v>
      </c>
      <c r="D350" s="99">
        <f>SUMIF('Copiar Eje'!A:A,A350,'Copiar Eje'!F:F)</f>
        <v>0</v>
      </c>
      <c r="E350" s="100"/>
      <c r="F350" s="100"/>
      <c r="G350" s="100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</row>
    <row r="351" spans="1:18" ht="14.25" customHeight="1">
      <c r="A351" s="98" t="s">
        <v>3463</v>
      </c>
      <c r="B351" s="99">
        <f>SUMIF('Copiar Eje'!A:A,A351,'Copiar Eje'!C:C)</f>
        <v>0</v>
      </c>
      <c r="C351" s="99">
        <f>SUMIF('Copiar Eje'!A:A,A351,'Copiar Eje'!D:D)</f>
        <v>0</v>
      </c>
      <c r="D351" s="99">
        <f>SUMIF('Copiar Eje'!A:A,A351,'Copiar Eje'!F:F)</f>
        <v>0</v>
      </c>
      <c r="E351" s="100"/>
      <c r="F351" s="100"/>
      <c r="G351" s="100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</row>
    <row r="352" spans="1:18" ht="14.25" customHeight="1">
      <c r="A352" s="98" t="s">
        <v>3464</v>
      </c>
      <c r="B352" s="99">
        <f>SUMIF('Copiar Eje'!A:A,A352,'Copiar Eje'!C:C)</f>
        <v>0</v>
      </c>
      <c r="C352" s="99">
        <f>SUMIF('Copiar Eje'!A:A,A352,'Copiar Eje'!D:D)</f>
        <v>0</v>
      </c>
      <c r="D352" s="99">
        <f>SUMIF('Copiar Eje'!A:A,A352,'Copiar Eje'!F:F)</f>
        <v>0</v>
      </c>
      <c r="E352" s="100"/>
      <c r="F352" s="100"/>
      <c r="G352" s="100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</row>
    <row r="353" spans="1:18" ht="14.25" customHeight="1">
      <c r="A353" s="98">
        <v>36</v>
      </c>
      <c r="B353" s="99">
        <f>SUMIF('Copiar Eje'!A:A,A353,'Copiar Eje'!C:C)</f>
        <v>0</v>
      </c>
      <c r="C353" s="99">
        <f>SUMIF('Copiar Eje'!A:A,A353,'Copiar Eje'!D:D)</f>
        <v>0</v>
      </c>
      <c r="D353" s="99">
        <f>SUMIF('Copiar Eje'!A:A,A353,'Copiar Eje'!F:F)</f>
        <v>0</v>
      </c>
      <c r="E353" s="100"/>
      <c r="F353" s="100"/>
      <c r="G353" s="100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</row>
    <row r="354" spans="1:18" ht="14.25" customHeight="1">
      <c r="A354" s="98" t="s">
        <v>1096</v>
      </c>
      <c r="B354" s="99">
        <f>SUMIF('Copiar Eje'!A:A,A354,'Copiar Eje'!C:C)</f>
        <v>5000000</v>
      </c>
      <c r="C354" s="99">
        <f>SUMIF('Copiar Eje'!A:A,A354,'Copiar Eje'!D:D)</f>
        <v>5000000</v>
      </c>
      <c r="D354" s="99">
        <f>SUMIF('Copiar Eje'!A:A,A354,'Copiar Eje'!F:F)</f>
        <v>0</v>
      </c>
      <c r="E354" s="100"/>
      <c r="F354" s="100"/>
      <c r="G354" s="100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</row>
    <row r="355" spans="1:18" ht="14.25" customHeight="1">
      <c r="A355" s="98" t="s">
        <v>1081</v>
      </c>
      <c r="B355" s="99">
        <f>SUMIF('Copiar Eje'!A:A,A355,'Copiar Eje'!C:C)</f>
        <v>8000000</v>
      </c>
      <c r="C355" s="99">
        <f>SUMIF('Copiar Eje'!A:A,A355,'Copiar Eje'!D:D)</f>
        <v>10000000</v>
      </c>
      <c r="D355" s="99">
        <f>SUMIF('Copiar Eje'!A:A,A355,'Copiar Eje'!F:F)</f>
        <v>0</v>
      </c>
      <c r="E355" s="100"/>
      <c r="F355" s="100"/>
      <c r="G355" s="100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</row>
    <row r="356" spans="1:18" ht="14.25" customHeight="1">
      <c r="A356" s="98" t="s">
        <v>1098</v>
      </c>
      <c r="B356" s="99">
        <f>SUMIF('Copiar Eje'!A:A,A356,'Copiar Eje'!C:C)</f>
        <v>22000000</v>
      </c>
      <c r="C356" s="99">
        <f>SUMIF('Copiar Eje'!A:A,A356,'Copiar Eje'!D:D)</f>
        <v>0</v>
      </c>
      <c r="D356" s="99">
        <f>SUMIF('Copiar Eje'!A:A,A356,'Copiar Eje'!F:F)</f>
        <v>0</v>
      </c>
      <c r="E356" s="100"/>
      <c r="F356" s="100"/>
      <c r="G356" s="100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</row>
    <row r="357" spans="1:18" ht="14.25" customHeight="1">
      <c r="A357" s="98" t="s">
        <v>1069</v>
      </c>
      <c r="B357" s="99">
        <f>SUMIF('Copiar Eje'!A:A,A357,'Copiar Eje'!C:C)</f>
        <v>3000000</v>
      </c>
      <c r="C357" s="99">
        <f>SUMIF('Copiar Eje'!A:A,A357,'Copiar Eje'!D:D)</f>
        <v>0</v>
      </c>
      <c r="D357" s="99">
        <f>SUMIF('Copiar Eje'!A:A,A357,'Copiar Eje'!F:F)</f>
        <v>0</v>
      </c>
      <c r="E357" s="100"/>
      <c r="F357" s="100"/>
      <c r="G357" s="100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</row>
    <row r="358" spans="1:18" ht="14.25" customHeight="1">
      <c r="A358" s="98" t="s">
        <v>1071</v>
      </c>
      <c r="B358" s="99">
        <f>SUMIF('Copiar Eje'!A:A,A358,'Copiar Eje'!C:C)</f>
        <v>7000000</v>
      </c>
      <c r="C358" s="99">
        <f>SUMIF('Copiar Eje'!A:A,A358,'Copiar Eje'!D:D)</f>
        <v>10000000</v>
      </c>
      <c r="D358" s="99">
        <f>SUMIF('Copiar Eje'!A:A,A358,'Copiar Eje'!F:F)</f>
        <v>10000000</v>
      </c>
      <c r="E358" s="100"/>
      <c r="F358" s="100"/>
      <c r="G358" s="100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</row>
    <row r="359" spans="1:18" ht="14.25" customHeight="1">
      <c r="A359" s="98" t="s">
        <v>1079</v>
      </c>
      <c r="B359" s="99">
        <f>SUMIF('Copiar Eje'!A:A,A359,'Copiar Eje'!C:C)</f>
        <v>2000000</v>
      </c>
      <c r="C359" s="99">
        <f>SUMIF('Copiar Eje'!A:A,A359,'Copiar Eje'!D:D)</f>
        <v>0</v>
      </c>
      <c r="D359" s="99">
        <f>SUMIF('Copiar Eje'!A:A,A359,'Copiar Eje'!F:F)</f>
        <v>0</v>
      </c>
      <c r="E359" s="100"/>
      <c r="F359" s="100"/>
      <c r="G359" s="100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</row>
    <row r="360" spans="1:18" ht="14.25" customHeight="1">
      <c r="A360" s="98" t="s">
        <v>3465</v>
      </c>
      <c r="B360" s="99">
        <f>SUMIF('Copiar Eje'!A:A,A360,'Copiar Eje'!C:C)</f>
        <v>0</v>
      </c>
      <c r="C360" s="99">
        <f>SUMIF('Copiar Eje'!A:A,A360,'Copiar Eje'!D:D)</f>
        <v>7875000</v>
      </c>
      <c r="D360" s="99">
        <f>SUMIF('Copiar Eje'!A:A,A360,'Copiar Eje'!F:F)</f>
        <v>7875000</v>
      </c>
      <c r="E360" s="93"/>
      <c r="F360" s="93"/>
      <c r="G360" s="93"/>
      <c r="H360" s="93"/>
      <c r="I360" s="93"/>
      <c r="J360" s="93"/>
    </row>
    <row r="361" spans="1:18" ht="14.25" customHeight="1">
      <c r="A361" s="98" t="s">
        <v>2707</v>
      </c>
      <c r="B361" s="99">
        <f>SUMIF('Copiar Eje'!A:A,A361,'Copiar Eje'!C:C)</f>
        <v>0</v>
      </c>
      <c r="C361" s="99">
        <f>SUMIF('Copiar Eje'!A:A,A361,'Copiar Eje'!D:D)</f>
        <v>37444729.359999999</v>
      </c>
      <c r="D361" s="99">
        <f>SUMIF('Copiar Eje'!A:A,A361,'Copiar Eje'!F:F)</f>
        <v>0</v>
      </c>
      <c r="E361" s="93"/>
      <c r="F361" s="93"/>
      <c r="G361" s="93"/>
      <c r="H361" s="93"/>
      <c r="I361" s="93"/>
      <c r="J361" s="93"/>
    </row>
    <row r="362" spans="1:18" ht="14.25" customHeight="1">
      <c r="A362" s="98" t="s">
        <v>2695</v>
      </c>
      <c r="B362" s="99">
        <f>SUMIF('Copiar Eje'!A:A,A362,'Copiar Eje'!C:C)</f>
        <v>0</v>
      </c>
      <c r="C362" s="99">
        <f>SUMIF('Copiar Eje'!A:A,A362,'Copiar Eje'!D:D)</f>
        <v>400000000</v>
      </c>
      <c r="D362" s="99">
        <f>SUMIF('Copiar Eje'!A:A,A362,'Copiar Eje'!F:F)</f>
        <v>0</v>
      </c>
      <c r="E362" s="100"/>
      <c r="F362" s="100"/>
      <c r="G362" s="100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</row>
    <row r="363" spans="1:18" ht="14.25" customHeight="1">
      <c r="A363" s="98" t="s">
        <v>2698</v>
      </c>
      <c r="B363" s="99">
        <f>SUMIF('Copiar Eje'!A:A,A363,'Copiar Eje'!C:C)</f>
        <v>0</v>
      </c>
      <c r="C363" s="99">
        <f>SUMIF('Copiar Eje'!A:A,A363,'Copiar Eje'!D:D)</f>
        <v>20000000</v>
      </c>
      <c r="D363" s="99">
        <f>SUMIF('Copiar Eje'!A:A,A363,'Copiar Eje'!F:F)</f>
        <v>0</v>
      </c>
      <c r="E363" s="100"/>
      <c r="F363" s="100"/>
      <c r="G363" s="100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</row>
    <row r="364" spans="1:18" ht="14.25" customHeight="1">
      <c r="A364" s="98" t="s">
        <v>2702</v>
      </c>
      <c r="B364" s="99">
        <f>SUMIF('Copiar Eje'!A:A,A364,'Copiar Eje'!C:C)</f>
        <v>0</v>
      </c>
      <c r="C364" s="99">
        <f>SUMIF('Copiar Eje'!A:A,A364,'Copiar Eje'!D:D)</f>
        <v>520896621</v>
      </c>
      <c r="D364" s="99">
        <f>SUMIF('Copiar Eje'!A:A,A364,'Copiar Eje'!F:F)</f>
        <v>520896621</v>
      </c>
      <c r="E364" s="100"/>
      <c r="F364" s="100"/>
      <c r="G364" s="100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</row>
    <row r="365" spans="1:18" ht="14.25" customHeight="1">
      <c r="A365" s="98" t="s">
        <v>2705</v>
      </c>
      <c r="B365" s="99">
        <f>SUMIF('Copiar Eje'!A:A,A365,'Copiar Eje'!C:C)</f>
        <v>0</v>
      </c>
      <c r="C365" s="99">
        <f>SUMIF('Copiar Eje'!A:A,A365,'Copiar Eje'!D:D)</f>
        <v>115508360.51000001</v>
      </c>
      <c r="D365" s="99">
        <f>SUMIF('Copiar Eje'!A:A,A365,'Copiar Eje'!F:F)</f>
        <v>67488615.680000007</v>
      </c>
      <c r="E365" s="100"/>
      <c r="F365" s="100"/>
      <c r="G365" s="100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</row>
    <row r="366" spans="1:18" ht="14.25" customHeight="1">
      <c r="A366" s="98" t="s">
        <v>2703</v>
      </c>
      <c r="B366" s="99">
        <f>SUMIF('Copiar Eje'!A:A,A366,'Copiar Eje'!C:C)</f>
        <v>0</v>
      </c>
      <c r="C366" s="99">
        <f>SUMIF('Copiar Eje'!A:A,A366,'Copiar Eje'!D:D)</f>
        <v>107825839.79000001</v>
      </c>
      <c r="D366" s="99">
        <f>SUMIF('Copiar Eje'!A:A,A366,'Copiar Eje'!F:F)</f>
        <v>107825839.79000001</v>
      </c>
      <c r="E366" s="100"/>
      <c r="F366" s="100"/>
      <c r="G366" s="100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</row>
    <row r="367" spans="1:18" ht="14.25" customHeight="1">
      <c r="A367" s="98" t="s">
        <v>2710</v>
      </c>
      <c r="B367" s="99">
        <f>SUMIF('Copiar Eje'!A:A,A367,'Copiar Eje'!C:C)</f>
        <v>0</v>
      </c>
      <c r="C367" s="99">
        <f>SUMIF('Copiar Eje'!A:A,A367,'Copiar Eje'!D:D)</f>
        <v>475000000</v>
      </c>
      <c r="D367" s="99">
        <f>SUMIF('Copiar Eje'!A:A,A367,'Copiar Eje'!F:F)</f>
        <v>198672325</v>
      </c>
      <c r="E367" s="100"/>
      <c r="F367" s="100"/>
      <c r="G367" s="100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</row>
    <row r="368" spans="1:18" ht="14.25" customHeight="1">
      <c r="A368" s="98" t="s">
        <v>2713</v>
      </c>
      <c r="B368" s="99">
        <f>SUMIF('Copiar Eje'!A:A,A368,'Copiar Eje'!C:C)</f>
        <v>0</v>
      </c>
      <c r="C368" s="99">
        <f>SUMIF('Copiar Eje'!A:A,A368,'Copiar Eje'!D:D)</f>
        <v>180000000</v>
      </c>
      <c r="D368" s="99">
        <f>SUMIF('Copiar Eje'!A:A,A368,'Copiar Eje'!F:F)</f>
        <v>0</v>
      </c>
      <c r="E368" s="93"/>
      <c r="F368" s="93"/>
      <c r="G368" s="93"/>
      <c r="H368" s="93"/>
      <c r="I368" s="93"/>
      <c r="J368" s="93"/>
    </row>
    <row r="369" spans="1:18" ht="14.25" customHeight="1">
      <c r="A369" s="98" t="s">
        <v>2645</v>
      </c>
      <c r="B369" s="99">
        <f>SUMIF('Copiar Eje'!A:A,A369,'Copiar Eje'!C:C)</f>
        <v>0</v>
      </c>
      <c r="C369" s="99">
        <f>SUMIF('Copiar Eje'!A:A,A369,'Copiar Eje'!D:D)</f>
        <v>90000000</v>
      </c>
      <c r="D369" s="99">
        <f>SUMIF('Copiar Eje'!A:A,A369,'Copiar Eje'!F:F)</f>
        <v>30000000</v>
      </c>
      <c r="E369" s="93"/>
      <c r="F369" s="93"/>
      <c r="G369" s="93"/>
      <c r="H369" s="93"/>
      <c r="I369" s="93"/>
      <c r="J369" s="93"/>
    </row>
    <row r="370" spans="1:18" ht="14.25" customHeight="1">
      <c r="A370" s="98" t="s">
        <v>2644</v>
      </c>
      <c r="B370" s="99">
        <f>SUMIF('Copiar Eje'!A:A,A370,'Copiar Eje'!C:C)</f>
        <v>45000000</v>
      </c>
      <c r="C370" s="99">
        <f>SUMIF('Copiar Eje'!A:A,A370,'Copiar Eje'!D:D)</f>
        <v>45000000</v>
      </c>
      <c r="D370" s="99">
        <f>SUMIF('Copiar Eje'!A:A,A370,'Copiar Eje'!F:F)</f>
        <v>0</v>
      </c>
      <c r="E370" s="93"/>
      <c r="F370" s="93"/>
      <c r="G370" s="93"/>
      <c r="H370" s="93"/>
      <c r="I370" s="93"/>
      <c r="J370" s="93"/>
    </row>
    <row r="371" spans="1:18" ht="14.25" customHeight="1">
      <c r="A371" s="98" t="s">
        <v>2647</v>
      </c>
      <c r="B371" s="99">
        <f>SUMIF('Copiar Eje'!A:A,A371,'Copiar Eje'!C:C)</f>
        <v>5000000</v>
      </c>
      <c r="C371" s="99">
        <f>SUMIF('Copiar Eje'!A:A,A371,'Copiar Eje'!D:D)</f>
        <v>5000000</v>
      </c>
      <c r="D371" s="99">
        <f>SUMIF('Copiar Eje'!A:A,A371,'Copiar Eje'!F:F)</f>
        <v>0</v>
      </c>
      <c r="E371" s="93"/>
      <c r="F371" s="93"/>
      <c r="G371" s="93"/>
      <c r="H371" s="93"/>
      <c r="I371" s="93"/>
      <c r="J371" s="93"/>
    </row>
    <row r="372" spans="1:18" ht="14.25" customHeight="1">
      <c r="A372" s="98" t="s">
        <v>2649</v>
      </c>
      <c r="B372" s="99">
        <f>SUMIF('Copiar Eje'!A:A,A372,'Copiar Eje'!C:C)</f>
        <v>130000000</v>
      </c>
      <c r="C372" s="99">
        <f>SUMIF('Copiar Eje'!A:A,A372,'Copiar Eje'!D:D)</f>
        <v>130000000</v>
      </c>
      <c r="D372" s="99">
        <f>SUMIF('Copiar Eje'!A:A,A372,'Copiar Eje'!F:F)</f>
        <v>16000000</v>
      </c>
      <c r="E372" s="100"/>
      <c r="F372" s="100"/>
      <c r="G372" s="100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</row>
    <row r="373" spans="1:18" ht="14.25" customHeight="1">
      <c r="A373" s="98" t="s">
        <v>2660</v>
      </c>
      <c r="B373" s="99">
        <f>SUMIF('Copiar Eje'!A:A,A373,'Copiar Eje'!C:C)</f>
        <v>35000000</v>
      </c>
      <c r="C373" s="99">
        <f>SUMIF('Copiar Eje'!A:A,A373,'Copiar Eje'!D:D)</f>
        <v>46000000</v>
      </c>
      <c r="D373" s="99">
        <f>SUMIF('Copiar Eje'!A:A,A373,'Copiar Eje'!F:F)</f>
        <v>43150000</v>
      </c>
      <c r="E373" s="100"/>
      <c r="F373" s="100"/>
      <c r="G373" s="100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</row>
    <row r="374" spans="1:18" ht="14.25" customHeight="1">
      <c r="A374" s="98" t="s">
        <v>2662</v>
      </c>
      <c r="B374" s="99">
        <f>SUMIF('Copiar Eje'!A:A,A374,'Copiar Eje'!C:C)</f>
        <v>35000000</v>
      </c>
      <c r="C374" s="99">
        <f>SUMIF('Copiar Eje'!A:A,A374,'Copiar Eje'!D:D)</f>
        <v>0</v>
      </c>
      <c r="D374" s="99">
        <f>SUMIF('Copiar Eje'!A:A,A374,'Copiar Eje'!F:F)</f>
        <v>0</v>
      </c>
      <c r="E374" s="100"/>
      <c r="F374" s="100"/>
      <c r="G374" s="100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</row>
    <row r="375" spans="1:18" ht="14.25" customHeight="1">
      <c r="A375" s="98" t="s">
        <v>2666</v>
      </c>
      <c r="B375" s="99">
        <f>SUMIF('Copiar Eje'!A:A,A375,'Copiar Eje'!C:C)</f>
        <v>2500000</v>
      </c>
      <c r="C375" s="99">
        <f>SUMIF('Copiar Eje'!A:A,A375,'Copiar Eje'!D:D)</f>
        <v>2500000</v>
      </c>
      <c r="D375" s="99">
        <f>SUMIF('Copiar Eje'!A:A,A375,'Copiar Eje'!F:F)</f>
        <v>0</v>
      </c>
      <c r="E375" s="93"/>
      <c r="F375" s="93"/>
      <c r="G375" s="93"/>
      <c r="H375" s="93"/>
      <c r="I375" s="93"/>
      <c r="J375" s="93"/>
    </row>
    <row r="376" spans="1:18" ht="14.25" customHeight="1">
      <c r="A376" s="98" t="s">
        <v>2668</v>
      </c>
      <c r="B376" s="99">
        <f>SUMIF('Copiar Eje'!A:A,A376,'Copiar Eje'!C:C)</f>
        <v>2500000</v>
      </c>
      <c r="C376" s="99">
        <f>SUMIF('Copiar Eje'!A:A,A376,'Copiar Eje'!D:D)</f>
        <v>2500000</v>
      </c>
      <c r="D376" s="99">
        <f>SUMIF('Copiar Eje'!A:A,A376,'Copiar Eje'!F:F)</f>
        <v>0</v>
      </c>
      <c r="E376" s="100"/>
      <c r="F376" s="100"/>
      <c r="G376" s="100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</row>
    <row r="377" spans="1:18" ht="14.25" customHeight="1">
      <c r="A377" s="98" t="s">
        <v>2606</v>
      </c>
      <c r="B377" s="99">
        <f>SUMIF('Copiar Eje'!A:A,A377,'Copiar Eje'!C:C)</f>
        <v>80000000</v>
      </c>
      <c r="C377" s="99">
        <f>SUMIF('Copiar Eje'!A:A,A377,'Copiar Eje'!D:D)</f>
        <v>80000000</v>
      </c>
      <c r="D377" s="99">
        <f>SUMIF('Copiar Eje'!A:A,A377,'Copiar Eje'!F:F)</f>
        <v>71277540</v>
      </c>
      <c r="E377" s="100"/>
      <c r="F377" s="100"/>
      <c r="G377" s="100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</row>
    <row r="378" spans="1:18" ht="14.25" customHeight="1">
      <c r="A378" s="98" t="s">
        <v>2599</v>
      </c>
      <c r="B378" s="99">
        <f>SUMIF('Copiar Eje'!A:A,A378,'Copiar Eje'!C:C)</f>
        <v>70000000</v>
      </c>
      <c r="C378" s="99">
        <f>SUMIF('Copiar Eje'!A:A,A378,'Copiar Eje'!D:D)</f>
        <v>70000000</v>
      </c>
      <c r="D378" s="99">
        <f>SUMIF('Copiar Eje'!A:A,A378,'Copiar Eje'!F:F)</f>
        <v>63800000</v>
      </c>
      <c r="E378" s="100"/>
      <c r="F378" s="100"/>
      <c r="G378" s="100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</row>
    <row r="379" spans="1:18" ht="14.25" customHeight="1">
      <c r="A379" s="98" t="s">
        <v>2597</v>
      </c>
      <c r="B379" s="99">
        <f>SUMIF('Copiar Eje'!A:A,A379,'Copiar Eje'!C:C)</f>
        <v>120000000</v>
      </c>
      <c r="C379" s="99">
        <f>SUMIF('Copiar Eje'!A:A,A379,'Copiar Eje'!D:D)</f>
        <v>120000000</v>
      </c>
      <c r="D379" s="99">
        <f>SUMIF('Copiar Eje'!A:A,A379,'Copiar Eje'!F:F)</f>
        <v>0</v>
      </c>
      <c r="E379" s="100"/>
      <c r="F379" s="100"/>
      <c r="G379" s="100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</row>
    <row r="380" spans="1:18" ht="14.25" customHeight="1">
      <c r="A380" s="98" t="s">
        <v>2608</v>
      </c>
      <c r="B380" s="99">
        <f>SUMIF('Copiar Eje'!A:A,A380,'Copiar Eje'!C:C)</f>
        <v>40016887.68</v>
      </c>
      <c r="C380" s="99">
        <f>SUMIF('Copiar Eje'!A:A,A380,'Copiar Eje'!D:D)</f>
        <v>40016887.68</v>
      </c>
      <c r="D380" s="99">
        <f>SUMIF('Copiar Eje'!A:A,A380,'Copiar Eje'!F:F)</f>
        <v>0</v>
      </c>
      <c r="E380" s="100"/>
      <c r="F380" s="100"/>
      <c r="G380" s="100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</row>
    <row r="381" spans="1:18" ht="14.25" customHeight="1">
      <c r="A381" s="98" t="s">
        <v>2680</v>
      </c>
      <c r="B381" s="99">
        <f>SUMIF('Copiar Eje'!A:A,A381,'Copiar Eje'!C:C)</f>
        <v>27500000</v>
      </c>
      <c r="C381" s="99">
        <f>SUMIF('Copiar Eje'!A:A,A381,'Copiar Eje'!D:D)</f>
        <v>7378150</v>
      </c>
      <c r="D381" s="99">
        <f>SUMIF('Copiar Eje'!A:A,A381,'Copiar Eje'!F:F)</f>
        <v>7375000</v>
      </c>
      <c r="E381" s="100"/>
      <c r="F381" s="100"/>
      <c r="G381" s="100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</row>
    <row r="382" spans="1:18" ht="14.25" customHeight="1">
      <c r="A382" s="98" t="s">
        <v>2682</v>
      </c>
      <c r="B382" s="99">
        <f>SUMIF('Copiar Eje'!A:A,A382,'Copiar Eje'!C:C)</f>
        <v>10000000</v>
      </c>
      <c r="C382" s="99">
        <f>SUMIF('Copiar Eje'!A:A,A382,'Copiar Eje'!D:D)</f>
        <v>10000000</v>
      </c>
      <c r="D382" s="99">
        <f>SUMIF('Copiar Eje'!A:A,A382,'Copiar Eje'!F:F)</f>
        <v>10000000</v>
      </c>
      <c r="E382" s="93"/>
      <c r="F382" s="93"/>
      <c r="G382" s="93"/>
      <c r="H382" s="93"/>
      <c r="I382" s="93"/>
      <c r="J382" s="93"/>
    </row>
    <row r="383" spans="1:18" ht="14.25" customHeight="1">
      <c r="A383" s="98" t="s">
        <v>2686</v>
      </c>
      <c r="B383" s="99">
        <f>SUMIF('Copiar Eje'!A:A,A383,'Copiar Eje'!C:C)</f>
        <v>27500000</v>
      </c>
      <c r="C383" s="99">
        <f>SUMIF('Copiar Eje'!A:A,A383,'Copiar Eje'!D:D)</f>
        <v>12500000</v>
      </c>
      <c r="D383" s="99">
        <f>SUMIF('Copiar Eje'!A:A,A383,'Copiar Eje'!F:F)</f>
        <v>12500000</v>
      </c>
      <c r="E383" s="93"/>
      <c r="F383" s="93"/>
      <c r="G383" s="93"/>
      <c r="H383" s="93"/>
      <c r="I383" s="93"/>
      <c r="J383" s="93"/>
    </row>
    <row r="384" spans="1:18" ht="14.25" customHeight="1">
      <c r="A384" s="98" t="s">
        <v>2688</v>
      </c>
      <c r="B384" s="99">
        <f>SUMIF('Copiar Eje'!A:A,A384,'Copiar Eje'!C:C)</f>
        <v>10000000</v>
      </c>
      <c r="C384" s="99">
        <f>SUMIF('Copiar Eje'!A:A,A384,'Copiar Eje'!D:D)</f>
        <v>14000000</v>
      </c>
      <c r="D384" s="99">
        <f>SUMIF('Copiar Eje'!A:A,A384,'Copiar Eje'!F:F)</f>
        <v>14000000</v>
      </c>
      <c r="E384" s="100"/>
      <c r="F384" s="100"/>
      <c r="G384" s="100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</row>
    <row r="385" spans="1:18" ht="14.25" customHeight="1">
      <c r="A385" s="98" t="s">
        <v>2623</v>
      </c>
      <c r="B385" s="99">
        <f>SUMIF('Copiar Eje'!A:A,A385,'Copiar Eje'!C:C)</f>
        <v>0</v>
      </c>
      <c r="C385" s="99">
        <f>SUMIF('Copiar Eje'!A:A,A385,'Copiar Eje'!D:D)</f>
        <v>5121850</v>
      </c>
      <c r="D385" s="99">
        <f>SUMIF('Copiar Eje'!A:A,A385,'Copiar Eje'!F:F)</f>
        <v>0</v>
      </c>
      <c r="E385" s="100"/>
      <c r="F385" s="100"/>
      <c r="G385" s="100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</row>
    <row r="386" spans="1:18" ht="14.25" customHeight="1">
      <c r="A386" s="98" t="s">
        <v>2620</v>
      </c>
      <c r="B386" s="99">
        <f>SUMIF('Copiar Eje'!A:A,A386,'Copiar Eje'!C:C)</f>
        <v>103356094</v>
      </c>
      <c r="C386" s="99">
        <f>SUMIF('Copiar Eje'!A:A,A386,'Copiar Eje'!D:D)</f>
        <v>103356094</v>
      </c>
      <c r="D386" s="99">
        <f>SUMIF('Copiar Eje'!A:A,A386,'Copiar Eje'!F:F)</f>
        <v>0</v>
      </c>
      <c r="E386" s="100"/>
      <c r="F386" s="100"/>
      <c r="G386" s="100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</row>
    <row r="387" spans="1:18" ht="14.25" customHeight="1">
      <c r="A387" s="98" t="s">
        <v>2622</v>
      </c>
      <c r="B387" s="99">
        <f>SUMIF('Copiar Eje'!A:A,A387,'Copiar Eje'!C:C)</f>
        <v>0</v>
      </c>
      <c r="C387" s="99">
        <f>SUMIF('Copiar Eje'!A:A,A387,'Copiar Eje'!D:D)</f>
        <v>108933588.29000001</v>
      </c>
      <c r="D387" s="99">
        <f>SUMIF('Copiar Eje'!A:A,A387,'Copiar Eje'!F:F)</f>
        <v>34257377</v>
      </c>
      <c r="E387" s="100"/>
      <c r="F387" s="100"/>
      <c r="G387" s="100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</row>
    <row r="388" spans="1:18" ht="14.25" customHeight="1">
      <c r="A388" s="98" t="s">
        <v>2625</v>
      </c>
      <c r="B388" s="99">
        <f>SUMIF('Copiar Eje'!A:A,A388,'Copiar Eje'!C:C)</f>
        <v>100000000</v>
      </c>
      <c r="C388" s="99">
        <f>SUMIF('Copiar Eje'!A:A,A388,'Copiar Eje'!D:D)</f>
        <v>100000000</v>
      </c>
      <c r="D388" s="99">
        <f>SUMIF('Copiar Eje'!A:A,A388,'Copiar Eje'!F:F)</f>
        <v>0</v>
      </c>
      <c r="E388" s="100"/>
      <c r="F388" s="100"/>
      <c r="G388" s="100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</row>
    <row r="389" spans="1:18" ht="14.25" customHeight="1">
      <c r="A389" s="98" t="s">
        <v>3466</v>
      </c>
      <c r="B389" s="99">
        <f>SUMIF('Copiar Eje'!A:A,A389,'Copiar Eje'!C:C)</f>
        <v>0</v>
      </c>
      <c r="C389" s="99">
        <f>SUMIF('Copiar Eje'!A:A,A389,'Copiar Eje'!D:D)</f>
        <v>3000000</v>
      </c>
      <c r="D389" s="99">
        <f>SUMIF('Copiar Eje'!A:A,A389,'Copiar Eje'!F:F)</f>
        <v>3000000</v>
      </c>
      <c r="E389" s="93"/>
      <c r="F389" s="93"/>
      <c r="G389" s="93"/>
      <c r="H389" s="93"/>
      <c r="I389" s="93"/>
      <c r="J389" s="93"/>
    </row>
    <row r="390" spans="1:18" ht="14.25" customHeight="1">
      <c r="A390" s="98" t="s">
        <v>3467</v>
      </c>
      <c r="B390" s="99">
        <f>SUMIF('Copiar Eje'!A:A,A390,'Copiar Eje'!C:C)</f>
        <v>0</v>
      </c>
      <c r="C390" s="99">
        <f>SUMIF('Copiar Eje'!A:A,A390,'Copiar Eje'!D:D)</f>
        <v>4520000</v>
      </c>
      <c r="D390" s="99">
        <f>SUMIF('Copiar Eje'!A:A,A390,'Copiar Eje'!F:F)</f>
        <v>4520000</v>
      </c>
      <c r="E390" s="93"/>
      <c r="F390" s="93"/>
      <c r="G390" s="93"/>
      <c r="H390" s="93"/>
      <c r="I390" s="93"/>
      <c r="J390" s="93"/>
    </row>
    <row r="391" spans="1:18" ht="14.25" customHeight="1">
      <c r="A391" s="98" t="s">
        <v>3468</v>
      </c>
      <c r="B391" s="99">
        <f>SUMIF('Copiar Eje'!A:A,A391,'Copiar Eje'!C:C)</f>
        <v>0</v>
      </c>
      <c r="C391" s="99">
        <f>SUMIF('Copiar Eje'!A:A,A391,'Copiar Eje'!D:D)</f>
        <v>480000</v>
      </c>
      <c r="D391" s="99">
        <f>SUMIF('Copiar Eje'!A:A,A391,'Copiar Eje'!F:F)</f>
        <v>480000</v>
      </c>
      <c r="E391" s="93"/>
      <c r="F391" s="93"/>
      <c r="G391" s="93"/>
      <c r="H391" s="93"/>
      <c r="I391" s="93"/>
      <c r="J391" s="93"/>
    </row>
    <row r="392" spans="1:18" ht="14.25" customHeight="1">
      <c r="A392" s="98" t="s">
        <v>3469</v>
      </c>
      <c r="B392" s="99">
        <f>SUMIF('Copiar Eje'!A:A,A392,'Copiar Eje'!C:C)</f>
        <v>0</v>
      </c>
      <c r="C392" s="99">
        <f>SUMIF('Copiar Eje'!A:A,A392,'Copiar Eje'!D:D)</f>
        <v>3500000</v>
      </c>
      <c r="D392" s="99">
        <f>SUMIF('Copiar Eje'!A:A,A392,'Copiar Eje'!F:F)</f>
        <v>3500000</v>
      </c>
      <c r="E392" s="93"/>
      <c r="F392" s="93"/>
      <c r="G392" s="93"/>
      <c r="H392" s="93"/>
      <c r="I392" s="93"/>
      <c r="J392" s="93"/>
    </row>
    <row r="393" spans="1:18" ht="14.25" customHeight="1">
      <c r="A393" s="98" t="s">
        <v>3470</v>
      </c>
      <c r="B393" s="99">
        <f>SUMIF('Copiar Eje'!A:A,A393,'Copiar Eje'!C:C)</f>
        <v>0</v>
      </c>
      <c r="C393" s="99">
        <f>SUMIF('Copiar Eje'!A:A,A393,'Copiar Eje'!D:D)</f>
        <v>415000</v>
      </c>
      <c r="D393" s="99">
        <f>SUMIF('Copiar Eje'!A:A,A393,'Copiar Eje'!F:F)</f>
        <v>415000</v>
      </c>
      <c r="E393" s="100"/>
      <c r="F393" s="100"/>
      <c r="G393" s="100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</row>
    <row r="394" spans="1:18" ht="14.25" customHeight="1">
      <c r="A394" s="98">
        <v>9</v>
      </c>
      <c r="B394" s="99">
        <f>SUMIF('Copiar Eje'!A:A,A394,'Copiar Eje'!C:C)</f>
        <v>0</v>
      </c>
      <c r="C394" s="99">
        <f>SUMIF('Copiar Eje'!A:A,A394,'Copiar Eje'!D:D)</f>
        <v>0</v>
      </c>
      <c r="D394" s="99">
        <f>SUMIF('Copiar Eje'!A:A,A394,'Copiar Eje'!F:F)</f>
        <v>0</v>
      </c>
      <c r="E394" s="100"/>
      <c r="F394" s="100"/>
      <c r="G394" s="100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</row>
    <row r="395" spans="1:18" ht="14.25" customHeight="1">
      <c r="A395" s="98" t="s">
        <v>1257</v>
      </c>
      <c r="B395" s="99">
        <f>SUMIF('Copiar Eje'!A:A,A395,'Copiar Eje'!C:C)</f>
        <v>34545429</v>
      </c>
      <c r="C395" s="99">
        <f>SUMIF('Copiar Eje'!A:A,A395,'Copiar Eje'!D:D)</f>
        <v>37361250</v>
      </c>
      <c r="D395" s="99">
        <f>SUMIF('Copiar Eje'!A:A,A395,'Copiar Eje'!F:F)</f>
        <v>37361250</v>
      </c>
      <c r="E395" s="100"/>
      <c r="F395" s="100"/>
      <c r="G395" s="100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</row>
    <row r="396" spans="1:18" ht="14.25" customHeight="1">
      <c r="A396" s="98" t="s">
        <v>1261</v>
      </c>
      <c r="B396" s="99">
        <f>SUMIF('Copiar Eje'!A:A,A396,'Copiar Eje'!C:C)</f>
        <v>28600000</v>
      </c>
      <c r="C396" s="99">
        <f>SUMIF('Copiar Eje'!A:A,A396,'Copiar Eje'!D:D)</f>
        <v>31247332</v>
      </c>
      <c r="D396" s="99">
        <f>SUMIF('Copiar Eje'!A:A,A396,'Copiar Eje'!F:F)</f>
        <v>29870832</v>
      </c>
      <c r="E396" s="100"/>
      <c r="F396" s="100"/>
      <c r="G396" s="100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</row>
    <row r="397" spans="1:18" ht="14.25" customHeight="1">
      <c r="A397" s="98" t="s">
        <v>1277</v>
      </c>
      <c r="B397" s="99">
        <f>SUMIF('Copiar Eje'!A:A,A397,'Copiar Eje'!C:C)</f>
        <v>40155147</v>
      </c>
      <c r="C397" s="99">
        <f>SUMIF('Copiar Eje'!A:A,A397,'Copiar Eje'!D:D)</f>
        <v>38248953</v>
      </c>
      <c r="D397" s="99">
        <f>SUMIF('Copiar Eje'!A:A,A397,'Copiar Eje'!F:F)</f>
        <v>38248953</v>
      </c>
      <c r="E397" s="100"/>
      <c r="F397" s="100"/>
      <c r="G397" s="100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</row>
    <row r="398" spans="1:18" ht="14.25" customHeight="1">
      <c r="A398" s="98" t="s">
        <v>1279</v>
      </c>
      <c r="B398" s="99">
        <f>SUMIF('Copiar Eje'!A:A,A398,'Copiar Eje'!C:C)</f>
        <v>35200000</v>
      </c>
      <c r="C398" s="99">
        <f>SUMIF('Copiar Eje'!A:A,A398,'Copiar Eje'!D:D)</f>
        <v>39688998</v>
      </c>
      <c r="D398" s="99">
        <f>SUMIF('Copiar Eje'!A:A,A398,'Copiar Eje'!F:F)</f>
        <v>39688996</v>
      </c>
      <c r="E398" s="100"/>
      <c r="F398" s="100"/>
      <c r="G398" s="100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</row>
    <row r="399" spans="1:18" ht="14.25" customHeight="1">
      <c r="A399" s="98" t="s">
        <v>1288</v>
      </c>
      <c r="B399" s="99">
        <f>SUMIF('Copiar Eje'!A:A,A399,'Copiar Eje'!C:C)</f>
        <v>9799424</v>
      </c>
      <c r="C399" s="99">
        <f>SUMIF('Copiar Eje'!A:A,A399,'Copiar Eje'!D:D)</f>
        <v>12165007</v>
      </c>
      <c r="D399" s="99">
        <f>SUMIF('Copiar Eje'!A:A,A399,'Copiar Eje'!F:F)</f>
        <v>12165007</v>
      </c>
      <c r="E399" s="100"/>
      <c r="F399" s="100"/>
      <c r="G399" s="100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</row>
    <row r="400" spans="1:18" ht="14.25" customHeight="1">
      <c r="A400" s="98" t="s">
        <v>1290</v>
      </c>
      <c r="B400" s="99">
        <f>SUMIF('Copiar Eje'!A:A,A400,'Copiar Eje'!C:C)</f>
        <v>28600000</v>
      </c>
      <c r="C400" s="99">
        <f>SUMIF('Copiar Eje'!A:A,A400,'Copiar Eje'!D:D)</f>
        <v>32788998</v>
      </c>
      <c r="D400" s="99">
        <f>SUMIF('Copiar Eje'!A:A,A400,'Copiar Eje'!F:F)</f>
        <v>32788996</v>
      </c>
      <c r="E400" s="100"/>
      <c r="F400" s="100"/>
      <c r="G400" s="100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</row>
    <row r="401" spans="1:18" ht="14.25" customHeight="1">
      <c r="A401" s="98" t="s">
        <v>1321</v>
      </c>
      <c r="B401" s="99">
        <f>SUMIF('Copiar Eje'!A:A,A401,'Copiar Eje'!C:C)</f>
        <v>15000000</v>
      </c>
      <c r="C401" s="99">
        <f>SUMIF('Copiar Eje'!A:A,A401,'Copiar Eje'!D:D)</f>
        <v>8544000</v>
      </c>
      <c r="D401" s="99">
        <f>SUMIF('Copiar Eje'!A:A,A401,'Copiar Eje'!F:F)</f>
        <v>8544000</v>
      </c>
      <c r="E401" s="100"/>
      <c r="F401" s="100"/>
      <c r="G401" s="100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</row>
    <row r="402" spans="1:18" ht="14.25" customHeight="1">
      <c r="A402" s="98" t="s">
        <v>1323</v>
      </c>
      <c r="B402" s="99">
        <f>SUMIF('Copiar Eje'!A:A,A402,'Copiar Eje'!C:C)</f>
        <v>75400000</v>
      </c>
      <c r="C402" s="99">
        <f>SUMIF('Copiar Eje'!A:A,A402,'Copiar Eje'!D:D)</f>
        <v>67764672</v>
      </c>
      <c r="D402" s="99">
        <f>SUMIF('Copiar Eje'!A:A,A402,'Copiar Eje'!F:F)</f>
        <v>67762998</v>
      </c>
      <c r="E402" s="100"/>
      <c r="F402" s="100"/>
      <c r="G402" s="100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</row>
    <row r="403" spans="1:18" ht="14.25" customHeight="1">
      <c r="A403" s="98" t="s">
        <v>1303</v>
      </c>
      <c r="B403" s="99">
        <f>SUMIF('Copiar Eje'!A:A,A403,'Copiar Eje'!C:C)</f>
        <v>10000000</v>
      </c>
      <c r="C403" s="99">
        <f>SUMIF('Copiar Eje'!A:A,A403,'Copiar Eje'!D:D)</f>
        <v>10000000</v>
      </c>
      <c r="D403" s="99">
        <f>SUMIF('Copiar Eje'!A:A,A403,'Copiar Eje'!F:F)</f>
        <v>10000000</v>
      </c>
      <c r="E403" s="100"/>
      <c r="F403" s="100"/>
      <c r="G403" s="100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</row>
    <row r="404" spans="1:18" ht="14.25" customHeight="1">
      <c r="A404" s="98" t="s">
        <v>1306</v>
      </c>
      <c r="B404" s="99">
        <f>SUMIF('Copiar Eje'!A:A,A404,'Copiar Eje'!C:C)</f>
        <v>3000000</v>
      </c>
      <c r="C404" s="99">
        <f>SUMIF('Copiar Eje'!A:A,A404,'Copiar Eje'!D:D)</f>
        <v>3000000</v>
      </c>
      <c r="D404" s="99">
        <f>SUMIF('Copiar Eje'!A:A,A404,'Copiar Eje'!F:F)</f>
        <v>0</v>
      </c>
      <c r="E404" s="100"/>
      <c r="F404" s="100"/>
      <c r="G404" s="100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</row>
    <row r="405" spans="1:18" ht="14.25" customHeight="1">
      <c r="A405" s="98" t="s">
        <v>1338</v>
      </c>
      <c r="B405" s="99">
        <f>SUMIF('Copiar Eje'!A:A,A405,'Copiar Eje'!C:C)</f>
        <v>19200000</v>
      </c>
      <c r="C405" s="99">
        <f>SUMIF('Copiar Eje'!A:A,A405,'Copiar Eje'!D:D)</f>
        <v>25214098</v>
      </c>
      <c r="D405" s="99">
        <f>SUMIF('Copiar Eje'!A:A,A405,'Copiar Eje'!F:F)</f>
        <v>15966800</v>
      </c>
      <c r="E405" s="100"/>
      <c r="F405" s="100"/>
      <c r="G405" s="100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</row>
    <row r="406" spans="1:18" ht="14.25" customHeight="1">
      <c r="A406" s="98" t="s">
        <v>1342</v>
      </c>
      <c r="B406" s="99">
        <f>SUMIF('Copiar Eje'!A:A,A406,'Copiar Eje'!C:C)</f>
        <v>6000000</v>
      </c>
      <c r="C406" s="99">
        <f>SUMIF('Copiar Eje'!A:A,A406,'Copiar Eje'!D:D)</f>
        <v>2700000</v>
      </c>
      <c r="D406" s="99">
        <f>SUMIF('Copiar Eje'!A:A,A406,'Copiar Eje'!F:F)</f>
        <v>2700000</v>
      </c>
      <c r="E406" s="100"/>
      <c r="F406" s="100"/>
      <c r="G406" s="100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</row>
    <row r="407" spans="1:18" ht="14.25" customHeight="1">
      <c r="A407" s="98" t="s">
        <v>1344</v>
      </c>
      <c r="B407" s="99">
        <f>SUMIF('Copiar Eje'!A:A,A407,'Copiar Eje'!C:C)</f>
        <v>8000000</v>
      </c>
      <c r="C407" s="99">
        <f>SUMIF('Copiar Eje'!A:A,A407,'Copiar Eje'!D:D)</f>
        <v>4776692</v>
      </c>
      <c r="D407" s="99">
        <f>SUMIF('Copiar Eje'!A:A,A407,'Copiar Eje'!F:F)</f>
        <v>4776692</v>
      </c>
      <c r="E407" s="100"/>
      <c r="F407" s="100"/>
      <c r="G407" s="100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</row>
    <row r="408" spans="1:18" ht="14.25" customHeight="1">
      <c r="A408" s="98" t="s">
        <v>3471</v>
      </c>
      <c r="B408" s="99">
        <f>SUMIF('Copiar Eje'!A:A,A408,'Copiar Eje'!C:C)</f>
        <v>0</v>
      </c>
      <c r="C408" s="99">
        <f>SUMIF('Copiar Eje'!A:A,A408,'Copiar Eje'!D:D)</f>
        <v>2432078</v>
      </c>
      <c r="D408" s="99">
        <f>SUMIF('Copiar Eje'!A:A,A408,'Copiar Eje'!F:F)</f>
        <v>2432078</v>
      </c>
      <c r="E408" s="100"/>
      <c r="F408" s="100"/>
      <c r="G408" s="100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</row>
    <row r="409" spans="1:18" ht="14.25" customHeight="1">
      <c r="A409" s="98" t="s">
        <v>3472</v>
      </c>
      <c r="B409" s="99">
        <f>SUMIF('Copiar Eje'!A:A,A409,'Copiar Eje'!C:C)</f>
        <v>0</v>
      </c>
      <c r="C409" s="99">
        <f>SUMIF('Copiar Eje'!A:A,A409,'Copiar Eje'!D:D)</f>
        <v>15587856</v>
      </c>
      <c r="D409" s="99">
        <f>SUMIF('Copiar Eje'!A:A,A409,'Copiar Eje'!F:F)</f>
        <v>15587856</v>
      </c>
      <c r="E409" s="100"/>
      <c r="F409" s="100"/>
      <c r="G409" s="100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</row>
    <row r="410" spans="1:18" ht="14.25" customHeight="1">
      <c r="A410" s="98" t="s">
        <v>3473</v>
      </c>
      <c r="B410" s="99">
        <f>SUMIF('Copiar Eje'!A:A,A410,'Copiar Eje'!C:C)</f>
        <v>0</v>
      </c>
      <c r="C410" s="99">
        <f>SUMIF('Copiar Eje'!A:A,A410,'Copiar Eje'!D:D)</f>
        <v>3915148</v>
      </c>
      <c r="D410" s="99">
        <f>SUMIF('Copiar Eje'!A:A,A410,'Copiar Eje'!F:F)</f>
        <v>3915148</v>
      </c>
      <c r="E410" s="100"/>
      <c r="F410" s="100"/>
      <c r="G410" s="100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</row>
    <row r="411" spans="1:18" ht="14.25" customHeight="1">
      <c r="A411" s="98">
        <v>10</v>
      </c>
      <c r="B411" s="99">
        <f>SUMIF('Copiar Eje'!A:A,A411,'Copiar Eje'!C:C)</f>
        <v>0</v>
      </c>
      <c r="C411" s="99">
        <f>SUMIF('Copiar Eje'!A:A,A411,'Copiar Eje'!D:D)</f>
        <v>0</v>
      </c>
      <c r="D411" s="99">
        <f>SUMIF('Copiar Eje'!A:A,A411,'Copiar Eje'!F:F)</f>
        <v>0</v>
      </c>
      <c r="E411" s="100"/>
      <c r="F411" s="100"/>
      <c r="G411" s="100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</row>
    <row r="412" spans="1:18" ht="14.25" customHeight="1">
      <c r="A412" s="98" t="s">
        <v>3145</v>
      </c>
      <c r="B412" s="99">
        <f>SUMIF('Copiar Eje'!A:A,A412,'Copiar Eje'!C:C)</f>
        <v>15000000</v>
      </c>
      <c r="C412" s="99">
        <f>SUMIF('Copiar Eje'!A:A,A412,'Copiar Eje'!D:D)</f>
        <v>8100000</v>
      </c>
      <c r="D412" s="99">
        <f>SUMIF('Copiar Eje'!A:A,A412,'Copiar Eje'!F:F)</f>
        <v>0</v>
      </c>
      <c r="E412" s="100"/>
      <c r="F412" s="100"/>
      <c r="G412" s="100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</row>
    <row r="413" spans="1:18" ht="14.25" customHeight="1">
      <c r="A413" s="98" t="s">
        <v>3254</v>
      </c>
      <c r="B413" s="99">
        <f>SUMIF('Copiar Eje'!A:A,A413,'Copiar Eje'!C:C)</f>
        <v>0</v>
      </c>
      <c r="C413" s="99">
        <f>SUMIF('Copiar Eje'!A:A,A413,'Copiar Eje'!D:D)</f>
        <v>110000000</v>
      </c>
      <c r="D413" s="99">
        <f>SUMIF('Copiar Eje'!A:A,A413,'Copiar Eje'!F:F)</f>
        <v>0</v>
      </c>
      <c r="E413" s="100"/>
      <c r="F413" s="100"/>
      <c r="G413" s="100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</row>
    <row r="414" spans="1:18" ht="14.25" customHeight="1">
      <c r="A414" s="98" t="s">
        <v>3257</v>
      </c>
      <c r="B414" s="99">
        <f>SUMIF('Copiar Eje'!A:A,A414,'Copiar Eje'!C:C)</f>
        <v>0</v>
      </c>
      <c r="C414" s="99">
        <f>SUMIF('Copiar Eje'!A:A,A414,'Copiar Eje'!D:D)</f>
        <v>0</v>
      </c>
      <c r="D414" s="99">
        <f>SUMIF('Copiar Eje'!A:A,A414,'Copiar Eje'!F:F)</f>
        <v>0</v>
      </c>
      <c r="E414" s="100"/>
      <c r="F414" s="100"/>
      <c r="G414" s="100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</row>
    <row r="415" spans="1:18" ht="14.25" customHeight="1">
      <c r="A415" s="98">
        <v>37</v>
      </c>
      <c r="B415" s="99">
        <f>SUMIF('Copiar Eje'!A:A,A415,'Copiar Eje'!C:C)</f>
        <v>0</v>
      </c>
      <c r="C415" s="99">
        <f>SUMIF('Copiar Eje'!A:A,A415,'Copiar Eje'!D:D)</f>
        <v>0</v>
      </c>
      <c r="D415" s="99">
        <f>SUMIF('Copiar Eje'!A:A,A415,'Copiar Eje'!F:F)</f>
        <v>0</v>
      </c>
      <c r="E415" s="93"/>
      <c r="F415" s="93"/>
      <c r="G415" s="93"/>
      <c r="H415" s="93"/>
      <c r="I415" s="93"/>
      <c r="J415" s="93"/>
    </row>
    <row r="416" spans="1:18" ht="14.25" customHeight="1">
      <c r="A416" s="98" t="s">
        <v>3047</v>
      </c>
      <c r="B416" s="99">
        <f>SUMIF('Copiar Eje'!A:A,A416,'Copiar Eje'!C:C)</f>
        <v>11900000</v>
      </c>
      <c r="C416" s="99">
        <f>SUMIF('Copiar Eje'!A:A,A416,'Copiar Eje'!D:D)</f>
        <v>4800000</v>
      </c>
      <c r="D416" s="99">
        <f>SUMIF('Copiar Eje'!A:A,A416,'Copiar Eje'!F:F)</f>
        <v>4800000</v>
      </c>
      <c r="E416" s="93"/>
      <c r="F416" s="93"/>
      <c r="G416" s="93"/>
      <c r="H416" s="93"/>
      <c r="I416" s="93"/>
      <c r="J416" s="93"/>
    </row>
    <row r="417" spans="1:18" ht="14.25" customHeight="1">
      <c r="A417" s="98" t="s">
        <v>3044</v>
      </c>
      <c r="B417" s="99">
        <f>SUMIF('Copiar Eje'!A:A,A417,'Copiar Eje'!C:C)</f>
        <v>33000000</v>
      </c>
      <c r="C417" s="99">
        <f>SUMIF('Copiar Eje'!A:A,A417,'Copiar Eje'!D:D)</f>
        <v>29800000</v>
      </c>
      <c r="D417" s="99">
        <f>SUMIF('Copiar Eje'!A:A,A417,'Copiar Eje'!F:F)</f>
        <v>27000000</v>
      </c>
      <c r="E417" s="100"/>
      <c r="F417" s="100"/>
      <c r="G417" s="100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</row>
    <row r="418" spans="1:18" ht="14.25" customHeight="1">
      <c r="A418" s="98" t="s">
        <v>3046</v>
      </c>
      <c r="B418" s="99">
        <f>SUMIF('Copiar Eje'!A:A,A418,'Copiar Eje'!C:C)</f>
        <v>35200000</v>
      </c>
      <c r="C418" s="99">
        <f>SUMIF('Copiar Eje'!A:A,A418,'Copiar Eje'!D:D)</f>
        <v>46400000</v>
      </c>
      <c r="D418" s="99">
        <f>SUMIF('Copiar Eje'!A:A,A418,'Copiar Eje'!F:F)</f>
        <v>40000000</v>
      </c>
      <c r="E418" s="100"/>
      <c r="F418" s="100"/>
      <c r="G418" s="100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</row>
    <row r="419" spans="1:18" ht="14.25" customHeight="1">
      <c r="A419" s="98" t="s">
        <v>2973</v>
      </c>
      <c r="B419" s="99">
        <f>SUMIF('Copiar Eje'!A:A,A419,'Copiar Eje'!C:C)</f>
        <v>0</v>
      </c>
      <c r="C419" s="99">
        <f>SUMIF('Copiar Eje'!A:A,A419,'Copiar Eje'!D:D)</f>
        <v>4500000</v>
      </c>
      <c r="D419" s="99">
        <f>SUMIF('Copiar Eje'!A:A,A419,'Copiar Eje'!F:F)</f>
        <v>4500000</v>
      </c>
      <c r="E419" s="100"/>
      <c r="F419" s="100"/>
      <c r="G419" s="100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</row>
    <row r="420" spans="1:18" ht="14.25" customHeight="1">
      <c r="A420" s="98" t="s">
        <v>2984</v>
      </c>
      <c r="B420" s="99">
        <f>SUMIF('Copiar Eje'!A:A,A420,'Copiar Eje'!C:C)</f>
        <v>97924207.040000007</v>
      </c>
      <c r="C420" s="99">
        <f>SUMIF('Copiar Eje'!A:A,A420,'Copiar Eje'!D:D)</f>
        <v>195824207.03999999</v>
      </c>
      <c r="D420" s="99">
        <f>SUMIF('Copiar Eje'!A:A,A420,'Copiar Eje'!F:F)</f>
        <v>0</v>
      </c>
      <c r="E420" s="100"/>
      <c r="F420" s="100"/>
      <c r="G420" s="100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</row>
    <row r="421" spans="1:18" ht="14.25" customHeight="1">
      <c r="A421" s="98" t="s">
        <v>2986</v>
      </c>
      <c r="B421" s="99">
        <f>SUMIF('Copiar Eje'!A:A,A421,'Copiar Eje'!C:C)</f>
        <v>97924207</v>
      </c>
      <c r="C421" s="99">
        <f>SUMIF('Copiar Eje'!A:A,A421,'Copiar Eje'!D:D)</f>
        <v>24207</v>
      </c>
      <c r="D421" s="99">
        <f>SUMIF('Copiar Eje'!A:A,A421,'Copiar Eje'!F:F)</f>
        <v>0</v>
      </c>
      <c r="E421" s="100"/>
      <c r="F421" s="100"/>
      <c r="G421" s="100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</row>
    <row r="422" spans="1:18" ht="14.25" customHeight="1">
      <c r="A422" s="98" t="s">
        <v>2992</v>
      </c>
      <c r="B422" s="99">
        <f>SUMIF('Copiar Eje'!A:A,A422,'Copiar Eje'!C:C)</f>
        <v>228489816</v>
      </c>
      <c r="C422" s="99">
        <f>SUMIF('Copiar Eje'!A:A,A422,'Copiar Eje'!D:D)</f>
        <v>228489816</v>
      </c>
      <c r="D422" s="99">
        <f>SUMIF('Copiar Eje'!A:A,A422,'Copiar Eje'!F:F)</f>
        <v>0</v>
      </c>
      <c r="E422" s="100"/>
      <c r="F422" s="100"/>
      <c r="G422" s="100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</row>
    <row r="423" spans="1:18" ht="14.25" customHeight="1">
      <c r="A423" s="98" t="s">
        <v>2994</v>
      </c>
      <c r="B423" s="99">
        <f>SUMIF('Copiar Eje'!A:A,A423,'Copiar Eje'!C:C)</f>
        <v>228489816</v>
      </c>
      <c r="C423" s="99">
        <f>SUMIF('Copiar Eje'!A:A,A423,'Copiar Eje'!D:D)</f>
        <v>228489816</v>
      </c>
      <c r="D423" s="99">
        <f>SUMIF('Copiar Eje'!A:A,A423,'Copiar Eje'!F:F)</f>
        <v>0</v>
      </c>
      <c r="E423" s="100"/>
      <c r="F423" s="100"/>
      <c r="G423" s="100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</row>
    <row r="424" spans="1:18" ht="14.25" customHeight="1">
      <c r="A424" s="98" t="s">
        <v>2970</v>
      </c>
      <c r="B424" s="99">
        <f>SUMIF('Copiar Eje'!A:A,A424,'Copiar Eje'!C:C)</f>
        <v>50000000</v>
      </c>
      <c r="C424" s="99">
        <f>SUMIF('Copiar Eje'!A:A,A424,'Copiar Eje'!D:D)</f>
        <v>48300000</v>
      </c>
      <c r="D424" s="99">
        <f>SUMIF('Copiar Eje'!A:A,A424,'Copiar Eje'!F:F)</f>
        <v>0</v>
      </c>
      <c r="E424" s="100"/>
      <c r="F424" s="100"/>
      <c r="G424" s="100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</row>
    <row r="425" spans="1:18" ht="14.25" customHeight="1">
      <c r="A425" s="98" t="s">
        <v>2972</v>
      </c>
      <c r="B425" s="99">
        <f>SUMIF('Copiar Eje'!A:A,A425,'Copiar Eje'!C:C)</f>
        <v>94400000</v>
      </c>
      <c r="C425" s="99">
        <f>SUMIF('Copiar Eje'!A:A,A425,'Copiar Eje'!D:D)</f>
        <v>89200000</v>
      </c>
      <c r="D425" s="99">
        <f>SUMIF('Copiar Eje'!A:A,A425,'Copiar Eje'!F:F)</f>
        <v>73800000</v>
      </c>
      <c r="E425" s="100"/>
      <c r="F425" s="100"/>
      <c r="G425" s="100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</row>
    <row r="426" spans="1:18" ht="14.25" customHeight="1">
      <c r="A426" s="98" t="s">
        <v>2977</v>
      </c>
      <c r="B426" s="99">
        <f>SUMIF('Copiar Eje'!A:A,A426,'Copiar Eje'!C:C)</f>
        <v>63800000</v>
      </c>
      <c r="C426" s="99">
        <f>SUMIF('Copiar Eje'!A:A,A426,'Copiar Eje'!D:D)</f>
        <v>65700000</v>
      </c>
      <c r="D426" s="99">
        <f>SUMIF('Copiar Eje'!A:A,A426,'Copiar Eje'!F:F)</f>
        <v>56700000</v>
      </c>
      <c r="E426" s="100"/>
      <c r="F426" s="100"/>
      <c r="G426" s="100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</row>
    <row r="427" spans="1:18" ht="14.25" customHeight="1">
      <c r="A427" s="98" t="s">
        <v>3249</v>
      </c>
      <c r="B427" s="99">
        <f>SUMIF('Copiar Eje'!A:A,A427,'Copiar Eje'!C:C)</f>
        <v>0</v>
      </c>
      <c r="C427" s="99">
        <f>SUMIF('Copiar Eje'!A:A,A427,'Copiar Eje'!D:D)</f>
        <v>268062746.22999999</v>
      </c>
      <c r="D427" s="99">
        <f>SUMIF('Copiar Eje'!A:A,A427,'Copiar Eje'!F:F)</f>
        <v>0</v>
      </c>
      <c r="E427" s="93"/>
      <c r="F427" s="93"/>
      <c r="G427" s="93"/>
      <c r="H427" s="93"/>
      <c r="I427" s="93"/>
      <c r="J427" s="93"/>
    </row>
    <row r="428" spans="1:18" ht="14.25" customHeight="1">
      <c r="A428" s="98" t="s">
        <v>3251</v>
      </c>
      <c r="B428" s="99">
        <f>SUMIF('Copiar Eje'!A:A,A428,'Copiar Eje'!C:C)</f>
        <v>0</v>
      </c>
      <c r="C428" s="99">
        <f>SUMIF('Copiar Eje'!A:A,A428,'Copiar Eje'!D:D)</f>
        <v>62746.22</v>
      </c>
      <c r="D428" s="99">
        <f>SUMIF('Copiar Eje'!A:A,A428,'Copiar Eje'!F:F)</f>
        <v>0</v>
      </c>
      <c r="E428" s="93"/>
      <c r="F428" s="93"/>
      <c r="G428" s="93"/>
      <c r="H428" s="93"/>
      <c r="I428" s="93"/>
      <c r="J428" s="93"/>
    </row>
    <row r="429" spans="1:18" ht="14.25" customHeight="1">
      <c r="A429" s="98" t="s">
        <v>3253</v>
      </c>
      <c r="B429" s="99">
        <f>SUMIF('Copiar Eje'!A:A,A429,'Copiar Eje'!C:C)</f>
        <v>0</v>
      </c>
      <c r="C429" s="99">
        <f>SUMIF('Copiar Eje'!A:A,A429,'Copiar Eje'!D:D)</f>
        <v>328653365.52999997</v>
      </c>
      <c r="D429" s="99">
        <f>SUMIF('Copiar Eje'!A:A,A429,'Copiar Eje'!F:F)</f>
        <v>312813074.50999999</v>
      </c>
      <c r="E429" s="93"/>
      <c r="F429" s="93"/>
      <c r="G429" s="93"/>
      <c r="H429" s="93"/>
      <c r="I429" s="93"/>
      <c r="J429" s="93"/>
    </row>
    <row r="430" spans="1:18" ht="14.25" customHeight="1">
      <c r="A430" s="98" t="s">
        <v>3256</v>
      </c>
      <c r="B430" s="99">
        <f>SUMIF('Copiar Eje'!A:A,A430,'Copiar Eje'!C:C)</f>
        <v>0</v>
      </c>
      <c r="C430" s="99">
        <f>SUMIF('Copiar Eje'!A:A,A430,'Copiar Eje'!D:D)</f>
        <v>296972783.49000001</v>
      </c>
      <c r="D430" s="99">
        <f>SUMIF('Copiar Eje'!A:A,A430,'Copiar Eje'!F:F)</f>
        <v>296972783.49000001</v>
      </c>
      <c r="E430" s="93"/>
      <c r="F430" s="93"/>
      <c r="G430" s="93"/>
      <c r="H430" s="93"/>
      <c r="I430" s="93"/>
      <c r="J430" s="93"/>
    </row>
    <row r="431" spans="1:18" ht="14.25" customHeight="1">
      <c r="A431" s="98" t="s">
        <v>3109</v>
      </c>
      <c r="B431" s="99">
        <f>SUMIF('Copiar Eje'!A:A,A431,'Copiar Eje'!C:C)</f>
        <v>5950000</v>
      </c>
      <c r="C431" s="99">
        <f>SUMIF('Copiar Eje'!A:A,A431,'Copiar Eje'!D:D)</f>
        <v>5950000</v>
      </c>
      <c r="D431" s="99">
        <f>SUMIF('Copiar Eje'!A:A,A431,'Copiar Eje'!F:F)</f>
        <v>5950000</v>
      </c>
      <c r="E431" s="100"/>
      <c r="F431" s="100"/>
      <c r="G431" s="100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</row>
    <row r="432" spans="1:18" ht="14.25" customHeight="1">
      <c r="A432" s="98" t="s">
        <v>3111</v>
      </c>
      <c r="B432" s="99">
        <f>SUMIF('Copiar Eje'!A:A,A432,'Copiar Eje'!C:C)</f>
        <v>5950000</v>
      </c>
      <c r="C432" s="99">
        <f>SUMIF('Copiar Eje'!A:A,A432,'Copiar Eje'!D:D)</f>
        <v>850000</v>
      </c>
      <c r="D432" s="99">
        <f>SUMIF('Copiar Eje'!A:A,A432,'Copiar Eje'!F:F)</f>
        <v>50000</v>
      </c>
      <c r="E432" s="100"/>
      <c r="F432" s="100"/>
      <c r="G432" s="100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</row>
    <row r="433" spans="1:18" ht="14.25" customHeight="1">
      <c r="A433" s="98" t="s">
        <v>3117</v>
      </c>
      <c r="B433" s="99">
        <f>SUMIF('Copiar Eje'!A:A,A433,'Copiar Eje'!C:C)</f>
        <v>33000000</v>
      </c>
      <c r="C433" s="99">
        <f>SUMIF('Copiar Eje'!A:A,A433,'Copiar Eje'!D:D)</f>
        <v>30500000</v>
      </c>
      <c r="D433" s="99">
        <f>SUMIF('Copiar Eje'!A:A,A433,'Copiar Eje'!F:F)</f>
        <v>18500000</v>
      </c>
      <c r="E433" s="100"/>
      <c r="F433" s="100"/>
      <c r="G433" s="100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</row>
    <row r="434" spans="1:18" ht="14.25" customHeight="1">
      <c r="A434" s="98" t="s">
        <v>3119</v>
      </c>
      <c r="B434" s="99">
        <f>SUMIF('Copiar Eje'!A:A,A434,'Copiar Eje'!C:C)</f>
        <v>33000000</v>
      </c>
      <c r="C434" s="99">
        <f>SUMIF('Copiar Eje'!A:A,A434,'Copiar Eje'!D:D)</f>
        <v>25000000</v>
      </c>
      <c r="D434" s="99">
        <f>SUMIF('Copiar Eje'!A:A,A434,'Copiar Eje'!F:F)</f>
        <v>25000000</v>
      </c>
      <c r="E434" s="100"/>
      <c r="F434" s="100"/>
      <c r="G434" s="100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</row>
    <row r="435" spans="1:18" ht="14.25" customHeight="1">
      <c r="A435" s="98" t="s">
        <v>3101</v>
      </c>
      <c r="B435" s="99">
        <f>SUMIF('Copiar Eje'!A:A,A435,'Copiar Eje'!C:C)</f>
        <v>19200000</v>
      </c>
      <c r="C435" s="99">
        <f>SUMIF('Copiar Eje'!A:A,A435,'Copiar Eje'!D:D)</f>
        <v>19200000</v>
      </c>
      <c r="D435" s="99">
        <f>SUMIF('Copiar Eje'!A:A,A435,'Copiar Eje'!F:F)</f>
        <v>19200000</v>
      </c>
      <c r="E435" s="100"/>
      <c r="F435" s="100"/>
      <c r="G435" s="100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</row>
    <row r="436" spans="1:18" ht="14.25" customHeight="1">
      <c r="A436" s="98" t="s">
        <v>3103</v>
      </c>
      <c r="B436" s="99">
        <f>SUMIF('Copiar Eje'!A:A,A436,'Copiar Eje'!C:C)</f>
        <v>19200000</v>
      </c>
      <c r="C436" s="99">
        <f>SUMIF('Copiar Eje'!A:A,A436,'Copiar Eje'!D:D)</f>
        <v>20100000</v>
      </c>
      <c r="D436" s="99">
        <f>SUMIF('Copiar Eje'!A:A,A436,'Copiar Eje'!F:F)</f>
        <v>11200000</v>
      </c>
      <c r="E436" s="100"/>
      <c r="F436" s="100"/>
      <c r="G436" s="100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</row>
    <row r="437" spans="1:18" ht="14.25" customHeight="1">
      <c r="A437" s="98" t="s">
        <v>3120</v>
      </c>
      <c r="B437" s="99">
        <f>SUMIF('Copiar Eje'!A:A,A437,'Copiar Eje'!C:C)</f>
        <v>0</v>
      </c>
      <c r="C437" s="99">
        <f>SUMIF('Copiar Eje'!A:A,A437,'Copiar Eje'!D:D)</f>
        <v>20000000</v>
      </c>
      <c r="D437" s="99">
        <f>SUMIF('Copiar Eje'!A:A,A437,'Copiar Eje'!F:F)</f>
        <v>13800000</v>
      </c>
      <c r="E437" s="100"/>
      <c r="F437" s="100"/>
      <c r="G437" s="100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</row>
    <row r="438" spans="1:18" ht="14.25" customHeight="1">
      <c r="A438" s="98" t="s">
        <v>3210</v>
      </c>
      <c r="B438" s="99">
        <f>SUMIF('Copiar Eje'!A:A,A438,'Copiar Eje'!C:C)</f>
        <v>7000000</v>
      </c>
      <c r="C438" s="99">
        <f>SUMIF('Copiar Eje'!A:A,A438,'Copiar Eje'!D:D)</f>
        <v>0</v>
      </c>
      <c r="D438" s="99">
        <f>SUMIF('Copiar Eje'!A:A,A438,'Copiar Eje'!F:F)</f>
        <v>0</v>
      </c>
      <c r="E438" s="100"/>
      <c r="F438" s="100"/>
      <c r="G438" s="100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</row>
    <row r="439" spans="1:18" ht="14.25" customHeight="1">
      <c r="A439" s="98" t="s">
        <v>3212</v>
      </c>
      <c r="B439" s="99">
        <f>SUMIF('Copiar Eje'!A:A,A439,'Copiar Eje'!C:C)</f>
        <v>7000000</v>
      </c>
      <c r="C439" s="99">
        <f>SUMIF('Copiar Eje'!A:A,A439,'Copiar Eje'!D:D)</f>
        <v>0</v>
      </c>
      <c r="D439" s="99">
        <f>SUMIF('Copiar Eje'!A:A,A439,'Copiar Eje'!F:F)</f>
        <v>0</v>
      </c>
      <c r="E439" s="100"/>
      <c r="F439" s="100"/>
      <c r="G439" s="100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</row>
    <row r="440" spans="1:18" ht="14.25" customHeight="1">
      <c r="A440" s="98" t="s">
        <v>3184</v>
      </c>
      <c r="B440" s="99">
        <f>SUMIF('Copiar Eje'!A:A,A440,'Copiar Eje'!C:C)</f>
        <v>9800000</v>
      </c>
      <c r="C440" s="99">
        <f>SUMIF('Copiar Eje'!A:A,A440,'Copiar Eje'!D:D)</f>
        <v>3300000</v>
      </c>
      <c r="D440" s="99">
        <f>SUMIF('Copiar Eje'!A:A,A440,'Copiar Eje'!F:F)</f>
        <v>3300000</v>
      </c>
      <c r="E440" s="100"/>
      <c r="F440" s="100"/>
      <c r="G440" s="100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</row>
    <row r="441" spans="1:18" ht="14.25" customHeight="1">
      <c r="A441" s="98" t="s">
        <v>3186</v>
      </c>
      <c r="B441" s="99">
        <f>SUMIF('Copiar Eje'!A:A,A441,'Copiar Eje'!C:C)</f>
        <v>9800000</v>
      </c>
      <c r="C441" s="99">
        <f>SUMIF('Copiar Eje'!A:A,A441,'Copiar Eje'!D:D)</f>
        <v>3300000</v>
      </c>
      <c r="D441" s="99">
        <f>SUMIF('Copiar Eje'!A:A,A441,'Copiar Eje'!F:F)</f>
        <v>3300000</v>
      </c>
      <c r="E441" s="100"/>
      <c r="F441" s="100"/>
      <c r="G441" s="100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</row>
    <row r="442" spans="1:18" ht="14.25" customHeight="1">
      <c r="A442" s="98" t="s">
        <v>3192</v>
      </c>
      <c r="B442" s="99">
        <f>SUMIF('Copiar Eje'!A:A,A442,'Copiar Eje'!C:C)</f>
        <v>19600000</v>
      </c>
      <c r="C442" s="99">
        <f>SUMIF('Copiar Eje'!A:A,A442,'Copiar Eje'!D:D)</f>
        <v>6600000</v>
      </c>
      <c r="D442" s="99">
        <f>SUMIF('Copiar Eje'!A:A,A442,'Copiar Eje'!F:F)</f>
        <v>6600000</v>
      </c>
      <c r="E442" s="100"/>
      <c r="F442" s="100"/>
      <c r="G442" s="100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</row>
    <row r="443" spans="1:18" ht="14.25" customHeight="1">
      <c r="A443" s="98" t="s">
        <v>3194</v>
      </c>
      <c r="B443" s="99">
        <f>SUMIF('Copiar Eje'!A:A,A443,'Copiar Eje'!C:C)</f>
        <v>10000000</v>
      </c>
      <c r="C443" s="99">
        <f>SUMIF('Copiar Eje'!A:A,A443,'Copiar Eje'!D:D)</f>
        <v>0</v>
      </c>
      <c r="D443" s="99">
        <f>SUMIF('Copiar Eje'!A:A,A443,'Copiar Eje'!F:F)</f>
        <v>0</v>
      </c>
      <c r="E443" s="100"/>
      <c r="F443" s="100"/>
      <c r="G443" s="100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</row>
    <row r="444" spans="1:18" ht="14.25" customHeight="1">
      <c r="A444" s="98" t="s">
        <v>3200</v>
      </c>
      <c r="B444" s="99">
        <f>SUMIF('Copiar Eje'!A:A,A444,'Copiar Eje'!C:C)</f>
        <v>9800000</v>
      </c>
      <c r="C444" s="99">
        <f>SUMIF('Copiar Eje'!A:A,A444,'Copiar Eje'!D:D)</f>
        <v>3300000</v>
      </c>
      <c r="D444" s="99">
        <f>SUMIF('Copiar Eje'!A:A,A444,'Copiar Eje'!F:F)</f>
        <v>3300000</v>
      </c>
      <c r="E444" s="100"/>
      <c r="F444" s="100"/>
      <c r="G444" s="100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</row>
    <row r="445" spans="1:18" ht="14.25" customHeight="1">
      <c r="A445" s="98" t="s">
        <v>3202</v>
      </c>
      <c r="B445" s="99">
        <f>SUMIF('Copiar Eje'!A:A,A445,'Copiar Eje'!C:C)</f>
        <v>9800000</v>
      </c>
      <c r="C445" s="99">
        <f>SUMIF('Copiar Eje'!A:A,A445,'Copiar Eje'!D:D)</f>
        <v>3300000</v>
      </c>
      <c r="D445" s="99">
        <f>SUMIF('Copiar Eje'!A:A,A445,'Copiar Eje'!F:F)</f>
        <v>3300000</v>
      </c>
      <c r="E445" s="100"/>
      <c r="F445" s="100"/>
      <c r="G445" s="100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</row>
    <row r="446" spans="1:18" ht="14.25" customHeight="1">
      <c r="A446" s="98" t="s">
        <v>3061</v>
      </c>
      <c r="B446" s="99">
        <f>SUMIF('Copiar Eje'!A:A,A446,'Copiar Eje'!C:C)</f>
        <v>10400000</v>
      </c>
      <c r="C446" s="99">
        <f>SUMIF('Copiar Eje'!A:A,A446,'Copiar Eje'!D:D)</f>
        <v>10400000</v>
      </c>
      <c r="D446" s="99">
        <f>SUMIF('Copiar Eje'!A:A,A446,'Copiar Eje'!F:F)</f>
        <v>0</v>
      </c>
      <c r="E446" s="93"/>
      <c r="F446" s="93"/>
      <c r="G446" s="93"/>
      <c r="H446" s="93"/>
      <c r="I446" s="93"/>
      <c r="J446" s="93"/>
    </row>
    <row r="447" spans="1:18" ht="14.25" customHeight="1">
      <c r="A447" s="98" t="s">
        <v>3063</v>
      </c>
      <c r="B447" s="99">
        <f>SUMIF('Copiar Eje'!A:A,A447,'Copiar Eje'!C:C)</f>
        <v>10400000</v>
      </c>
      <c r="C447" s="99">
        <f>SUMIF('Copiar Eje'!A:A,A447,'Copiar Eje'!D:D)</f>
        <v>10400000</v>
      </c>
      <c r="D447" s="99">
        <f>SUMIF('Copiar Eje'!A:A,A447,'Copiar Eje'!F:F)</f>
        <v>0</v>
      </c>
      <c r="E447" s="93"/>
      <c r="F447" s="93"/>
      <c r="G447" s="93"/>
      <c r="H447" s="93"/>
      <c r="I447" s="93"/>
      <c r="J447" s="93"/>
    </row>
    <row r="448" spans="1:18" ht="14.25" customHeight="1">
      <c r="A448" s="98" t="s">
        <v>3081</v>
      </c>
      <c r="B448" s="99">
        <f>SUMIF('Copiar Eje'!A:A,A448,'Copiar Eje'!C:C)</f>
        <v>25200000</v>
      </c>
      <c r="C448" s="99">
        <f>SUMIF('Copiar Eje'!A:A,A448,'Copiar Eje'!D:D)</f>
        <v>29200000</v>
      </c>
      <c r="D448" s="99">
        <f>SUMIF('Copiar Eje'!A:A,A448,'Copiar Eje'!F:F)</f>
        <v>24600000</v>
      </c>
      <c r="E448" s="100"/>
      <c r="F448" s="100"/>
      <c r="G448" s="100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</row>
    <row r="449" spans="1:18" ht="14.25" customHeight="1">
      <c r="A449" s="98" t="s">
        <v>3083</v>
      </c>
      <c r="B449" s="99">
        <f>SUMIF('Copiar Eje'!A:A,A449,'Copiar Eje'!C:C)</f>
        <v>25200000</v>
      </c>
      <c r="C449" s="99">
        <f>SUMIF('Copiar Eje'!A:A,A449,'Copiar Eje'!D:D)</f>
        <v>25200000</v>
      </c>
      <c r="D449" s="99">
        <f>SUMIF('Copiar Eje'!A:A,A449,'Copiar Eje'!F:F)</f>
        <v>25200000</v>
      </c>
      <c r="E449" s="100"/>
      <c r="F449" s="100"/>
      <c r="G449" s="100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</row>
    <row r="450" spans="1:18" ht="14.25" customHeight="1">
      <c r="A450" s="98" t="s">
        <v>3070</v>
      </c>
      <c r="B450" s="99">
        <f>SUMIF('Copiar Eje'!A:A,A450,'Copiar Eje'!C:C)</f>
        <v>12000000</v>
      </c>
      <c r="C450" s="99">
        <f>SUMIF('Copiar Eje'!A:A,A450,'Copiar Eje'!D:D)</f>
        <v>6000000</v>
      </c>
      <c r="D450" s="99">
        <f>SUMIF('Copiar Eje'!A:A,A450,'Copiar Eje'!F:F)</f>
        <v>6000000</v>
      </c>
      <c r="E450" s="100"/>
      <c r="F450" s="100"/>
      <c r="G450" s="100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</row>
    <row r="451" spans="1:18" ht="14.25" customHeight="1">
      <c r="A451" s="98" t="s">
        <v>3071</v>
      </c>
      <c r="B451" s="99">
        <f>SUMIF('Copiar Eje'!A:A,A451,'Copiar Eje'!C:C)</f>
        <v>69200000</v>
      </c>
      <c r="C451" s="99">
        <f>SUMIF('Copiar Eje'!A:A,A451,'Copiar Eje'!D:D)</f>
        <v>85400000</v>
      </c>
      <c r="D451" s="99">
        <f>SUMIF('Copiar Eje'!A:A,A451,'Copiar Eje'!F:F)</f>
        <v>65000000</v>
      </c>
      <c r="E451" s="100"/>
      <c r="F451" s="100"/>
      <c r="G451" s="100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</row>
    <row r="452" spans="1:18" ht="14.25" customHeight="1">
      <c r="A452" s="98" t="s">
        <v>3074</v>
      </c>
      <c r="B452" s="99">
        <f>SUMIF('Copiar Eje'!A:A,A452,'Copiar Eje'!C:C)</f>
        <v>400000000</v>
      </c>
      <c r="C452" s="99">
        <f>SUMIF('Copiar Eje'!A:A,A452,'Copiar Eje'!D:D)</f>
        <v>379800000</v>
      </c>
      <c r="D452" s="99">
        <f>SUMIF('Copiar Eje'!A:A,A452,'Copiar Eje'!F:F)</f>
        <v>341688166</v>
      </c>
      <c r="E452" s="100"/>
      <c r="F452" s="100"/>
      <c r="G452" s="100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</row>
    <row r="453" spans="1:18" ht="14.25" customHeight="1">
      <c r="A453" s="98" t="s">
        <v>3072</v>
      </c>
      <c r="B453" s="99">
        <f>SUMIF('Copiar Eje'!A:A,A453,'Copiar Eje'!C:C)</f>
        <v>0</v>
      </c>
      <c r="C453" s="99">
        <f>SUMIF('Copiar Eje'!A:A,A453,'Copiar Eje'!D:D)</f>
        <v>50000000</v>
      </c>
      <c r="D453" s="99">
        <f>SUMIF('Copiar Eje'!A:A,A453,'Copiar Eje'!F:F)</f>
        <v>39600000</v>
      </c>
      <c r="E453" s="100"/>
      <c r="F453" s="100"/>
      <c r="G453" s="100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</row>
    <row r="454" spans="1:18" ht="14.25" customHeight="1">
      <c r="A454" s="98" t="s">
        <v>3229</v>
      </c>
      <c r="B454" s="99">
        <f>SUMIF('Copiar Eje'!A:A,A454,'Copiar Eje'!C:C)</f>
        <v>14000000</v>
      </c>
      <c r="C454" s="99">
        <f>SUMIF('Copiar Eje'!A:A,A454,'Copiar Eje'!D:D)</f>
        <v>0</v>
      </c>
      <c r="D454" s="99">
        <f>SUMIF('Copiar Eje'!A:A,A454,'Copiar Eje'!F:F)</f>
        <v>0</v>
      </c>
      <c r="E454" s="100"/>
      <c r="F454" s="100"/>
      <c r="G454" s="100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</row>
    <row r="455" spans="1:18" ht="14.25" customHeight="1">
      <c r="A455" s="98" t="s">
        <v>3231</v>
      </c>
      <c r="B455" s="99">
        <f>SUMIF('Copiar Eje'!A:A,A455,'Copiar Eje'!C:C)</f>
        <v>30000000</v>
      </c>
      <c r="C455" s="99">
        <f>SUMIF('Copiar Eje'!A:A,A455,'Copiar Eje'!D:D)</f>
        <v>0</v>
      </c>
      <c r="D455" s="99">
        <f>SUMIF('Copiar Eje'!A:A,A455,'Copiar Eje'!F:F)</f>
        <v>0</v>
      </c>
      <c r="E455" s="93"/>
      <c r="F455" s="93"/>
      <c r="G455" s="93"/>
      <c r="H455" s="93"/>
      <c r="I455" s="93"/>
      <c r="J455" s="93"/>
    </row>
    <row r="456" spans="1:18" ht="14.25" customHeight="1">
      <c r="A456" s="98" t="s">
        <v>3222</v>
      </c>
      <c r="B456" s="99">
        <f>SUMIF('Copiar Eje'!A:A,A456,'Copiar Eje'!C:C)</f>
        <v>24000000</v>
      </c>
      <c r="C456" s="99">
        <f>SUMIF('Copiar Eje'!A:A,A456,'Copiar Eje'!D:D)</f>
        <v>28400000</v>
      </c>
      <c r="D456" s="99">
        <f>SUMIF('Copiar Eje'!A:A,A456,'Copiar Eje'!F:F)</f>
        <v>27200000</v>
      </c>
      <c r="E456" s="93"/>
      <c r="F456" s="93"/>
      <c r="G456" s="93"/>
      <c r="H456" s="93"/>
      <c r="I456" s="93"/>
      <c r="J456" s="93"/>
    </row>
    <row r="457" spans="1:18" ht="14.25" customHeight="1">
      <c r="A457" s="98" t="s">
        <v>3224</v>
      </c>
      <c r="B457" s="99">
        <f>SUMIF('Copiar Eje'!A:A,A457,'Copiar Eje'!C:C)</f>
        <v>38400000</v>
      </c>
      <c r="C457" s="99">
        <f>SUMIF('Copiar Eje'!A:A,A457,'Copiar Eje'!D:D)</f>
        <v>37750000</v>
      </c>
      <c r="D457" s="99">
        <f>SUMIF('Copiar Eje'!A:A,A457,'Copiar Eje'!F:F)</f>
        <v>32000000</v>
      </c>
      <c r="E457" s="93"/>
      <c r="F457" s="93"/>
      <c r="G457" s="93"/>
      <c r="H457" s="93"/>
      <c r="I457" s="93"/>
      <c r="J457" s="93"/>
    </row>
    <row r="458" spans="1:18" ht="14.25" customHeight="1">
      <c r="A458" s="98" t="s">
        <v>3232</v>
      </c>
      <c r="B458" s="99">
        <f>SUMIF('Copiar Eje'!A:A,A458,'Copiar Eje'!C:C)</f>
        <v>0</v>
      </c>
      <c r="C458" s="99">
        <f>SUMIF('Copiar Eje'!A:A,A458,'Copiar Eje'!D:D)</f>
        <v>12000000</v>
      </c>
      <c r="D458" s="99">
        <f>SUMIF('Copiar Eje'!A:A,A458,'Copiar Eje'!F:F)</f>
        <v>12000000</v>
      </c>
      <c r="E458" s="93"/>
      <c r="F458" s="93"/>
      <c r="G458" s="93"/>
      <c r="H458" s="93"/>
      <c r="I458" s="93"/>
      <c r="J458" s="93"/>
    </row>
    <row r="459" spans="1:18" ht="14.25" customHeight="1">
      <c r="A459" s="98" t="s">
        <v>3233</v>
      </c>
      <c r="B459" s="99">
        <f>SUMIF('Copiar Eje'!A:A,A459,'Copiar Eje'!C:C)</f>
        <v>0</v>
      </c>
      <c r="C459" s="99">
        <f>SUMIF('Copiar Eje'!A:A,A459,'Copiar Eje'!D:D)</f>
        <v>50000000</v>
      </c>
      <c r="D459" s="99">
        <f>SUMIF('Copiar Eje'!A:A,A459,'Copiar Eje'!F:F)</f>
        <v>40600000</v>
      </c>
      <c r="E459" s="100"/>
      <c r="F459" s="100"/>
      <c r="G459" s="100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</row>
    <row r="460" spans="1:18" ht="14.25" customHeight="1">
      <c r="A460" s="98" t="s">
        <v>3240</v>
      </c>
      <c r="B460" s="99">
        <f>SUMIF('Copiar Eje'!A:A,A460,'Copiar Eje'!C:C)</f>
        <v>42000000</v>
      </c>
      <c r="C460" s="99">
        <f>SUMIF('Copiar Eje'!A:A,A460,'Copiar Eje'!D:D)</f>
        <v>23700000</v>
      </c>
      <c r="D460" s="99">
        <f>SUMIF('Copiar Eje'!A:A,A460,'Copiar Eje'!F:F)</f>
        <v>14400000</v>
      </c>
      <c r="E460" s="100"/>
      <c r="F460" s="100"/>
      <c r="G460" s="100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</row>
    <row r="461" spans="1:18" ht="14.25" customHeight="1">
      <c r="A461" s="98" t="s">
        <v>3241</v>
      </c>
      <c r="B461" s="99">
        <f>SUMIF('Copiar Eje'!A:A,A461,'Copiar Eje'!C:C)</f>
        <v>0</v>
      </c>
      <c r="C461" s="99">
        <f>SUMIF('Copiar Eje'!A:A,A461,'Copiar Eje'!D:D)</f>
        <v>46000000</v>
      </c>
      <c r="D461" s="99">
        <f>SUMIF('Copiar Eje'!A:A,A461,'Copiar Eje'!F:F)</f>
        <v>45600000</v>
      </c>
      <c r="E461" s="100"/>
      <c r="F461" s="100"/>
      <c r="G461" s="100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</row>
    <row r="462" spans="1:18" ht="14.25" customHeight="1">
      <c r="A462" s="98" t="s">
        <v>3244</v>
      </c>
      <c r="B462" s="99">
        <f>SUMIF('Copiar Eje'!A:A,A462,'Copiar Eje'!C:C)</f>
        <v>20000000</v>
      </c>
      <c r="C462" s="99">
        <f>SUMIF('Copiar Eje'!A:A,A462,'Copiar Eje'!D:D)</f>
        <v>0</v>
      </c>
      <c r="D462" s="99">
        <f>SUMIF('Copiar Eje'!A:A,A462,'Copiar Eje'!F:F)</f>
        <v>0</v>
      </c>
      <c r="E462" s="100"/>
      <c r="F462" s="100"/>
      <c r="G462" s="100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</row>
    <row r="463" spans="1:18" ht="14.25" customHeight="1">
      <c r="A463" s="98" t="s">
        <v>3242</v>
      </c>
      <c r="B463" s="99">
        <f>SUMIF('Copiar Eje'!A:A,A463,'Copiar Eje'!C:C)</f>
        <v>0</v>
      </c>
      <c r="C463" s="99">
        <f>SUMIF('Copiar Eje'!A:A,A463,'Copiar Eje'!D:D)</f>
        <v>50000000</v>
      </c>
      <c r="D463" s="99">
        <f>SUMIF('Copiar Eje'!A:A,A463,'Copiar Eje'!F:F)</f>
        <v>30000000</v>
      </c>
      <c r="E463" s="100"/>
      <c r="F463" s="100"/>
      <c r="G463" s="100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</row>
    <row r="464" spans="1:18" ht="14.25" customHeight="1">
      <c r="A464" s="98" t="s">
        <v>3009</v>
      </c>
      <c r="B464" s="99">
        <f>SUMIF('Copiar Eje'!A:A,A464,'Copiar Eje'!C:C)</f>
        <v>60400000</v>
      </c>
      <c r="C464" s="99">
        <f>SUMIF('Copiar Eje'!A:A,A464,'Copiar Eje'!D:D)</f>
        <v>49000000</v>
      </c>
      <c r="D464" s="99">
        <f>SUMIF('Copiar Eje'!A:A,A464,'Copiar Eje'!F:F)</f>
        <v>39000000</v>
      </c>
      <c r="E464" s="100"/>
      <c r="F464" s="100"/>
      <c r="G464" s="100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</row>
    <row r="465" spans="1:18" ht="14.25" customHeight="1">
      <c r="A465" s="98" t="s">
        <v>3011</v>
      </c>
      <c r="B465" s="99">
        <f>SUMIF('Copiar Eje'!A:A,A465,'Copiar Eje'!C:C)</f>
        <v>11200000</v>
      </c>
      <c r="C465" s="99">
        <f>SUMIF('Copiar Eje'!A:A,A465,'Copiar Eje'!D:D)</f>
        <v>18800000</v>
      </c>
      <c r="D465" s="99">
        <f>SUMIF('Copiar Eje'!A:A,A465,'Copiar Eje'!F:F)</f>
        <v>18000000</v>
      </c>
      <c r="E465" s="100"/>
      <c r="F465" s="100"/>
      <c r="G465" s="100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</row>
    <row r="466" spans="1:18" ht="14.25" customHeight="1">
      <c r="A466" s="98" t="s">
        <v>3013</v>
      </c>
      <c r="B466" s="99">
        <f>SUMIF('Copiar Eje'!A:A,A466,'Copiar Eje'!C:C)</f>
        <v>33000000</v>
      </c>
      <c r="C466" s="99">
        <f>SUMIF('Copiar Eje'!A:A,A466,'Copiar Eje'!D:D)</f>
        <v>27800000</v>
      </c>
      <c r="D466" s="99">
        <f>SUMIF('Copiar Eje'!A:A,A466,'Copiar Eje'!F:F)</f>
        <v>22500000</v>
      </c>
      <c r="E466" s="100"/>
      <c r="F466" s="100"/>
      <c r="G466" s="100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</row>
    <row r="467" spans="1:18" ht="14.25" customHeight="1">
      <c r="A467" s="98" t="s">
        <v>3136</v>
      </c>
      <c r="B467" s="99">
        <f>SUMIF('Copiar Eje'!A:A,A467,'Copiar Eje'!C:C)</f>
        <v>74400000</v>
      </c>
      <c r="C467" s="99">
        <f>SUMIF('Copiar Eje'!A:A,A467,'Copiar Eje'!D:D)</f>
        <v>74400000</v>
      </c>
      <c r="D467" s="99">
        <f>SUMIF('Copiar Eje'!A:A,A467,'Copiar Eje'!F:F)</f>
        <v>71600000</v>
      </c>
      <c r="E467" s="100"/>
      <c r="F467" s="100"/>
      <c r="G467" s="100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</row>
    <row r="468" spans="1:18" ht="14.25" customHeight="1">
      <c r="A468" s="98" t="s">
        <v>3138</v>
      </c>
      <c r="B468" s="99">
        <f>SUMIF('Copiar Eje'!A:A,A468,'Copiar Eje'!C:C)</f>
        <v>33000000</v>
      </c>
      <c r="C468" s="99">
        <f>SUMIF('Copiar Eje'!A:A,A468,'Copiar Eje'!D:D)</f>
        <v>17600000</v>
      </c>
      <c r="D468" s="99">
        <f>SUMIF('Copiar Eje'!A:A,A468,'Copiar Eje'!F:F)</f>
        <v>14400000</v>
      </c>
      <c r="E468" s="100"/>
      <c r="F468" s="100"/>
      <c r="G468" s="100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</row>
    <row r="469" spans="1:18" ht="14.25" customHeight="1">
      <c r="A469" s="98" t="s">
        <v>3142</v>
      </c>
      <c r="B469" s="99">
        <f>SUMIF('Copiar Eje'!A:A,A469,'Copiar Eje'!C:C)</f>
        <v>24200000</v>
      </c>
      <c r="C469" s="99">
        <f>SUMIF('Copiar Eje'!A:A,A469,'Copiar Eje'!D:D)</f>
        <v>34100000</v>
      </c>
      <c r="D469" s="99">
        <f>SUMIF('Copiar Eje'!A:A,A469,'Copiar Eje'!F:F)</f>
        <v>27900000</v>
      </c>
      <c r="E469" s="100"/>
      <c r="F469" s="100"/>
      <c r="G469" s="100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</row>
    <row r="470" spans="1:18" ht="14.25" customHeight="1">
      <c r="A470" s="98" t="s">
        <v>3153</v>
      </c>
      <c r="B470" s="99">
        <f>SUMIF('Copiar Eje'!A:A,A470,'Copiar Eje'!C:C)</f>
        <v>17050000</v>
      </c>
      <c r="C470" s="99">
        <f>SUMIF('Copiar Eje'!A:A,A470,'Copiar Eje'!D:D)</f>
        <v>17050000</v>
      </c>
      <c r="D470" s="99">
        <f>SUMIF('Copiar Eje'!A:A,A470,'Copiar Eje'!F:F)</f>
        <v>17050000</v>
      </c>
      <c r="E470" s="100"/>
      <c r="F470" s="100"/>
      <c r="G470" s="100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</row>
    <row r="471" spans="1:18" ht="14.25" customHeight="1">
      <c r="A471" s="98" t="s">
        <v>3155</v>
      </c>
      <c r="B471" s="99">
        <f>SUMIF('Copiar Eje'!A:A,A471,'Copiar Eje'!C:C)</f>
        <v>17050000</v>
      </c>
      <c r="C471" s="99">
        <f>SUMIF('Copiar Eje'!A:A,A471,'Copiar Eje'!D:D)</f>
        <v>50000</v>
      </c>
      <c r="D471" s="99">
        <f>SUMIF('Copiar Eje'!A:A,A471,'Copiar Eje'!F:F)</f>
        <v>0</v>
      </c>
      <c r="E471" s="100"/>
      <c r="F471" s="100"/>
      <c r="G471" s="100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</row>
    <row r="472" spans="1:18" ht="14.25" customHeight="1">
      <c r="A472" s="98" t="s">
        <v>3162</v>
      </c>
      <c r="B472" s="99">
        <f>SUMIF('Copiar Eje'!A:A,A472,'Copiar Eje'!C:C)</f>
        <v>17050000</v>
      </c>
      <c r="C472" s="99">
        <f>SUMIF('Copiar Eje'!A:A,A472,'Copiar Eje'!D:D)</f>
        <v>15450000</v>
      </c>
      <c r="D472" s="99">
        <f>SUMIF('Copiar Eje'!A:A,A472,'Copiar Eje'!F:F)</f>
        <v>10850000</v>
      </c>
      <c r="E472" s="100"/>
      <c r="F472" s="100"/>
      <c r="G472" s="100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</row>
    <row r="473" spans="1:18" ht="14.25" customHeight="1">
      <c r="A473" s="98" t="s">
        <v>3165</v>
      </c>
      <c r="B473" s="99">
        <f>SUMIF('Copiar Eje'!A:A,A473,'Copiar Eje'!C:C)</f>
        <v>17050000</v>
      </c>
      <c r="C473" s="99">
        <f>SUMIF('Copiar Eje'!A:A,A473,'Copiar Eje'!D:D)</f>
        <v>15000000</v>
      </c>
      <c r="D473" s="99">
        <f>SUMIF('Copiar Eje'!A:A,A473,'Copiar Eje'!F:F)</f>
        <v>0</v>
      </c>
      <c r="E473" s="100"/>
      <c r="F473" s="100"/>
      <c r="G473" s="100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</row>
    <row r="474" spans="1:18" ht="14.25" customHeight="1">
      <c r="A474" s="98" t="s">
        <v>3166</v>
      </c>
      <c r="B474" s="99">
        <f>SUMIF('Copiar Eje'!A:A,A474,'Copiar Eje'!C:C)</f>
        <v>0</v>
      </c>
      <c r="C474" s="99">
        <f>SUMIF('Copiar Eje'!A:A,A474,'Copiar Eje'!D:D)</f>
        <v>1002100</v>
      </c>
      <c r="D474" s="99">
        <f>SUMIF('Copiar Eje'!A:A,A474,'Copiar Eje'!F:F)</f>
        <v>0</v>
      </c>
      <c r="E474" s="100"/>
      <c r="F474" s="100"/>
      <c r="G474" s="100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</row>
    <row r="475" spans="1:18" ht="14.25" customHeight="1">
      <c r="A475" s="98" t="s">
        <v>3163</v>
      </c>
      <c r="B475" s="99">
        <f>SUMIF('Copiar Eje'!A:A,A475,'Copiar Eje'!C:C)</f>
        <v>0</v>
      </c>
      <c r="C475" s="99">
        <f>SUMIF('Copiar Eje'!A:A,A475,'Copiar Eje'!D:D)</f>
        <v>30000000</v>
      </c>
      <c r="D475" s="99">
        <f>SUMIF('Copiar Eje'!A:A,A475,'Copiar Eje'!F:F)</f>
        <v>21000000</v>
      </c>
      <c r="E475" s="100"/>
      <c r="F475" s="100"/>
      <c r="G475" s="100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</row>
    <row r="476" spans="1:18" ht="14.25" customHeight="1">
      <c r="A476" s="98" t="s">
        <v>3024</v>
      </c>
      <c r="B476" s="99">
        <f>SUMIF('Copiar Eje'!A:A,A476,'Copiar Eje'!C:C)</f>
        <v>20400000</v>
      </c>
      <c r="C476" s="99">
        <f>SUMIF('Copiar Eje'!A:A,A476,'Copiar Eje'!D:D)</f>
        <v>0</v>
      </c>
      <c r="D476" s="99">
        <f>SUMIF('Copiar Eje'!A:A,A476,'Copiar Eje'!F:F)</f>
        <v>0</v>
      </c>
      <c r="E476" s="100"/>
      <c r="F476" s="100"/>
      <c r="G476" s="100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</row>
    <row r="477" spans="1:18" ht="14.25" customHeight="1">
      <c r="A477" s="98" t="s">
        <v>3026</v>
      </c>
      <c r="B477" s="99">
        <f>SUMIF('Copiar Eje'!A:A,A477,'Copiar Eje'!C:C)</f>
        <v>48000000</v>
      </c>
      <c r="C477" s="99">
        <f>SUMIF('Copiar Eje'!A:A,A477,'Copiar Eje'!D:D)</f>
        <v>48000000</v>
      </c>
      <c r="D477" s="99">
        <f>SUMIF('Copiar Eje'!A:A,A477,'Copiar Eje'!F:F)</f>
        <v>38000000</v>
      </c>
      <c r="E477" s="100"/>
      <c r="F477" s="100"/>
      <c r="G477" s="100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</row>
    <row r="478" spans="1:18" ht="14.25" customHeight="1">
      <c r="A478" s="98" t="s">
        <v>3028</v>
      </c>
      <c r="B478" s="99">
        <f>SUMIF('Copiar Eje'!A:A,A478,'Copiar Eje'!C:C)</f>
        <v>44000000</v>
      </c>
      <c r="C478" s="99">
        <f>SUMIF('Copiar Eje'!A:A,A478,'Copiar Eje'!D:D)</f>
        <v>44000000</v>
      </c>
      <c r="D478" s="99">
        <f>SUMIF('Copiar Eje'!A:A,A478,'Copiar Eje'!F:F)</f>
        <v>33866660</v>
      </c>
      <c r="E478" s="100"/>
      <c r="F478" s="100"/>
      <c r="G478" s="100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</row>
    <row r="479" spans="1:18" ht="14.25" customHeight="1">
      <c r="A479" s="98" t="s">
        <v>3474</v>
      </c>
      <c r="B479" s="99">
        <f>SUMIF('Copiar Eje'!A:A,A479,'Copiar Eje'!C:C)</f>
        <v>0</v>
      </c>
      <c r="C479" s="99">
        <f>SUMIF('Copiar Eje'!A:A,A479,'Copiar Eje'!D:D)</f>
        <v>3000000</v>
      </c>
      <c r="D479" s="99">
        <f>SUMIF('Copiar Eje'!A:A,A479,'Copiar Eje'!F:F)</f>
        <v>3000000</v>
      </c>
      <c r="E479" s="100"/>
      <c r="F479" s="100"/>
      <c r="G479" s="100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</row>
    <row r="480" spans="1:18" ht="14.25" customHeight="1">
      <c r="A480" s="98" t="s">
        <v>3475</v>
      </c>
      <c r="B480" s="99">
        <f>SUMIF('Copiar Eje'!A:A,A480,'Copiar Eje'!C:C)</f>
        <v>0</v>
      </c>
      <c r="C480" s="99">
        <f>SUMIF('Copiar Eje'!A:A,A480,'Copiar Eje'!D:D)</f>
        <v>14250000</v>
      </c>
      <c r="D480" s="99">
        <f>SUMIF('Copiar Eje'!A:A,A480,'Copiar Eje'!F:F)</f>
        <v>14250000</v>
      </c>
      <c r="E480" s="100"/>
      <c r="F480" s="100"/>
      <c r="G480" s="100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</row>
    <row r="481" spans="1:18" ht="14.25" customHeight="1">
      <c r="A481" s="98" t="s">
        <v>3476</v>
      </c>
      <c r="B481" s="99">
        <f>SUMIF('Copiar Eje'!A:A,A481,'Copiar Eje'!C:C)</f>
        <v>0</v>
      </c>
      <c r="C481" s="99">
        <f>SUMIF('Copiar Eje'!A:A,A481,'Copiar Eje'!D:D)</f>
        <v>2500000</v>
      </c>
      <c r="D481" s="99">
        <f>SUMIF('Copiar Eje'!A:A,A481,'Copiar Eje'!F:F)</f>
        <v>2500000</v>
      </c>
      <c r="E481" s="100"/>
      <c r="F481" s="100"/>
      <c r="G481" s="100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</row>
    <row r="482" spans="1:18" ht="14.25" customHeight="1">
      <c r="A482" s="98" t="s">
        <v>3477</v>
      </c>
      <c r="B482" s="99">
        <f>SUMIF('Copiar Eje'!A:A,A482,'Copiar Eje'!C:C)</f>
        <v>0</v>
      </c>
      <c r="C482" s="99">
        <f>SUMIF('Copiar Eje'!A:A,A482,'Copiar Eje'!D:D)</f>
        <v>2150000</v>
      </c>
      <c r="D482" s="99">
        <f>SUMIF('Copiar Eje'!A:A,A482,'Copiar Eje'!F:F)</f>
        <v>2150000</v>
      </c>
      <c r="E482" s="100"/>
      <c r="F482" s="100"/>
      <c r="G482" s="100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</row>
    <row r="483" spans="1:18" ht="14.25" customHeight="1">
      <c r="A483" s="98" t="s">
        <v>3478</v>
      </c>
      <c r="B483" s="99">
        <f>SUMIF('Copiar Eje'!A:A,A483,'Copiar Eje'!C:C)</f>
        <v>0</v>
      </c>
      <c r="C483" s="99">
        <f>SUMIF('Copiar Eje'!A:A,A483,'Copiar Eje'!D:D)</f>
        <v>5456000</v>
      </c>
      <c r="D483" s="99">
        <f>SUMIF('Copiar Eje'!A:A,A483,'Copiar Eje'!F:F)</f>
        <v>5456000</v>
      </c>
      <c r="E483" s="100"/>
      <c r="F483" s="100"/>
      <c r="G483" s="100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</row>
    <row r="484" spans="1:18" ht="14.25" customHeight="1">
      <c r="A484" s="98" t="s">
        <v>3479</v>
      </c>
      <c r="B484" s="99">
        <f>SUMIF('Copiar Eje'!A:A,A484,'Copiar Eje'!C:C)</f>
        <v>0</v>
      </c>
      <c r="C484" s="99">
        <f>SUMIF('Copiar Eje'!A:A,A484,'Copiar Eje'!D:D)</f>
        <v>3000000</v>
      </c>
      <c r="D484" s="99">
        <f>SUMIF('Copiar Eje'!A:A,A484,'Copiar Eje'!F:F)</f>
        <v>3000000</v>
      </c>
      <c r="E484" s="100"/>
      <c r="F484" s="100"/>
      <c r="G484" s="100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</row>
    <row r="485" spans="1:18" ht="14.25" customHeight="1">
      <c r="A485" s="98" t="s">
        <v>3480</v>
      </c>
      <c r="B485" s="99">
        <f>SUMIF('Copiar Eje'!A:A,A485,'Copiar Eje'!C:C)</f>
        <v>0</v>
      </c>
      <c r="C485" s="99">
        <f>SUMIF('Copiar Eje'!A:A,A485,'Copiar Eje'!D:D)</f>
        <v>1170000</v>
      </c>
      <c r="D485" s="99">
        <f>SUMIF('Copiar Eje'!A:A,A485,'Copiar Eje'!F:F)</f>
        <v>1170000</v>
      </c>
      <c r="E485" s="100"/>
      <c r="F485" s="100"/>
      <c r="G485" s="100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</row>
    <row r="486" spans="1:18" ht="14.25" customHeight="1">
      <c r="A486" s="98">
        <v>11</v>
      </c>
      <c r="B486" s="99">
        <f>SUMIF('Copiar Eje'!A:A,A486,'Copiar Eje'!C:C)</f>
        <v>0</v>
      </c>
      <c r="C486" s="99">
        <f>SUMIF('Copiar Eje'!A:A,A486,'Copiar Eje'!D:D)</f>
        <v>0</v>
      </c>
      <c r="D486" s="99">
        <f>SUMIF('Copiar Eje'!A:A,A486,'Copiar Eje'!F:F)</f>
        <v>0</v>
      </c>
      <c r="E486" s="100"/>
      <c r="F486" s="100"/>
      <c r="G486" s="100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</row>
    <row r="487" spans="1:18" ht="14.25" customHeight="1">
      <c r="A487" s="98">
        <v>32</v>
      </c>
      <c r="B487" s="99">
        <f>SUMIF('Copiar Eje'!A:A,A487,'Copiar Eje'!C:C)</f>
        <v>0</v>
      </c>
      <c r="C487" s="99">
        <f>SUMIF('Copiar Eje'!A:A,A487,'Copiar Eje'!D:D)</f>
        <v>0</v>
      </c>
      <c r="D487" s="99">
        <f>SUMIF('Copiar Eje'!A:A,A487,'Copiar Eje'!F:F)</f>
        <v>0</v>
      </c>
      <c r="E487" s="100"/>
      <c r="F487" s="100"/>
      <c r="G487" s="100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</row>
    <row r="488" spans="1:18" ht="14.25" customHeight="1">
      <c r="A488" s="98" t="s">
        <v>1209</v>
      </c>
      <c r="B488" s="99">
        <f>SUMIF('Copiar Eje'!A:A,A488,'Copiar Eje'!C:C)</f>
        <v>8000000</v>
      </c>
      <c r="C488" s="99">
        <f>SUMIF('Copiar Eje'!A:A,A488,'Copiar Eje'!D:D)</f>
        <v>8000000</v>
      </c>
      <c r="D488" s="99">
        <f>SUMIF('Copiar Eje'!A:A,A488,'Copiar Eje'!F:F)</f>
        <v>0</v>
      </c>
      <c r="E488" s="100"/>
      <c r="F488" s="100"/>
      <c r="G488" s="100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</row>
    <row r="489" spans="1:18" ht="14.25" customHeight="1">
      <c r="A489" s="98" t="s">
        <v>1216</v>
      </c>
      <c r="B489" s="99">
        <f>SUMIF('Copiar Eje'!A:A,A489,'Copiar Eje'!C:C)</f>
        <v>8000000</v>
      </c>
      <c r="C489" s="99">
        <f>SUMIF('Copiar Eje'!A:A,A489,'Copiar Eje'!D:D)</f>
        <v>8000000</v>
      </c>
      <c r="D489" s="99">
        <f>SUMIF('Copiar Eje'!A:A,A489,'Copiar Eje'!F:F)</f>
        <v>0</v>
      </c>
      <c r="E489" s="100"/>
      <c r="F489" s="100"/>
      <c r="G489" s="100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</row>
    <row r="490" spans="1:18" ht="14.25" customHeight="1">
      <c r="A490" s="98" t="s">
        <v>1223</v>
      </c>
      <c r="B490" s="99">
        <f>SUMIF('Copiar Eje'!A:A,A490,'Copiar Eje'!C:C)</f>
        <v>100000</v>
      </c>
      <c r="C490" s="99">
        <f>SUMIF('Copiar Eje'!A:A,A490,'Copiar Eje'!D:D)</f>
        <v>100000</v>
      </c>
      <c r="D490" s="99">
        <f>SUMIF('Copiar Eje'!A:A,A490,'Copiar Eje'!F:F)</f>
        <v>0</v>
      </c>
      <c r="E490" s="100"/>
      <c r="F490" s="100"/>
      <c r="G490" s="100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</row>
    <row r="491" spans="1:18" ht="14.25" customHeight="1">
      <c r="A491" s="98" t="s">
        <v>1185</v>
      </c>
      <c r="B491" s="99">
        <f>SUMIF('Copiar Eje'!A:A,A491,'Copiar Eje'!C:C)</f>
        <v>0</v>
      </c>
      <c r="C491" s="99">
        <f>SUMIF('Copiar Eje'!A:A,A491,'Copiar Eje'!D:D)</f>
        <v>75000000</v>
      </c>
      <c r="D491" s="99">
        <f>SUMIF('Copiar Eje'!A:A,A491,'Copiar Eje'!F:F)</f>
        <v>75000000</v>
      </c>
      <c r="E491" s="100"/>
      <c r="F491" s="100"/>
      <c r="G491" s="100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</row>
    <row r="492" spans="1:18" ht="14.25" customHeight="1">
      <c r="A492" s="98" t="s">
        <v>1232</v>
      </c>
      <c r="B492" s="99">
        <f>SUMIF('Copiar Eje'!A:A,A492,'Copiar Eje'!C:C)</f>
        <v>0</v>
      </c>
      <c r="C492" s="99">
        <f>SUMIF('Copiar Eje'!A:A,A492,'Copiar Eje'!D:D)</f>
        <v>5722689</v>
      </c>
      <c r="D492" s="99">
        <f>SUMIF('Copiar Eje'!A:A,A492,'Copiar Eje'!F:F)</f>
        <v>0</v>
      </c>
      <c r="E492" s="100"/>
      <c r="F492" s="100"/>
      <c r="G492" s="100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</row>
    <row r="493" spans="1:18" ht="14.25" customHeight="1">
      <c r="A493" s="98" t="s">
        <v>1229</v>
      </c>
      <c r="B493" s="99">
        <f>SUMIF('Copiar Eje'!A:A,A493,'Copiar Eje'!C:C)</f>
        <v>0</v>
      </c>
      <c r="C493" s="99">
        <f>SUMIF('Copiar Eje'!A:A,A493,'Copiar Eje'!D:D)</f>
        <v>2498224</v>
      </c>
      <c r="D493" s="99">
        <f>SUMIF('Copiar Eje'!A:A,A493,'Copiar Eje'!F:F)</f>
        <v>0</v>
      </c>
      <c r="E493" s="100"/>
      <c r="F493" s="100"/>
      <c r="G493" s="100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</row>
    <row r="494" spans="1:18" ht="14.25" customHeight="1">
      <c r="A494" s="98" t="s">
        <v>1122</v>
      </c>
      <c r="B494" s="99">
        <f>SUMIF('Copiar Eje'!A:A,A494,'Copiar Eje'!C:C)</f>
        <v>20000000</v>
      </c>
      <c r="C494" s="99">
        <f>SUMIF('Copiar Eje'!A:A,A494,'Copiar Eje'!D:D)</f>
        <v>20000000</v>
      </c>
      <c r="D494" s="99">
        <f>SUMIF('Copiar Eje'!A:A,A494,'Copiar Eje'!F:F)</f>
        <v>20000000</v>
      </c>
      <c r="E494" s="100"/>
      <c r="F494" s="100"/>
      <c r="G494" s="100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</row>
    <row r="495" spans="1:18" ht="14.25" customHeight="1">
      <c r="A495" s="98" t="s">
        <v>1124</v>
      </c>
      <c r="B495" s="99">
        <f>SUMIF('Copiar Eje'!A:A,A495,'Copiar Eje'!C:C)</f>
        <v>100000</v>
      </c>
      <c r="C495" s="99">
        <f>SUMIF('Copiar Eje'!A:A,A495,'Copiar Eje'!D:D)</f>
        <v>100000</v>
      </c>
      <c r="D495" s="99">
        <f>SUMIF('Copiar Eje'!A:A,A495,'Copiar Eje'!F:F)</f>
        <v>0</v>
      </c>
      <c r="E495" s="100"/>
      <c r="F495" s="100"/>
      <c r="G495" s="100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</row>
    <row r="496" spans="1:18" ht="14.25" customHeight="1">
      <c r="A496" s="98" t="s">
        <v>1130</v>
      </c>
      <c r="B496" s="99">
        <f>SUMIF('Copiar Eje'!A:A,A496,'Copiar Eje'!C:C)</f>
        <v>20000000</v>
      </c>
      <c r="C496" s="99">
        <f>SUMIF('Copiar Eje'!A:A,A496,'Copiar Eje'!D:D)</f>
        <v>20000000</v>
      </c>
      <c r="D496" s="99">
        <f>SUMIF('Copiar Eje'!A:A,A496,'Copiar Eje'!F:F)</f>
        <v>20000000</v>
      </c>
      <c r="E496" s="100"/>
      <c r="F496" s="100"/>
      <c r="G496" s="100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</row>
    <row r="497" spans="1:18" ht="14.25" customHeight="1">
      <c r="A497" s="98" t="s">
        <v>1132</v>
      </c>
      <c r="B497" s="99">
        <f>SUMIF('Copiar Eje'!A:A,A497,'Copiar Eje'!C:C)</f>
        <v>45000000</v>
      </c>
      <c r="C497" s="99">
        <f>SUMIF('Copiar Eje'!A:A,A497,'Copiar Eje'!D:D)</f>
        <v>36900000</v>
      </c>
      <c r="D497" s="99">
        <f>SUMIF('Copiar Eje'!A:A,A497,'Copiar Eje'!F:F)</f>
        <v>36900000</v>
      </c>
      <c r="E497" s="100"/>
      <c r="F497" s="100"/>
      <c r="G497" s="100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</row>
    <row r="498" spans="1:18" ht="14.25" customHeight="1">
      <c r="A498" s="98" t="s">
        <v>1140</v>
      </c>
      <c r="B498" s="99">
        <f>SUMIF('Copiar Eje'!A:A,A498,'Copiar Eje'!C:C)</f>
        <v>100000.38</v>
      </c>
      <c r="C498" s="99">
        <f>SUMIF('Copiar Eje'!A:A,A498,'Copiar Eje'!D:D)</f>
        <v>100000.38</v>
      </c>
      <c r="D498" s="99">
        <f>SUMIF('Copiar Eje'!A:A,A498,'Copiar Eje'!F:F)</f>
        <v>0</v>
      </c>
      <c r="E498" s="100"/>
      <c r="F498" s="100"/>
      <c r="G498" s="100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</row>
    <row r="499" spans="1:18" ht="14.25" customHeight="1">
      <c r="A499" s="98" t="s">
        <v>1142</v>
      </c>
      <c r="B499" s="99">
        <f>SUMIF('Copiar Eje'!A:A,A499,'Copiar Eje'!C:C)</f>
        <v>100000</v>
      </c>
      <c r="C499" s="99">
        <f>SUMIF('Copiar Eje'!A:A,A499,'Copiar Eje'!D:D)</f>
        <v>100000</v>
      </c>
      <c r="D499" s="99">
        <f>SUMIF('Copiar Eje'!A:A,A499,'Copiar Eje'!F:F)</f>
        <v>0</v>
      </c>
      <c r="E499" s="100"/>
      <c r="F499" s="100"/>
      <c r="G499" s="100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</row>
    <row r="500" spans="1:18" ht="14.25" customHeight="1">
      <c r="A500" s="98" t="s">
        <v>1193</v>
      </c>
      <c r="B500" s="99">
        <f>SUMIF('Copiar Eje'!A:A,A500,'Copiar Eje'!C:C)</f>
        <v>136326655.25999999</v>
      </c>
      <c r="C500" s="99">
        <f>SUMIF('Copiar Eje'!A:A,A500,'Copiar Eje'!D:D)</f>
        <v>20099999.920000002</v>
      </c>
      <c r="D500" s="99">
        <f>SUMIF('Copiar Eje'!A:A,A500,'Copiar Eje'!F:F)</f>
        <v>0</v>
      </c>
      <c r="E500" s="100"/>
      <c r="F500" s="100"/>
      <c r="G500" s="100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</row>
    <row r="501" spans="1:18" ht="14.25" customHeight="1">
      <c r="A501" s="98" t="s">
        <v>1194</v>
      </c>
      <c r="B501" s="99">
        <f>SUMIF('Copiar Eje'!A:A,A501,'Copiar Eje'!C:C)</f>
        <v>0</v>
      </c>
      <c r="C501" s="99">
        <f>SUMIF('Copiar Eje'!A:A,A501,'Copiar Eje'!D:D)</f>
        <v>30000000</v>
      </c>
      <c r="D501" s="99">
        <f>SUMIF('Copiar Eje'!A:A,A501,'Copiar Eje'!F:F)</f>
        <v>0</v>
      </c>
      <c r="E501" s="100"/>
      <c r="F501" s="100"/>
      <c r="G501" s="100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</row>
    <row r="502" spans="1:18" ht="14.25" customHeight="1">
      <c r="A502" s="98" t="s">
        <v>1160</v>
      </c>
      <c r="B502" s="99">
        <f>SUMIF('Copiar Eje'!A:A,A502,'Copiar Eje'!C:C)</f>
        <v>100000000</v>
      </c>
      <c r="C502" s="99">
        <f>SUMIF('Copiar Eje'!A:A,A502,'Copiar Eje'!D:D)</f>
        <v>40000000</v>
      </c>
      <c r="D502" s="99">
        <f>SUMIF('Copiar Eje'!A:A,A502,'Copiar Eje'!F:F)</f>
        <v>0</v>
      </c>
      <c r="E502" s="100"/>
      <c r="F502" s="100"/>
      <c r="G502" s="100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</row>
    <row r="503" spans="1:18" ht="14.25" customHeight="1">
      <c r="A503" s="98" t="s">
        <v>1183</v>
      </c>
      <c r="B503" s="99">
        <f>SUMIF('Copiar Eje'!A:A,A503,'Copiar Eje'!C:C)</f>
        <v>300000000</v>
      </c>
      <c r="C503" s="99">
        <f>SUMIF('Copiar Eje'!A:A,A503,'Copiar Eje'!D:D)</f>
        <v>100000</v>
      </c>
      <c r="D503" s="99">
        <f>SUMIF('Copiar Eje'!A:A,A503,'Copiar Eje'!F:F)</f>
        <v>0</v>
      </c>
      <c r="E503" s="100"/>
      <c r="F503" s="100"/>
      <c r="G503" s="100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</row>
    <row r="504" spans="1:18" ht="14.25" customHeight="1">
      <c r="A504" s="98" t="s">
        <v>1187</v>
      </c>
      <c r="B504" s="99">
        <f>SUMIF('Copiar Eje'!A:A,A504,'Copiar Eje'!C:C)</f>
        <v>300000000</v>
      </c>
      <c r="C504" s="99">
        <f>SUMIF('Copiar Eje'!A:A,A504,'Copiar Eje'!D:D)</f>
        <v>776126655.34000003</v>
      </c>
      <c r="D504" s="99">
        <f>SUMIF('Copiar Eje'!A:A,A504,'Copiar Eje'!F:F)</f>
        <v>392553193</v>
      </c>
      <c r="E504" s="100"/>
      <c r="F504" s="100"/>
      <c r="G504" s="100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</row>
    <row r="505" spans="1:18" ht="14.25" customHeight="1">
      <c r="A505" s="98" t="s">
        <v>1170</v>
      </c>
      <c r="B505" s="99">
        <f>SUMIF('Copiar Eje'!A:A,A505,'Copiar Eje'!C:C)</f>
        <v>45600000</v>
      </c>
      <c r="C505" s="99">
        <f>SUMIF('Copiar Eje'!A:A,A505,'Copiar Eje'!D:D)</f>
        <v>75600000</v>
      </c>
      <c r="D505" s="99">
        <f>SUMIF('Copiar Eje'!A:A,A505,'Copiar Eje'!F:F)</f>
        <v>40000000</v>
      </c>
      <c r="E505" s="100"/>
      <c r="F505" s="100"/>
      <c r="G505" s="100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</row>
    <row r="506" spans="1:18" ht="14.25" customHeight="1">
      <c r="A506" s="98" t="s">
        <v>1175</v>
      </c>
      <c r="B506" s="99">
        <f>SUMIF('Copiar Eje'!A:A,A506,'Copiar Eje'!C:C)</f>
        <v>30000000</v>
      </c>
      <c r="C506" s="99">
        <f>SUMIF('Copiar Eje'!A:A,A506,'Copiar Eje'!D:D)</f>
        <v>41600000</v>
      </c>
      <c r="D506" s="99">
        <f>SUMIF('Copiar Eje'!A:A,A506,'Copiar Eje'!F:F)</f>
        <v>41600000</v>
      </c>
      <c r="E506" s="100"/>
      <c r="F506" s="100"/>
      <c r="G506" s="100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</row>
    <row r="507" spans="1:18" ht="14.25" customHeight="1">
      <c r="A507" s="98" t="s">
        <v>1176</v>
      </c>
      <c r="B507" s="99">
        <f>SUMIF('Copiar Eje'!A:A,A507,'Copiar Eje'!C:C)</f>
        <v>30000000</v>
      </c>
      <c r="C507" s="99">
        <f>SUMIF('Copiar Eje'!A:A,A507,'Copiar Eje'!D:D)</f>
        <v>0</v>
      </c>
      <c r="D507" s="99">
        <f>SUMIF('Copiar Eje'!A:A,A507,'Copiar Eje'!F:F)</f>
        <v>0</v>
      </c>
      <c r="E507" s="100"/>
      <c r="F507" s="100"/>
      <c r="G507" s="100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</row>
    <row r="508" spans="1:18" ht="14.25" customHeight="1">
      <c r="A508" s="98" t="s">
        <v>1165</v>
      </c>
      <c r="B508" s="99">
        <f>SUMIF('Copiar Eje'!A:A,A508,'Copiar Eje'!C:C)</f>
        <v>0</v>
      </c>
      <c r="C508" s="99">
        <f>SUMIF('Copiar Eje'!A:A,A508,'Copiar Eje'!D:D)</f>
        <v>0</v>
      </c>
      <c r="D508" s="99">
        <f>SUMIF('Copiar Eje'!A:A,A508,'Copiar Eje'!F:F)</f>
        <v>0</v>
      </c>
      <c r="E508" s="100"/>
      <c r="F508" s="100"/>
      <c r="G508" s="100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</row>
    <row r="509" spans="1:18" ht="14.25" customHeight="1">
      <c r="A509" s="98" t="s">
        <v>1188</v>
      </c>
      <c r="B509" s="99">
        <f>SUMIF('Copiar Eje'!A:A,A509,'Copiar Eje'!C:C)</f>
        <v>0</v>
      </c>
      <c r="C509" s="99">
        <f>SUMIF('Copiar Eje'!A:A,A509,'Copiar Eje'!D:D)</f>
        <v>290000000.07999998</v>
      </c>
      <c r="D509" s="99">
        <f>SUMIF('Copiar Eje'!A:A,A509,'Copiar Eje'!F:F)</f>
        <v>0</v>
      </c>
      <c r="E509" s="100"/>
      <c r="F509" s="100"/>
      <c r="G509" s="100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</row>
    <row r="510" spans="1:18" ht="14.25" customHeight="1">
      <c r="A510" s="98" t="s">
        <v>1184</v>
      </c>
      <c r="B510" s="99">
        <f>SUMIF('Copiar Eje'!A:A,A510,'Copiar Eje'!C:C)</f>
        <v>0</v>
      </c>
      <c r="C510" s="99">
        <f>SUMIF('Copiar Eje'!A:A,A510,'Copiar Eje'!D:D)</f>
        <v>150000000</v>
      </c>
      <c r="D510" s="99">
        <f>SUMIF('Copiar Eje'!A:A,A510,'Copiar Eje'!F:F)</f>
        <v>150000000</v>
      </c>
      <c r="E510" s="100"/>
      <c r="F510" s="100"/>
      <c r="G510" s="100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</row>
    <row r="511" spans="1:18" ht="14.25" customHeight="1">
      <c r="A511" s="98" t="s">
        <v>1206</v>
      </c>
      <c r="B511" s="99">
        <f>SUMIF('Copiar Eje'!A:A,A511,'Copiar Eje'!C:C)</f>
        <v>20000000</v>
      </c>
      <c r="C511" s="99">
        <f>SUMIF('Copiar Eje'!A:A,A511,'Copiar Eje'!D:D)</f>
        <v>20000000</v>
      </c>
      <c r="D511" s="99">
        <f>SUMIF('Copiar Eje'!A:A,A511,'Copiar Eje'!F:F)</f>
        <v>20000000</v>
      </c>
      <c r="E511" s="100"/>
      <c r="F511" s="100"/>
      <c r="G511" s="100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</row>
    <row r="512" spans="1:18" ht="14.25" customHeight="1">
      <c r="A512" s="98" t="s">
        <v>1214</v>
      </c>
      <c r="B512" s="99">
        <f>SUMIF('Copiar Eje'!A:A,A512,'Copiar Eje'!C:C)</f>
        <v>54000000</v>
      </c>
      <c r="C512" s="99">
        <f>SUMIF('Copiar Eje'!A:A,A512,'Copiar Eje'!D:D)</f>
        <v>54000000</v>
      </c>
      <c r="D512" s="99">
        <f>SUMIF('Copiar Eje'!A:A,A512,'Copiar Eje'!F:F)</f>
        <v>52000000</v>
      </c>
      <c r="E512" s="100"/>
      <c r="F512" s="100"/>
      <c r="G512" s="100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</row>
    <row r="513" spans="1:18" ht="14.25" customHeight="1">
      <c r="A513" s="98" t="s">
        <v>1221</v>
      </c>
      <c r="B513" s="99">
        <f>SUMIF('Copiar Eje'!A:A,A513,'Copiar Eje'!C:C)</f>
        <v>35000000</v>
      </c>
      <c r="C513" s="99">
        <f>SUMIF('Copiar Eje'!A:A,A513,'Copiar Eje'!D:D)</f>
        <v>31500000</v>
      </c>
      <c r="D513" s="99">
        <f>SUMIF('Copiar Eje'!A:A,A513,'Copiar Eje'!F:F)</f>
        <v>31500000</v>
      </c>
      <c r="E513" s="100"/>
      <c r="F513" s="100"/>
      <c r="G513" s="100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</row>
    <row r="514" spans="1:18" ht="14.25" customHeight="1">
      <c r="A514" s="98" t="s">
        <v>1228</v>
      </c>
      <c r="B514" s="99">
        <f>SUMIF('Copiar Eje'!A:A,A514,'Copiar Eje'!C:C)</f>
        <v>0</v>
      </c>
      <c r="C514" s="99">
        <f>SUMIF('Copiar Eje'!A:A,A514,'Copiar Eje'!D:D)</f>
        <v>231617914</v>
      </c>
      <c r="D514" s="99">
        <f>SUMIF('Copiar Eje'!A:A,A514,'Copiar Eje'!F:F)</f>
        <v>0</v>
      </c>
      <c r="E514" s="100"/>
      <c r="F514" s="100"/>
      <c r="G514" s="100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</row>
    <row r="515" spans="1:18" ht="14.25" customHeight="1">
      <c r="A515" s="98" t="s">
        <v>1231</v>
      </c>
      <c r="B515" s="99">
        <f>SUMIF('Copiar Eje'!A:A,A515,'Copiar Eje'!C:C)</f>
        <v>0</v>
      </c>
      <c r="C515" s="99">
        <f>SUMIF('Copiar Eje'!A:A,A515,'Copiar Eje'!D:D)</f>
        <v>100000</v>
      </c>
      <c r="D515" s="99">
        <f>SUMIF('Copiar Eje'!A:A,A515,'Copiar Eje'!F:F)</f>
        <v>0</v>
      </c>
      <c r="E515" s="100"/>
      <c r="F515" s="100"/>
      <c r="G515" s="100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</row>
    <row r="516" spans="1:18" ht="14.25" customHeight="1">
      <c r="A516" s="98" t="s">
        <v>1234</v>
      </c>
      <c r="B516" s="99">
        <f>SUMIF('Copiar Eje'!A:A,A516,'Copiar Eje'!C:C)</f>
        <v>0</v>
      </c>
      <c r="C516" s="99">
        <f>SUMIF('Copiar Eje'!A:A,A516,'Copiar Eje'!D:D)</f>
        <v>300000000</v>
      </c>
      <c r="D516" s="99">
        <f>SUMIF('Copiar Eje'!A:A,A516,'Copiar Eje'!F:F)</f>
        <v>283490950</v>
      </c>
      <c r="E516" s="100"/>
      <c r="F516" s="100"/>
      <c r="G516" s="100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</row>
    <row r="517" spans="1:18" ht="14.25" customHeight="1">
      <c r="A517" s="98" t="s">
        <v>1236</v>
      </c>
      <c r="B517" s="99">
        <f>SUMIF('Copiar Eje'!A:A,A517,'Copiar Eje'!C:C)</f>
        <v>0</v>
      </c>
      <c r="C517" s="99">
        <f>SUMIF('Copiar Eje'!A:A,A517,'Copiar Eje'!D:D)</f>
        <v>400000000</v>
      </c>
      <c r="D517" s="99">
        <f>SUMIF('Copiar Eje'!A:A,A517,'Copiar Eje'!F:F)</f>
        <v>0</v>
      </c>
      <c r="E517" s="100"/>
      <c r="F517" s="100"/>
      <c r="G517" s="100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</row>
    <row r="518" spans="1:18" ht="14.25" customHeight="1">
      <c r="A518" s="98">
        <v>12</v>
      </c>
      <c r="B518" s="99">
        <f>SUMIF('Copiar Eje'!A:A,A518,'Copiar Eje'!C:C)</f>
        <v>0</v>
      </c>
      <c r="C518" s="99">
        <f>SUMIF('Copiar Eje'!A:A,A518,'Copiar Eje'!D:D)</f>
        <v>0</v>
      </c>
      <c r="D518" s="99">
        <f>SUMIF('Copiar Eje'!A:A,A518,'Copiar Eje'!F:F)</f>
        <v>0</v>
      </c>
      <c r="E518" s="100"/>
      <c r="F518" s="100"/>
      <c r="G518" s="100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</row>
    <row r="519" spans="1:18" ht="14.25" customHeight="1">
      <c r="A519" s="98" t="s">
        <v>339</v>
      </c>
      <c r="B519" s="99">
        <f>SUMIF('Copiar Eje'!A:A,A519,'Copiar Eje'!C:C)</f>
        <v>0</v>
      </c>
      <c r="C519" s="99">
        <f>SUMIF('Copiar Eje'!A:A,A519,'Copiar Eje'!D:D)</f>
        <v>10000000</v>
      </c>
      <c r="D519" s="99">
        <f>SUMIF('Copiar Eje'!A:A,A519,'Copiar Eje'!F:F)</f>
        <v>0</v>
      </c>
      <c r="E519" s="100"/>
      <c r="F519" s="100"/>
      <c r="G519" s="100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</row>
    <row r="520" spans="1:18" ht="14.25" customHeight="1">
      <c r="A520" s="98" t="s">
        <v>336</v>
      </c>
      <c r="B520" s="99">
        <f>SUMIF('Copiar Eje'!A:A,A520,'Copiar Eje'!C:C)</f>
        <v>0</v>
      </c>
      <c r="C520" s="99">
        <f>SUMIF('Copiar Eje'!A:A,A520,'Copiar Eje'!D:D)</f>
        <v>30000000</v>
      </c>
      <c r="D520" s="99">
        <f>SUMIF('Copiar Eje'!A:A,A520,'Copiar Eje'!F:F)</f>
        <v>0</v>
      </c>
      <c r="E520" s="100"/>
      <c r="F520" s="100"/>
      <c r="G520" s="100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</row>
    <row r="521" spans="1:18" ht="14.25" customHeight="1">
      <c r="A521" s="98" t="s">
        <v>335</v>
      </c>
      <c r="B521" s="99">
        <f>SUMIF('Copiar Eje'!A:A,A521,'Copiar Eje'!C:C)</f>
        <v>14100000</v>
      </c>
      <c r="C521" s="99">
        <f>SUMIF('Copiar Eje'!A:A,A521,'Copiar Eje'!D:D)</f>
        <v>0</v>
      </c>
      <c r="D521" s="99">
        <f>SUMIF('Copiar Eje'!A:A,A521,'Copiar Eje'!F:F)</f>
        <v>0</v>
      </c>
      <c r="E521" s="100"/>
      <c r="F521" s="100"/>
      <c r="G521" s="100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</row>
    <row r="522" spans="1:18" ht="14.25" customHeight="1">
      <c r="A522" s="98" t="s">
        <v>338</v>
      </c>
      <c r="B522" s="99">
        <f>SUMIF('Copiar Eje'!A:A,A522,'Copiar Eje'!C:C)</f>
        <v>151500000</v>
      </c>
      <c r="C522" s="99">
        <f>SUMIF('Copiar Eje'!A:A,A522,'Copiar Eje'!D:D)</f>
        <v>151500000</v>
      </c>
      <c r="D522" s="99">
        <f>SUMIF('Copiar Eje'!A:A,A522,'Copiar Eje'!F:F)</f>
        <v>151500000</v>
      </c>
      <c r="E522" s="100"/>
      <c r="F522" s="100"/>
      <c r="G522" s="100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</row>
    <row r="523" spans="1:18" ht="14.25" customHeight="1">
      <c r="A523" s="98" t="s">
        <v>348</v>
      </c>
      <c r="B523" s="99">
        <f>SUMIF('Copiar Eje'!A:A,A523,'Copiar Eje'!C:C)</f>
        <v>22000000</v>
      </c>
      <c r="C523" s="99">
        <f>SUMIF('Copiar Eje'!A:A,A523,'Copiar Eje'!D:D)</f>
        <v>13400000</v>
      </c>
      <c r="D523" s="99">
        <f>SUMIF('Copiar Eje'!A:A,A523,'Copiar Eje'!F:F)</f>
        <v>12000000</v>
      </c>
      <c r="E523" s="100"/>
      <c r="F523" s="100"/>
      <c r="G523" s="100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</row>
    <row r="524" spans="1:18" ht="14.25" customHeight="1">
      <c r="A524" s="98" t="s">
        <v>351</v>
      </c>
      <c r="B524" s="99">
        <f>SUMIF('Copiar Eje'!A:A,A524,'Copiar Eje'!C:C)</f>
        <v>162400000</v>
      </c>
      <c r="C524" s="99">
        <f>SUMIF('Copiar Eje'!A:A,A524,'Copiar Eje'!D:D)</f>
        <v>67000000</v>
      </c>
      <c r="D524" s="99">
        <f>SUMIF('Copiar Eje'!A:A,A524,'Copiar Eje'!F:F)</f>
        <v>67000000</v>
      </c>
      <c r="E524" s="100"/>
      <c r="F524" s="100"/>
      <c r="G524" s="100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</row>
    <row r="525" spans="1:18" ht="14.25" customHeight="1">
      <c r="A525" s="98">
        <v>13</v>
      </c>
      <c r="B525" s="99">
        <f>SUMIF('Copiar Eje'!A:A,A525,'Copiar Eje'!C:C)</f>
        <v>0</v>
      </c>
      <c r="C525" s="99">
        <f>SUMIF('Copiar Eje'!A:A,A525,'Copiar Eje'!D:D)</f>
        <v>0</v>
      </c>
      <c r="D525" s="99">
        <f>SUMIF('Copiar Eje'!A:A,A525,'Copiar Eje'!F:F)</f>
        <v>0</v>
      </c>
      <c r="E525" s="93"/>
      <c r="F525" s="93"/>
      <c r="G525" s="93"/>
      <c r="H525" s="93"/>
      <c r="I525" s="93"/>
      <c r="J525" s="93"/>
    </row>
    <row r="526" spans="1:18" ht="14.25" customHeight="1">
      <c r="A526" s="98">
        <v>33</v>
      </c>
      <c r="B526" s="99">
        <f>SUMIF('Copiar Eje'!A:A,A526,'Copiar Eje'!C:C)</f>
        <v>0</v>
      </c>
      <c r="C526" s="99">
        <f>SUMIF('Copiar Eje'!A:A,A526,'Copiar Eje'!D:D)</f>
        <v>0</v>
      </c>
      <c r="D526" s="99">
        <f>SUMIF('Copiar Eje'!A:A,A526,'Copiar Eje'!F:F)</f>
        <v>0</v>
      </c>
      <c r="E526" s="93"/>
      <c r="F526" s="93"/>
      <c r="G526" s="93"/>
      <c r="H526" s="93"/>
      <c r="I526" s="93"/>
      <c r="J526" s="93"/>
    </row>
    <row r="527" spans="1:18" ht="14.25" customHeight="1">
      <c r="A527" s="98" t="s">
        <v>1377</v>
      </c>
      <c r="B527" s="99">
        <f>SUMIF('Copiar Eje'!A:A,A527,'Copiar Eje'!C:C)</f>
        <v>6000000</v>
      </c>
      <c r="C527" s="99">
        <f>SUMIF('Copiar Eje'!A:A,A527,'Copiar Eje'!D:D)</f>
        <v>6000000</v>
      </c>
      <c r="D527" s="99">
        <f>SUMIF('Copiar Eje'!A:A,A527,'Copiar Eje'!F:F)</f>
        <v>0</v>
      </c>
      <c r="E527" s="100"/>
      <c r="F527" s="100"/>
      <c r="G527" s="100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</row>
    <row r="528" spans="1:18" ht="14.25" customHeight="1">
      <c r="A528" s="98" t="s">
        <v>1391</v>
      </c>
      <c r="B528" s="99">
        <f>SUMIF('Copiar Eje'!A:A,A528,'Copiar Eje'!C:C)</f>
        <v>6000000</v>
      </c>
      <c r="C528" s="99">
        <f>SUMIF('Copiar Eje'!A:A,A528,'Copiar Eje'!D:D)</f>
        <v>6000000</v>
      </c>
      <c r="D528" s="99">
        <f>SUMIF('Copiar Eje'!A:A,A528,'Copiar Eje'!F:F)</f>
        <v>0</v>
      </c>
      <c r="E528" s="100"/>
      <c r="F528" s="100"/>
      <c r="G528" s="100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</row>
    <row r="529" spans="1:18" ht="14.25" customHeight="1">
      <c r="A529" s="98" t="s">
        <v>1378</v>
      </c>
      <c r="B529" s="99">
        <f>SUMIF('Copiar Eje'!A:A,A529,'Copiar Eje'!C:C)</f>
        <v>0</v>
      </c>
      <c r="C529" s="99">
        <f>SUMIF('Copiar Eje'!A:A,A529,'Copiar Eje'!D:D)</f>
        <v>5000000</v>
      </c>
      <c r="D529" s="99">
        <f>SUMIF('Copiar Eje'!A:A,A529,'Copiar Eje'!F:F)</f>
        <v>0</v>
      </c>
      <c r="E529" s="100"/>
      <c r="F529" s="100"/>
      <c r="G529" s="100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</row>
    <row r="530" spans="1:18" ht="14.25" customHeight="1">
      <c r="A530" s="98" t="s">
        <v>1427</v>
      </c>
      <c r="B530" s="99">
        <f>SUMIF('Copiar Eje'!A:A,A530,'Copiar Eje'!C:C)</f>
        <v>0</v>
      </c>
      <c r="C530" s="99">
        <f>SUMIF('Copiar Eje'!A:A,A530,'Copiar Eje'!D:D)</f>
        <v>3000000</v>
      </c>
      <c r="D530" s="99">
        <f>SUMIF('Copiar Eje'!A:A,A530,'Copiar Eje'!F:F)</f>
        <v>0</v>
      </c>
      <c r="E530" s="100"/>
      <c r="F530" s="100"/>
      <c r="G530" s="100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</row>
    <row r="531" spans="1:18" ht="14.25" customHeight="1">
      <c r="A531" s="98" t="s">
        <v>1454</v>
      </c>
      <c r="B531" s="99">
        <f>SUMIF('Copiar Eje'!A:A,A531,'Copiar Eje'!C:C)</f>
        <v>0</v>
      </c>
      <c r="C531" s="99">
        <f>SUMIF('Copiar Eje'!A:A,A531,'Copiar Eje'!D:D)</f>
        <v>3000000</v>
      </c>
      <c r="D531" s="99">
        <f>SUMIF('Copiar Eje'!A:A,A531,'Copiar Eje'!F:F)</f>
        <v>0</v>
      </c>
      <c r="E531" s="100"/>
      <c r="F531" s="100"/>
      <c r="G531" s="100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</row>
    <row r="532" spans="1:18" ht="14.25" customHeight="1">
      <c r="A532" s="98" t="s">
        <v>1426</v>
      </c>
      <c r="B532" s="99">
        <f>SUMIF('Copiar Eje'!A:A,A532,'Copiar Eje'!C:C)</f>
        <v>6000000</v>
      </c>
      <c r="C532" s="99">
        <f>SUMIF('Copiar Eje'!A:A,A532,'Copiar Eje'!D:D)</f>
        <v>6000000</v>
      </c>
      <c r="D532" s="99">
        <f>SUMIF('Copiar Eje'!A:A,A532,'Copiar Eje'!F:F)</f>
        <v>0</v>
      </c>
      <c r="E532" s="100"/>
      <c r="F532" s="100"/>
      <c r="G532" s="100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</row>
    <row r="533" spans="1:18" ht="14.25" customHeight="1">
      <c r="A533" s="98" t="s">
        <v>1453</v>
      </c>
      <c r="B533" s="99">
        <f>SUMIF('Copiar Eje'!A:A,A533,'Copiar Eje'!C:C)</f>
        <v>6000000</v>
      </c>
      <c r="C533" s="99">
        <f>SUMIF('Copiar Eje'!A:A,A533,'Copiar Eje'!D:D)</f>
        <v>6000000</v>
      </c>
      <c r="D533" s="99">
        <f>SUMIF('Copiar Eje'!A:A,A533,'Copiar Eje'!F:F)</f>
        <v>0</v>
      </c>
      <c r="E533" s="100"/>
      <c r="F533" s="100"/>
      <c r="G533" s="100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</row>
    <row r="534" spans="1:18" ht="14.25" customHeight="1">
      <c r="A534" s="98" t="s">
        <v>1386</v>
      </c>
      <c r="B534" s="99">
        <f>SUMIF('Copiar Eje'!A:A,A534,'Copiar Eje'!C:C)</f>
        <v>0</v>
      </c>
      <c r="C534" s="99">
        <f>SUMIF('Copiar Eje'!A:A,A534,'Copiar Eje'!D:D)</f>
        <v>31240000</v>
      </c>
      <c r="D534" s="99">
        <f>SUMIF('Copiar Eje'!A:A,A534,'Copiar Eje'!F:F)</f>
        <v>30900000</v>
      </c>
      <c r="E534" s="100"/>
      <c r="F534" s="100"/>
      <c r="G534" s="100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</row>
    <row r="535" spans="1:18" ht="14.25" customHeight="1">
      <c r="A535" s="98" t="s">
        <v>1473</v>
      </c>
      <c r="B535" s="99">
        <f>SUMIF('Copiar Eje'!A:A,A535,'Copiar Eje'!C:C)</f>
        <v>0</v>
      </c>
      <c r="C535" s="99">
        <f>SUMIF('Copiar Eje'!A:A,A535,'Copiar Eje'!D:D)</f>
        <v>18732496.600000001</v>
      </c>
      <c r="D535" s="99">
        <f>SUMIF('Copiar Eje'!A:A,A535,'Copiar Eje'!F:F)</f>
        <v>0</v>
      </c>
      <c r="E535" s="100"/>
      <c r="F535" s="100"/>
      <c r="G535" s="100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</row>
    <row r="536" spans="1:18" ht="14.25" customHeight="1">
      <c r="A536" s="98" t="s">
        <v>1467</v>
      </c>
      <c r="B536" s="99">
        <f>SUMIF('Copiar Eje'!A:A,A536,'Copiar Eje'!C:C)</f>
        <v>0</v>
      </c>
      <c r="C536" s="99">
        <f>SUMIF('Copiar Eje'!A:A,A536,'Copiar Eje'!D:D)</f>
        <v>12487095</v>
      </c>
      <c r="D536" s="99">
        <f>SUMIF('Copiar Eje'!A:A,A536,'Copiar Eje'!F:F)</f>
        <v>0</v>
      </c>
      <c r="E536" s="100"/>
      <c r="F536" s="100"/>
      <c r="G536" s="100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</row>
    <row r="537" spans="1:18" ht="14.25" customHeight="1">
      <c r="A537" s="98" t="s">
        <v>1504</v>
      </c>
      <c r="B537" s="99">
        <f>SUMIF('Copiar Eje'!A:A,A537,'Copiar Eje'!C:C)</f>
        <v>0</v>
      </c>
      <c r="C537" s="99">
        <f>SUMIF('Copiar Eje'!A:A,A537,'Copiar Eje'!D:D)</f>
        <v>5000000</v>
      </c>
      <c r="D537" s="99">
        <f>SUMIF('Copiar Eje'!A:A,A537,'Copiar Eje'!F:F)</f>
        <v>0</v>
      </c>
      <c r="E537" s="100"/>
      <c r="F537" s="100"/>
      <c r="G537" s="100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</row>
    <row r="538" spans="1:18" ht="14.25" customHeight="1">
      <c r="A538" s="98" t="s">
        <v>1368</v>
      </c>
      <c r="B538" s="99">
        <f>SUMIF('Copiar Eje'!A:A,A538,'Copiar Eje'!C:C)</f>
        <v>10000000</v>
      </c>
      <c r="C538" s="99">
        <f>SUMIF('Copiar Eje'!A:A,A538,'Copiar Eje'!D:D)</f>
        <v>10000000</v>
      </c>
      <c r="D538" s="99">
        <f>SUMIF('Copiar Eje'!A:A,A538,'Copiar Eje'!F:F)</f>
        <v>7210000</v>
      </c>
      <c r="E538" s="93"/>
      <c r="F538" s="93"/>
      <c r="G538" s="93"/>
      <c r="H538" s="93"/>
      <c r="I538" s="93"/>
      <c r="J538" s="93"/>
    </row>
    <row r="539" spans="1:18" ht="14.25" customHeight="1">
      <c r="A539" s="98" t="s">
        <v>1367</v>
      </c>
      <c r="B539" s="99">
        <f>SUMIF('Copiar Eje'!A:A,A539,'Copiar Eje'!C:C)</f>
        <v>101622300.56</v>
      </c>
      <c r="C539" s="99">
        <f>SUMIF('Copiar Eje'!A:A,A539,'Copiar Eje'!D:D)</f>
        <v>101622300.56</v>
      </c>
      <c r="D539" s="99">
        <f>SUMIF('Copiar Eje'!A:A,A539,'Copiar Eje'!F:F)</f>
        <v>86520000</v>
      </c>
      <c r="E539" s="93"/>
      <c r="F539" s="93"/>
      <c r="G539" s="93"/>
      <c r="H539" s="93"/>
      <c r="I539" s="93"/>
      <c r="J539" s="93"/>
    </row>
    <row r="540" spans="1:18" ht="14.25" customHeight="1">
      <c r="A540" s="98" t="s">
        <v>1370</v>
      </c>
      <c r="B540" s="99">
        <f>SUMIF('Copiar Eje'!A:A,A540,'Copiar Eje'!C:C)</f>
        <v>114897427.36</v>
      </c>
      <c r="C540" s="99">
        <f>SUMIF('Copiar Eje'!A:A,A540,'Copiar Eje'!D:D)</f>
        <v>114897427.36</v>
      </c>
      <c r="D540" s="99">
        <f>SUMIF('Copiar Eje'!A:A,A540,'Copiar Eje'!F:F)</f>
        <v>114690500</v>
      </c>
      <c r="E540" s="93"/>
      <c r="F540" s="93"/>
      <c r="G540" s="93"/>
      <c r="H540" s="93"/>
      <c r="I540" s="93"/>
      <c r="J540" s="93"/>
    </row>
    <row r="541" spans="1:18" ht="14.25" customHeight="1">
      <c r="A541" s="98" t="s">
        <v>1371</v>
      </c>
      <c r="B541" s="99">
        <f>SUMIF('Copiar Eje'!A:A,A541,'Copiar Eje'!C:C)</f>
        <v>1332000</v>
      </c>
      <c r="C541" s="99">
        <f>SUMIF('Copiar Eje'!A:A,A541,'Copiar Eje'!D:D)</f>
        <v>1332000</v>
      </c>
      <c r="D541" s="99">
        <f>SUMIF('Copiar Eje'!A:A,A541,'Copiar Eje'!F:F)</f>
        <v>1304000</v>
      </c>
      <c r="E541" s="93"/>
      <c r="F541" s="93"/>
      <c r="G541" s="93"/>
      <c r="H541" s="93"/>
      <c r="I541" s="93"/>
      <c r="J541" s="93"/>
    </row>
    <row r="542" spans="1:18" ht="14.25" customHeight="1">
      <c r="A542" s="98" t="s">
        <v>1373</v>
      </c>
      <c r="B542" s="99">
        <f>SUMIF('Copiar Eje'!A:A,A542,'Copiar Eje'!C:C)</f>
        <v>0</v>
      </c>
      <c r="C542" s="99">
        <f>SUMIF('Copiar Eje'!A:A,A542,'Copiar Eje'!D:D)</f>
        <v>94300000</v>
      </c>
      <c r="D542" s="99">
        <f>SUMIF('Copiar Eje'!A:A,A542,'Copiar Eje'!F:F)</f>
        <v>87138000</v>
      </c>
      <c r="E542" s="100"/>
      <c r="F542" s="100"/>
      <c r="G542" s="100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</row>
    <row r="543" spans="1:18" ht="14.25" customHeight="1">
      <c r="A543" s="98" t="s">
        <v>1374</v>
      </c>
      <c r="B543" s="99">
        <f>SUMIF('Copiar Eje'!A:A,A543,'Copiar Eje'!C:C)</f>
        <v>0</v>
      </c>
      <c r="C543" s="99">
        <f>SUMIF('Copiar Eje'!A:A,A543,'Copiar Eje'!D:D)</f>
        <v>5700000</v>
      </c>
      <c r="D543" s="99">
        <f>SUMIF('Copiar Eje'!A:A,A543,'Copiar Eje'!F:F)</f>
        <v>5700000</v>
      </c>
      <c r="E543" s="100"/>
      <c r="F543" s="100"/>
      <c r="G543" s="100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</row>
    <row r="544" spans="1:18" ht="14.25" customHeight="1">
      <c r="A544" s="98" t="s">
        <v>1384</v>
      </c>
      <c r="B544" s="99">
        <f>SUMIF('Copiar Eje'!A:A,A544,'Copiar Eje'!C:C)</f>
        <v>72100000</v>
      </c>
      <c r="C544" s="99">
        <f>SUMIF('Copiar Eje'!A:A,A544,'Copiar Eje'!D:D)</f>
        <v>72100000</v>
      </c>
      <c r="D544" s="99">
        <f>SUMIF('Copiar Eje'!A:A,A544,'Copiar Eje'!F:F)</f>
        <v>51500000</v>
      </c>
      <c r="E544" s="100"/>
      <c r="F544" s="100"/>
      <c r="G544" s="100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</row>
    <row r="545" spans="1:18" ht="14.25" customHeight="1">
      <c r="A545" s="98" t="s">
        <v>1388</v>
      </c>
      <c r="B545" s="99">
        <f>SUMIF('Copiar Eje'!A:A,A545,'Copiar Eje'!C:C)</f>
        <v>72100000</v>
      </c>
      <c r="C545" s="99">
        <f>SUMIF('Copiar Eje'!A:A,A545,'Copiar Eje'!D:D)</f>
        <v>72100000</v>
      </c>
      <c r="D545" s="99">
        <f>SUMIF('Copiar Eje'!A:A,A545,'Copiar Eje'!F:F)</f>
        <v>63860000</v>
      </c>
      <c r="E545" s="100"/>
      <c r="F545" s="100"/>
      <c r="G545" s="100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</row>
    <row r="546" spans="1:18" ht="14.25" customHeight="1">
      <c r="A546" s="98" t="s">
        <v>1385</v>
      </c>
      <c r="B546" s="99">
        <f>SUMIF('Copiar Eje'!A:A,A546,'Copiar Eje'!C:C)</f>
        <v>0</v>
      </c>
      <c r="C546" s="99">
        <f>SUMIF('Copiar Eje'!A:A,A546,'Copiar Eje'!D:D)</f>
        <v>20600000</v>
      </c>
      <c r="D546" s="99">
        <f>SUMIF('Copiar Eje'!A:A,A546,'Copiar Eje'!F:F)</f>
        <v>0</v>
      </c>
      <c r="E546" s="100"/>
      <c r="F546" s="100"/>
      <c r="G546" s="100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</row>
    <row r="547" spans="1:18" ht="14.25" customHeight="1">
      <c r="A547" s="98" t="s">
        <v>1419</v>
      </c>
      <c r="B547" s="99">
        <f>SUMIF('Copiar Eje'!A:A,A547,'Copiar Eje'!C:C)</f>
        <v>14008000</v>
      </c>
      <c r="C547" s="99">
        <f>SUMIF('Copiar Eje'!A:A,A547,'Copiar Eje'!D:D)</f>
        <v>14008000</v>
      </c>
      <c r="D547" s="99">
        <f>SUMIF('Copiar Eje'!A:A,A547,'Copiar Eje'!F:F)</f>
        <v>14008000</v>
      </c>
      <c r="E547" s="100"/>
      <c r="F547" s="100"/>
      <c r="G547" s="100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</row>
    <row r="548" spans="1:18" ht="14.25" customHeight="1">
      <c r="A548" s="98" t="s">
        <v>1421</v>
      </c>
      <c r="B548" s="99">
        <f>SUMIF('Copiar Eje'!A:A,A548,'Copiar Eje'!C:C)</f>
        <v>14008000</v>
      </c>
      <c r="C548" s="99">
        <f>SUMIF('Copiar Eje'!A:A,A548,'Copiar Eje'!D:D)</f>
        <v>14008000</v>
      </c>
      <c r="D548" s="99">
        <f>SUMIF('Copiar Eje'!A:A,A548,'Copiar Eje'!F:F)</f>
        <v>11226000</v>
      </c>
      <c r="E548" s="100"/>
      <c r="F548" s="100"/>
      <c r="G548" s="100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</row>
    <row r="549" spans="1:18" ht="14.25" customHeight="1">
      <c r="A549" s="98" t="s">
        <v>1422</v>
      </c>
      <c r="B549" s="99">
        <f>SUMIF('Copiar Eje'!A:A,A549,'Copiar Eje'!C:C)</f>
        <v>0</v>
      </c>
      <c r="C549" s="99">
        <f>SUMIF('Copiar Eje'!A:A,A549,'Copiar Eje'!D:D)</f>
        <v>6284000.2300000004</v>
      </c>
      <c r="D549" s="99">
        <f>SUMIF('Copiar Eje'!A:A,A549,'Copiar Eje'!F:F)</f>
        <v>6284000</v>
      </c>
      <c r="E549" s="100"/>
      <c r="F549" s="100"/>
      <c r="G549" s="100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</row>
    <row r="550" spans="1:18" ht="14.25" customHeight="1">
      <c r="A550" s="98" t="s">
        <v>1408</v>
      </c>
      <c r="B550" s="99">
        <f>SUMIF('Copiar Eje'!A:A,A550,'Copiar Eje'!C:C)</f>
        <v>16480000</v>
      </c>
      <c r="C550" s="99">
        <f>SUMIF('Copiar Eje'!A:A,A550,'Copiar Eje'!D:D)</f>
        <v>16480000</v>
      </c>
      <c r="D550" s="99">
        <f>SUMIF('Copiar Eje'!A:A,A550,'Copiar Eje'!F:F)</f>
        <v>7725000</v>
      </c>
      <c r="E550" s="100"/>
      <c r="F550" s="100"/>
      <c r="G550" s="100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</row>
    <row r="551" spans="1:18" ht="14.25" customHeight="1">
      <c r="A551" s="98" t="s">
        <v>1410</v>
      </c>
      <c r="B551" s="99">
        <f>SUMIF('Copiar Eje'!A:A,A551,'Copiar Eje'!C:C)</f>
        <v>16480000</v>
      </c>
      <c r="C551" s="99">
        <f>SUMIF('Copiar Eje'!A:A,A551,'Copiar Eje'!D:D)</f>
        <v>16480000</v>
      </c>
      <c r="D551" s="99">
        <f>SUMIF('Copiar Eje'!A:A,A551,'Copiar Eje'!F:F)</f>
        <v>10300000</v>
      </c>
      <c r="E551" s="100"/>
      <c r="F551" s="100"/>
      <c r="G551" s="100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</row>
    <row r="552" spans="1:18" ht="14.25" customHeight="1">
      <c r="A552" s="98" t="s">
        <v>1411</v>
      </c>
      <c r="B552" s="99">
        <f>SUMIF('Copiar Eje'!A:A,A552,'Copiar Eje'!C:C)</f>
        <v>0</v>
      </c>
      <c r="C552" s="99">
        <f>SUMIF('Copiar Eje'!A:A,A552,'Copiar Eje'!D:D)</f>
        <v>18420000</v>
      </c>
      <c r="D552" s="99">
        <f>SUMIF('Copiar Eje'!A:A,A552,'Copiar Eje'!F:F)</f>
        <v>7004000</v>
      </c>
      <c r="E552" s="100"/>
      <c r="F552" s="100"/>
      <c r="G552" s="100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</row>
    <row r="553" spans="1:18" ht="14.25" customHeight="1">
      <c r="A553" s="98" t="s">
        <v>1412</v>
      </c>
      <c r="B553" s="99">
        <f>SUMIF('Copiar Eje'!A:A,A553,'Copiar Eje'!C:C)</f>
        <v>0</v>
      </c>
      <c r="C553" s="99">
        <f>SUMIF('Copiar Eje'!A:A,A553,'Copiar Eje'!D:D)</f>
        <v>5000000</v>
      </c>
      <c r="D553" s="99">
        <f>SUMIF('Copiar Eje'!A:A,A553,'Copiar Eje'!F:F)</f>
        <v>1442000</v>
      </c>
      <c r="E553" s="100"/>
      <c r="F553" s="100"/>
      <c r="G553" s="100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</row>
    <row r="554" spans="1:18" ht="14.25" customHeight="1">
      <c r="A554" s="98" t="s">
        <v>1444</v>
      </c>
      <c r="B554" s="99">
        <f>SUMIF('Copiar Eje'!A:A,A554,'Copiar Eje'!C:C)</f>
        <v>20600000</v>
      </c>
      <c r="C554" s="99">
        <f>SUMIF('Copiar Eje'!A:A,A554,'Copiar Eje'!D:D)</f>
        <v>20600000</v>
      </c>
      <c r="D554" s="99">
        <f>SUMIF('Copiar Eje'!A:A,A554,'Copiar Eje'!F:F)</f>
        <v>13034000</v>
      </c>
      <c r="E554" s="100"/>
      <c r="F554" s="100"/>
      <c r="G554" s="100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</row>
    <row r="555" spans="1:18" ht="14.25" customHeight="1">
      <c r="A555" s="98" t="s">
        <v>1446</v>
      </c>
      <c r="B555" s="99">
        <f>SUMIF('Copiar Eje'!A:A,A555,'Copiar Eje'!C:C)</f>
        <v>21424000</v>
      </c>
      <c r="C555" s="99">
        <f>SUMIF('Copiar Eje'!A:A,A555,'Copiar Eje'!D:D)</f>
        <v>21424000</v>
      </c>
      <c r="D555" s="99">
        <f>SUMIF('Copiar Eje'!A:A,A555,'Copiar Eje'!F:F)</f>
        <v>10506000</v>
      </c>
      <c r="E555" s="100"/>
      <c r="F555" s="100"/>
      <c r="G555" s="100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</row>
    <row r="556" spans="1:18" ht="14.25" customHeight="1">
      <c r="A556" s="98" t="s">
        <v>1449</v>
      </c>
      <c r="B556" s="99">
        <f>SUMIF('Copiar Eje'!A:A,A556,'Copiar Eje'!C:C)</f>
        <v>16448000</v>
      </c>
      <c r="C556" s="99">
        <f>SUMIF('Copiar Eje'!A:A,A556,'Copiar Eje'!D:D)</f>
        <v>16448000</v>
      </c>
      <c r="D556" s="99">
        <f>SUMIF('Copiar Eje'!A:A,A556,'Copiar Eje'!F:F)</f>
        <v>12100000</v>
      </c>
      <c r="E556" s="100"/>
      <c r="F556" s="100"/>
      <c r="G556" s="100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</row>
    <row r="557" spans="1:18" ht="14.25" customHeight="1">
      <c r="A557" s="98" t="s">
        <v>1451</v>
      </c>
      <c r="B557" s="99">
        <f>SUMIF('Copiar Eje'!A:A,A557,'Copiar Eje'!C:C)</f>
        <v>12360000</v>
      </c>
      <c r="C557" s="99">
        <f>SUMIF('Copiar Eje'!A:A,A557,'Copiar Eje'!D:D)</f>
        <v>12360000</v>
      </c>
      <c r="D557" s="99">
        <f>SUMIF('Copiar Eje'!A:A,A557,'Copiar Eje'!F:F)</f>
        <v>0</v>
      </c>
      <c r="E557" s="100"/>
      <c r="F557" s="100"/>
      <c r="G557" s="100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</row>
    <row r="558" spans="1:18" ht="14.25" customHeight="1">
      <c r="A558" s="98" t="s">
        <v>1447</v>
      </c>
      <c r="B558" s="99">
        <f>SUMIF('Copiar Eje'!A:A,A558,'Copiar Eje'!C:C)</f>
        <v>0</v>
      </c>
      <c r="C558" s="99">
        <f>SUMIF('Copiar Eje'!A:A,A558,'Copiar Eje'!D:D)</f>
        <v>35416000</v>
      </c>
      <c r="D558" s="99">
        <f>SUMIF('Copiar Eje'!A:A,A558,'Copiar Eje'!F:F)</f>
        <v>27612000</v>
      </c>
      <c r="E558" s="100"/>
      <c r="F558" s="100"/>
      <c r="G558" s="100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</row>
    <row r="559" spans="1:18" ht="14.25" customHeight="1">
      <c r="A559" s="98" t="s">
        <v>1471</v>
      </c>
      <c r="B559" s="99">
        <f>SUMIF('Copiar Eje'!A:A,A559,'Copiar Eje'!C:C)</f>
        <v>20000000</v>
      </c>
      <c r="C559" s="99">
        <f>SUMIF('Copiar Eje'!A:A,A559,'Copiar Eje'!D:D)</f>
        <v>0</v>
      </c>
      <c r="D559" s="99">
        <f>SUMIF('Copiar Eje'!A:A,A559,'Copiar Eje'!F:F)</f>
        <v>0</v>
      </c>
      <c r="E559" s="100"/>
      <c r="F559" s="100"/>
      <c r="G559" s="100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</row>
    <row r="560" spans="1:18" ht="14.25" customHeight="1">
      <c r="A560" s="98" t="s">
        <v>1483</v>
      </c>
      <c r="B560" s="99">
        <f>SUMIF('Copiar Eje'!A:A,A560,'Copiar Eje'!C:C)</f>
        <v>12500000</v>
      </c>
      <c r="C560" s="99">
        <f>SUMIF('Copiar Eje'!A:A,A560,'Copiar Eje'!D:D)</f>
        <v>12500000</v>
      </c>
      <c r="D560" s="99">
        <f>SUMIF('Copiar Eje'!A:A,A560,'Copiar Eje'!F:F)</f>
        <v>0</v>
      </c>
      <c r="E560" s="100"/>
      <c r="F560" s="100"/>
      <c r="G560" s="100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</row>
    <row r="561" spans="1:18" ht="14.25" customHeight="1">
      <c r="A561" s="98" t="s">
        <v>1486</v>
      </c>
      <c r="B561" s="99">
        <f>SUMIF('Copiar Eje'!A:A,A561,'Copiar Eje'!C:C)</f>
        <v>12500000</v>
      </c>
      <c r="C561" s="99">
        <f>SUMIF('Copiar Eje'!A:A,A561,'Copiar Eje'!D:D)</f>
        <v>12500000</v>
      </c>
      <c r="D561" s="99">
        <f>SUMIF('Copiar Eje'!A:A,A561,'Copiar Eje'!F:F)</f>
        <v>0</v>
      </c>
      <c r="E561" s="100"/>
      <c r="F561" s="100"/>
      <c r="G561" s="100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</row>
    <row r="562" spans="1:18" ht="14.25" customHeight="1">
      <c r="A562" s="98" t="s">
        <v>1492</v>
      </c>
      <c r="B562" s="99">
        <f>SUMIF('Copiar Eje'!A:A,A562,'Copiar Eje'!C:C)</f>
        <v>70000000</v>
      </c>
      <c r="C562" s="99">
        <f>SUMIF('Copiar Eje'!A:A,A562,'Copiar Eje'!D:D)</f>
        <v>70000000</v>
      </c>
      <c r="D562" s="99">
        <f>SUMIF('Copiar Eje'!A:A,A562,'Copiar Eje'!F:F)</f>
        <v>0</v>
      </c>
      <c r="E562" s="100"/>
      <c r="F562" s="100"/>
      <c r="G562" s="100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</row>
    <row r="563" spans="1:18" ht="14.25" customHeight="1">
      <c r="A563" s="98" t="s">
        <v>1494</v>
      </c>
      <c r="B563" s="99">
        <f>SUMIF('Copiar Eje'!A:A,A563,'Copiar Eje'!C:C)</f>
        <v>30000000</v>
      </c>
      <c r="C563" s="99">
        <f>SUMIF('Copiar Eje'!A:A,A563,'Copiar Eje'!D:D)</f>
        <v>30000000</v>
      </c>
      <c r="D563" s="99">
        <f>SUMIF('Copiar Eje'!A:A,A563,'Copiar Eje'!F:F)</f>
        <v>0</v>
      </c>
      <c r="E563" s="100"/>
      <c r="F563" s="100"/>
      <c r="G563" s="100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</row>
    <row r="564" spans="1:18" ht="14.25" customHeight="1">
      <c r="A564" s="98" t="s">
        <v>1465</v>
      </c>
      <c r="B564" s="99">
        <f>SUMIF('Copiar Eje'!A:A,A564,'Copiar Eje'!C:C)</f>
        <v>252576000</v>
      </c>
      <c r="C564" s="99">
        <f>SUMIF('Copiar Eje'!A:A,A564,'Copiar Eje'!D:D)</f>
        <v>257576000</v>
      </c>
      <c r="D564" s="99">
        <f>SUMIF('Copiar Eje'!A:A,A564,'Copiar Eje'!F:F)</f>
        <v>204494086</v>
      </c>
      <c r="E564" s="100"/>
      <c r="F564" s="100"/>
      <c r="G564" s="100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</row>
    <row r="565" spans="1:18" ht="14.25" customHeight="1">
      <c r="A565" s="98" t="s">
        <v>1475</v>
      </c>
      <c r="B565" s="99">
        <f>SUMIF('Copiar Eje'!A:A,A565,'Copiar Eje'!C:C)</f>
        <v>22660000</v>
      </c>
      <c r="C565" s="99">
        <f>SUMIF('Copiar Eje'!A:A,A565,'Copiar Eje'!D:D)</f>
        <v>22660000</v>
      </c>
      <c r="D565" s="99">
        <f>SUMIF('Copiar Eje'!A:A,A565,'Copiar Eje'!F:F)</f>
        <v>18540000</v>
      </c>
      <c r="E565" s="100"/>
      <c r="F565" s="100"/>
      <c r="G565" s="100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</row>
    <row r="566" spans="1:18" ht="14.25" customHeight="1">
      <c r="A566" s="98" t="s">
        <v>1466</v>
      </c>
      <c r="B566" s="99">
        <f>SUMIF('Copiar Eje'!A:A,A566,'Copiar Eje'!C:C)</f>
        <v>0</v>
      </c>
      <c r="C566" s="99">
        <f>SUMIF('Copiar Eje'!A:A,A566,'Copiar Eje'!D:D)</f>
        <v>32572905</v>
      </c>
      <c r="D566" s="99">
        <f>SUMIF('Copiar Eje'!A:A,A566,'Copiar Eje'!F:F)</f>
        <v>0</v>
      </c>
      <c r="E566" s="100"/>
      <c r="F566" s="100"/>
      <c r="G566" s="100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</row>
    <row r="567" spans="1:18" ht="14.25" customHeight="1">
      <c r="A567" s="98" t="s">
        <v>1472</v>
      </c>
      <c r="B567" s="99">
        <f>SUMIF('Copiar Eje'!A:A,A567,'Copiar Eje'!C:C)</f>
        <v>0</v>
      </c>
      <c r="C567" s="99">
        <f>SUMIF('Copiar Eje'!A:A,A567,'Copiar Eje'!D:D)</f>
        <v>10000000</v>
      </c>
      <c r="D567" s="99">
        <f>SUMIF('Copiar Eje'!A:A,A567,'Copiar Eje'!F:F)</f>
        <v>0</v>
      </c>
      <c r="E567" s="100"/>
      <c r="F567" s="100"/>
      <c r="G567" s="100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</row>
    <row r="568" spans="1:18" ht="14.25" customHeight="1">
      <c r="A568" s="98" t="s">
        <v>1476</v>
      </c>
      <c r="B568" s="99">
        <f>SUMIF('Copiar Eje'!A:A,A568,'Copiar Eje'!C:C)</f>
        <v>0</v>
      </c>
      <c r="C568" s="99">
        <f>SUMIF('Copiar Eje'!A:A,A568,'Copiar Eje'!D:D)</f>
        <v>21580000</v>
      </c>
      <c r="D568" s="99">
        <f>SUMIF('Copiar Eje'!A:A,A568,'Copiar Eje'!F:F)</f>
        <v>8240000</v>
      </c>
      <c r="E568" s="100"/>
      <c r="F568" s="100"/>
      <c r="G568" s="100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</row>
    <row r="569" spans="1:18" ht="14.25" customHeight="1">
      <c r="A569" s="98" t="s">
        <v>1484</v>
      </c>
      <c r="B569" s="99">
        <f>SUMIF('Copiar Eje'!A:A,A569,'Copiar Eje'!C:C)</f>
        <v>0</v>
      </c>
      <c r="C569" s="99">
        <f>SUMIF('Copiar Eje'!A:A,A569,'Copiar Eje'!D:D)</f>
        <v>59675670.789999999</v>
      </c>
      <c r="D569" s="99">
        <f>SUMIF('Copiar Eje'!A:A,A569,'Copiar Eje'!F:F)</f>
        <v>0</v>
      </c>
      <c r="E569" s="100"/>
      <c r="F569" s="100"/>
      <c r="G569" s="100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</row>
    <row r="570" spans="1:18" ht="14.25" customHeight="1">
      <c r="A570" s="98" t="s">
        <v>3481</v>
      </c>
      <c r="B570" s="99">
        <f>SUMIF('Copiar Eje'!A:A,A570,'Copiar Eje'!C:C)</f>
        <v>0</v>
      </c>
      <c r="C570" s="99">
        <f>SUMIF('Copiar Eje'!A:A,A570,'Copiar Eje'!D:D)</f>
        <v>20000000</v>
      </c>
      <c r="D570" s="99">
        <f>SUMIF('Copiar Eje'!A:A,A570,'Copiar Eje'!F:F)</f>
        <v>0</v>
      </c>
      <c r="E570" s="100"/>
      <c r="F570" s="100"/>
      <c r="G570" s="100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</row>
    <row r="571" spans="1:18" ht="14.25" customHeight="1">
      <c r="A571" s="98" t="s">
        <v>1495</v>
      </c>
      <c r="B571" s="99">
        <f>SUMIF('Copiar Eje'!A:A,A571,'Copiar Eje'!C:C)</f>
        <v>0</v>
      </c>
      <c r="C571" s="99">
        <f>SUMIF('Copiar Eje'!A:A,A571,'Copiar Eje'!D:D)</f>
        <v>5000000</v>
      </c>
      <c r="D571" s="99">
        <f>SUMIF('Copiar Eje'!A:A,A571,'Copiar Eje'!F:F)</f>
        <v>0</v>
      </c>
      <c r="E571" s="100"/>
      <c r="F571" s="100"/>
      <c r="G571" s="100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</row>
    <row r="572" spans="1:18" ht="14.25" customHeight="1">
      <c r="A572" s="98" t="s">
        <v>1477</v>
      </c>
      <c r="B572" s="99">
        <f>SUMIF('Copiar Eje'!A:A,A572,'Copiar Eje'!C:C)</f>
        <v>0</v>
      </c>
      <c r="C572" s="99">
        <f>SUMIF('Copiar Eje'!A:A,A572,'Copiar Eje'!D:D)</f>
        <v>14610737.960000001</v>
      </c>
      <c r="D572" s="99">
        <f>SUMIF('Copiar Eje'!A:A,A572,'Copiar Eje'!F:F)</f>
        <v>7000000</v>
      </c>
      <c r="E572" s="100"/>
      <c r="F572" s="100"/>
      <c r="G572" s="100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</row>
    <row r="573" spans="1:18" ht="14.25" customHeight="1">
      <c r="A573" s="98" t="s">
        <v>1503</v>
      </c>
      <c r="B573" s="99">
        <f>SUMIF('Copiar Eje'!A:A,A573,'Copiar Eje'!C:C)</f>
        <v>13000000</v>
      </c>
      <c r="C573" s="99">
        <f>SUMIF('Copiar Eje'!A:A,A573,'Copiar Eje'!D:D)</f>
        <v>13000000</v>
      </c>
      <c r="D573" s="99">
        <f>SUMIF('Copiar Eje'!A:A,A573,'Copiar Eje'!F:F)</f>
        <v>0</v>
      </c>
      <c r="E573" s="93"/>
      <c r="F573" s="93"/>
      <c r="G573" s="93"/>
      <c r="H573" s="93"/>
      <c r="I573" s="93"/>
      <c r="J573" s="93"/>
    </row>
    <row r="574" spans="1:18" ht="14.25" customHeight="1">
      <c r="A574" s="98" t="s">
        <v>1506</v>
      </c>
      <c r="B574" s="99">
        <f>SUMIF('Copiar Eje'!A:A,A574,'Copiar Eje'!C:C)</f>
        <v>13000000</v>
      </c>
      <c r="C574" s="99">
        <f>SUMIF('Copiar Eje'!A:A,A574,'Copiar Eje'!D:D)</f>
        <v>13000000</v>
      </c>
      <c r="D574" s="99">
        <f>SUMIF('Copiar Eje'!A:A,A574,'Copiar Eje'!F:F)</f>
        <v>0</v>
      </c>
      <c r="E574" s="93"/>
      <c r="F574" s="93"/>
      <c r="G574" s="93"/>
      <c r="H574" s="93"/>
      <c r="I574" s="93"/>
      <c r="J574" s="93"/>
    </row>
    <row r="575" spans="1:18" ht="14.25" customHeight="1">
      <c r="A575" s="98">
        <v>14</v>
      </c>
      <c r="B575" s="99">
        <f>SUMIF('Copiar Eje'!A:A,A575,'Copiar Eje'!C:C)</f>
        <v>0</v>
      </c>
      <c r="C575" s="99">
        <f>SUMIF('Copiar Eje'!A:A,A575,'Copiar Eje'!D:D)</f>
        <v>0</v>
      </c>
      <c r="D575" s="99">
        <f>SUMIF('Copiar Eje'!A:A,A575,'Copiar Eje'!F:F)</f>
        <v>0</v>
      </c>
      <c r="E575" s="93"/>
      <c r="F575" s="93"/>
      <c r="G575" s="93"/>
      <c r="H575" s="93"/>
      <c r="I575" s="93"/>
      <c r="J575" s="93"/>
    </row>
    <row r="576" spans="1:18" ht="14.25" customHeight="1">
      <c r="A576" s="98">
        <v>17</v>
      </c>
      <c r="B576" s="99">
        <f>SUMIF('Copiar Eje'!A:A,A576,'Copiar Eje'!C:C)</f>
        <v>0</v>
      </c>
      <c r="C576" s="99">
        <f>SUMIF('Copiar Eje'!A:A,A576,'Copiar Eje'!D:D)</f>
        <v>0</v>
      </c>
      <c r="D576" s="99">
        <f>SUMIF('Copiar Eje'!A:A,A576,'Copiar Eje'!F:F)</f>
        <v>0</v>
      </c>
      <c r="E576" s="93"/>
      <c r="F576" s="93"/>
      <c r="G576" s="93"/>
      <c r="H576" s="93"/>
      <c r="I576" s="93"/>
      <c r="J576" s="93"/>
    </row>
    <row r="577" spans="1:18" ht="14.25" customHeight="1">
      <c r="A577" s="98" t="s">
        <v>2805</v>
      </c>
      <c r="B577" s="99">
        <f>SUMIF('Copiar Eje'!A:A,A577,'Copiar Eje'!C:C)</f>
        <v>0</v>
      </c>
      <c r="C577" s="99">
        <f>SUMIF('Copiar Eje'!A:A,A577,'Copiar Eje'!D:D)</f>
        <v>45000000</v>
      </c>
      <c r="D577" s="99">
        <f>SUMIF('Copiar Eje'!A:A,A577,'Copiar Eje'!F:F)</f>
        <v>0</v>
      </c>
      <c r="E577" s="100"/>
      <c r="F577" s="100"/>
      <c r="G577" s="100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</row>
    <row r="578" spans="1:18" ht="14.25" customHeight="1">
      <c r="A578" s="98" t="s">
        <v>2737</v>
      </c>
      <c r="B578" s="99">
        <f>SUMIF('Copiar Eje'!A:A,A578,'Copiar Eje'!C:C)</f>
        <v>0</v>
      </c>
      <c r="C578" s="99">
        <f>SUMIF('Copiar Eje'!A:A,A578,'Copiar Eje'!D:D)</f>
        <v>8400000</v>
      </c>
      <c r="D578" s="99">
        <f>SUMIF('Copiar Eje'!A:A,A578,'Copiar Eje'!F:F)</f>
        <v>0</v>
      </c>
      <c r="E578" s="100"/>
      <c r="F578" s="100"/>
      <c r="G578" s="100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</row>
    <row r="579" spans="1:18" ht="14.25" customHeight="1">
      <c r="A579" s="98" t="s">
        <v>2771</v>
      </c>
      <c r="B579" s="99">
        <f>SUMIF('Copiar Eje'!A:A,A579,'Copiar Eje'!C:C)</f>
        <v>0</v>
      </c>
      <c r="C579" s="99">
        <f>SUMIF('Copiar Eje'!A:A,A579,'Copiar Eje'!D:D)</f>
        <v>2800000</v>
      </c>
      <c r="D579" s="99">
        <f>SUMIF('Copiar Eje'!A:A,A579,'Copiar Eje'!F:F)</f>
        <v>0</v>
      </c>
      <c r="E579" s="100"/>
      <c r="F579" s="100"/>
      <c r="G579" s="100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</row>
    <row r="580" spans="1:18" ht="14.25" customHeight="1">
      <c r="A580" s="98" t="s">
        <v>2742</v>
      </c>
      <c r="B580" s="99">
        <f>SUMIF('Copiar Eje'!A:A,A580,'Copiar Eje'!C:C)</f>
        <v>50000000</v>
      </c>
      <c r="C580" s="99">
        <f>SUMIF('Copiar Eje'!A:A,A580,'Copiar Eje'!D:D)</f>
        <v>0</v>
      </c>
      <c r="D580" s="99">
        <f>SUMIF('Copiar Eje'!A:A,A580,'Copiar Eje'!F:F)</f>
        <v>0</v>
      </c>
      <c r="E580" s="100"/>
      <c r="F580" s="100"/>
      <c r="G580" s="100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</row>
    <row r="581" spans="1:18" ht="14.25" customHeight="1">
      <c r="A581" s="98" t="s">
        <v>2775</v>
      </c>
      <c r="B581" s="99">
        <f>SUMIF('Copiar Eje'!A:A,A581,'Copiar Eje'!C:C)</f>
        <v>80000000</v>
      </c>
      <c r="C581" s="99">
        <f>SUMIF('Copiar Eje'!A:A,A581,'Copiar Eje'!D:D)</f>
        <v>20000000</v>
      </c>
      <c r="D581" s="99">
        <f>SUMIF('Copiar Eje'!A:A,A581,'Copiar Eje'!F:F)</f>
        <v>0</v>
      </c>
      <c r="E581" s="100"/>
      <c r="F581" s="100"/>
      <c r="G581" s="100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</row>
    <row r="582" spans="1:18" ht="14.25" customHeight="1">
      <c r="A582" s="98" t="s">
        <v>2763</v>
      </c>
      <c r="B582" s="99">
        <f>SUMIF('Copiar Eje'!A:A,A582,'Copiar Eje'!C:C)</f>
        <v>20000000</v>
      </c>
      <c r="C582" s="99">
        <f>SUMIF('Copiar Eje'!A:A,A582,'Copiar Eje'!D:D)</f>
        <v>20000000</v>
      </c>
      <c r="D582" s="99">
        <f>SUMIF('Copiar Eje'!A:A,A582,'Copiar Eje'!F:F)</f>
        <v>0</v>
      </c>
      <c r="E582" s="100"/>
      <c r="F582" s="100"/>
      <c r="G582" s="100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</row>
    <row r="583" spans="1:18" ht="14.25" customHeight="1">
      <c r="A583" s="98" t="s">
        <v>2798</v>
      </c>
      <c r="B583" s="99">
        <f>SUMIF('Copiar Eje'!A:A,A583,'Copiar Eje'!C:C)</f>
        <v>0</v>
      </c>
      <c r="C583" s="99">
        <f>SUMIF('Copiar Eje'!A:A,A583,'Copiar Eje'!D:D)</f>
        <v>7200000</v>
      </c>
      <c r="D583" s="99">
        <f>SUMIF('Copiar Eje'!A:A,A583,'Copiar Eje'!F:F)</f>
        <v>0</v>
      </c>
      <c r="E583" s="100"/>
      <c r="F583" s="100"/>
      <c r="G583" s="100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</row>
    <row r="584" spans="1:18" ht="14.25" customHeight="1">
      <c r="A584" s="98" t="s">
        <v>2802</v>
      </c>
      <c r="B584" s="99">
        <f>SUMIF('Copiar Eje'!A:A,A584,'Copiar Eje'!C:C)</f>
        <v>0</v>
      </c>
      <c r="C584" s="99">
        <f>SUMIF('Copiar Eje'!A:A,A584,'Copiar Eje'!D:D)</f>
        <v>8000000</v>
      </c>
      <c r="D584" s="99">
        <f>SUMIF('Copiar Eje'!A:A,A584,'Copiar Eje'!F:F)</f>
        <v>0</v>
      </c>
      <c r="E584" s="100"/>
      <c r="F584" s="100"/>
      <c r="G584" s="100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</row>
    <row r="585" spans="1:18" ht="14.25" customHeight="1">
      <c r="A585" s="98" t="s">
        <v>2825</v>
      </c>
      <c r="B585" s="99">
        <f>SUMIF('Copiar Eje'!A:A,A585,'Copiar Eje'!C:C)</f>
        <v>0</v>
      </c>
      <c r="C585" s="99">
        <f>SUMIF('Copiar Eje'!A:A,A585,'Copiar Eje'!D:D)</f>
        <v>1800000</v>
      </c>
      <c r="D585" s="99">
        <f>SUMIF('Copiar Eje'!A:A,A585,'Copiar Eje'!F:F)</f>
        <v>0</v>
      </c>
      <c r="E585" s="93"/>
      <c r="F585" s="93"/>
      <c r="G585" s="93"/>
      <c r="H585" s="93"/>
      <c r="I585" s="93"/>
      <c r="J585" s="93"/>
    </row>
    <row r="586" spans="1:18" ht="14.25" customHeight="1">
      <c r="A586" s="98" t="s">
        <v>2828</v>
      </c>
      <c r="B586" s="99">
        <f>SUMIF('Copiar Eje'!A:A,A586,'Copiar Eje'!C:C)</f>
        <v>0</v>
      </c>
      <c r="C586" s="99">
        <f>SUMIF('Copiar Eje'!A:A,A586,'Copiar Eje'!D:D)</f>
        <v>10894416</v>
      </c>
      <c r="D586" s="99">
        <f>SUMIF('Copiar Eje'!A:A,A586,'Copiar Eje'!F:F)</f>
        <v>0</v>
      </c>
      <c r="E586" s="93"/>
      <c r="F586" s="93"/>
      <c r="G586" s="93"/>
      <c r="H586" s="93"/>
      <c r="I586" s="93"/>
      <c r="J586" s="93"/>
    </row>
    <row r="587" spans="1:18" ht="14.25" customHeight="1">
      <c r="A587" s="98" t="s">
        <v>2822</v>
      </c>
      <c r="B587" s="99">
        <f>SUMIF('Copiar Eje'!A:A,A587,'Copiar Eje'!C:C)</f>
        <v>9920000</v>
      </c>
      <c r="C587" s="99">
        <f>SUMIF('Copiar Eje'!A:A,A587,'Copiar Eje'!D:D)</f>
        <v>3500000</v>
      </c>
      <c r="D587" s="99">
        <f>SUMIF('Copiar Eje'!A:A,A587,'Copiar Eje'!F:F)</f>
        <v>3500000</v>
      </c>
      <c r="E587" s="93"/>
      <c r="F587" s="93"/>
      <c r="G587" s="93"/>
      <c r="H587" s="93"/>
      <c r="I587" s="93"/>
      <c r="J587" s="93"/>
    </row>
    <row r="588" spans="1:18" ht="14.25" customHeight="1">
      <c r="A588" s="98" t="s">
        <v>2824</v>
      </c>
      <c r="B588" s="99">
        <f>SUMIF('Copiar Eje'!A:A,A588,'Copiar Eje'!C:C)</f>
        <v>9920000</v>
      </c>
      <c r="C588" s="99">
        <f>SUMIF('Copiar Eje'!A:A,A588,'Copiar Eje'!D:D)</f>
        <v>9500000</v>
      </c>
      <c r="D588" s="99">
        <f>SUMIF('Copiar Eje'!A:A,A588,'Copiar Eje'!F:F)</f>
        <v>9500000</v>
      </c>
      <c r="E588" s="93"/>
      <c r="F588" s="93"/>
      <c r="G588" s="93"/>
      <c r="H588" s="93"/>
      <c r="I588" s="93"/>
      <c r="J588" s="93"/>
    </row>
    <row r="589" spans="1:18" ht="14.25" customHeight="1">
      <c r="A589" s="98" t="s">
        <v>2827</v>
      </c>
      <c r="B589" s="99">
        <f>SUMIF('Copiar Eje'!A:A,A589,'Copiar Eje'!C:C)</f>
        <v>9920000</v>
      </c>
      <c r="C589" s="99">
        <f>SUMIF('Copiar Eje'!A:A,A589,'Copiar Eje'!D:D)</f>
        <v>9500000</v>
      </c>
      <c r="D589" s="99">
        <f>SUMIF('Copiar Eje'!A:A,A589,'Copiar Eje'!F:F)</f>
        <v>9500000</v>
      </c>
      <c r="E589" s="100"/>
      <c r="F589" s="100"/>
      <c r="G589" s="100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</row>
    <row r="590" spans="1:18" ht="14.25" customHeight="1">
      <c r="A590" s="98" t="s">
        <v>2831</v>
      </c>
      <c r="B590" s="99">
        <f>SUMIF('Copiar Eje'!A:A,A590,'Copiar Eje'!C:C)</f>
        <v>9920000</v>
      </c>
      <c r="C590" s="99">
        <f>SUMIF('Copiar Eje'!A:A,A590,'Copiar Eje'!D:D)</f>
        <v>10850000</v>
      </c>
      <c r="D590" s="99">
        <f>SUMIF('Copiar Eje'!A:A,A590,'Copiar Eje'!F:F)</f>
        <v>10850000</v>
      </c>
      <c r="E590" s="100"/>
      <c r="F590" s="100"/>
      <c r="G590" s="100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</row>
    <row r="591" spans="1:18" ht="14.25" customHeight="1">
      <c r="A591" s="98" t="s">
        <v>2834</v>
      </c>
      <c r="B591" s="99">
        <f>SUMIF('Copiar Eje'!A:A,A591,'Copiar Eje'!C:C)</f>
        <v>9920000</v>
      </c>
      <c r="C591" s="99">
        <f>SUMIF('Copiar Eje'!A:A,A591,'Copiar Eje'!D:D)</f>
        <v>10850000</v>
      </c>
      <c r="D591" s="99">
        <f>SUMIF('Copiar Eje'!A:A,A591,'Copiar Eje'!F:F)</f>
        <v>10850000</v>
      </c>
      <c r="E591" s="100"/>
      <c r="F591" s="100"/>
      <c r="G591" s="100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</row>
    <row r="592" spans="1:18" ht="14.25" customHeight="1">
      <c r="A592" s="98" t="s">
        <v>2736</v>
      </c>
      <c r="B592" s="99">
        <f>SUMIF('Copiar Eje'!A:A,A592,'Copiar Eje'!C:C)</f>
        <v>117400000</v>
      </c>
      <c r="C592" s="99">
        <f>SUMIF('Copiar Eje'!A:A,A592,'Copiar Eje'!D:D)</f>
        <v>93600000</v>
      </c>
      <c r="D592" s="99">
        <f>SUMIF('Copiar Eje'!A:A,A592,'Copiar Eje'!F:F)</f>
        <v>93600000</v>
      </c>
      <c r="E592" s="93"/>
      <c r="F592" s="93"/>
      <c r="G592" s="93"/>
      <c r="H592" s="93"/>
      <c r="I592" s="93"/>
      <c r="J592" s="93"/>
    </row>
    <row r="593" spans="1:18" ht="14.25" customHeight="1">
      <c r="A593" s="98" t="s">
        <v>2797</v>
      </c>
      <c r="B593" s="99">
        <f>SUMIF('Copiar Eje'!A:A,A593,'Copiar Eje'!C:C)</f>
        <v>64400000</v>
      </c>
      <c r="C593" s="99">
        <f>SUMIF('Copiar Eje'!A:A,A593,'Copiar Eje'!D:D)</f>
        <v>88800000</v>
      </c>
      <c r="D593" s="99">
        <f>SUMIF('Copiar Eje'!A:A,A593,'Copiar Eje'!F:F)</f>
        <v>78800000</v>
      </c>
      <c r="E593" s="100"/>
      <c r="F593" s="100"/>
      <c r="G593" s="100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1:18" ht="14.25" customHeight="1">
      <c r="A594" s="98" t="s">
        <v>2801</v>
      </c>
      <c r="B594" s="99">
        <f>SUMIF('Copiar Eje'!A:A,A594,'Copiar Eje'!C:C)</f>
        <v>20000000</v>
      </c>
      <c r="C594" s="99">
        <f>SUMIF('Copiar Eje'!A:A,A594,'Copiar Eje'!D:D)</f>
        <v>20000000</v>
      </c>
      <c r="D594" s="99">
        <f>SUMIF('Copiar Eje'!A:A,A594,'Copiar Eje'!F:F)</f>
        <v>18330760</v>
      </c>
      <c r="E594" s="100"/>
      <c r="F594" s="100"/>
      <c r="G594" s="100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</row>
    <row r="595" spans="1:18" ht="14.25" customHeight="1">
      <c r="A595" s="98" t="s">
        <v>2760</v>
      </c>
      <c r="B595" s="99">
        <f>SUMIF('Copiar Eje'!A:A,A595,'Copiar Eje'!C:C)</f>
        <v>50800000</v>
      </c>
      <c r="C595" s="99">
        <f>SUMIF('Copiar Eje'!A:A,A595,'Copiar Eje'!D:D)</f>
        <v>24600000</v>
      </c>
      <c r="D595" s="99">
        <f>SUMIF('Copiar Eje'!A:A,A595,'Copiar Eje'!F:F)</f>
        <v>24600000</v>
      </c>
      <c r="E595" s="100"/>
      <c r="F595" s="100"/>
      <c r="G595" s="100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</row>
    <row r="596" spans="1:18" ht="14.25" customHeight="1">
      <c r="A596" s="98" t="s">
        <v>2770</v>
      </c>
      <c r="B596" s="99">
        <f>SUMIF('Copiar Eje'!A:A,A596,'Copiar Eje'!C:C)</f>
        <v>36000000</v>
      </c>
      <c r="C596" s="99">
        <f>SUMIF('Copiar Eje'!A:A,A596,'Copiar Eje'!D:D)</f>
        <v>64900000</v>
      </c>
      <c r="D596" s="99">
        <f>SUMIF('Copiar Eje'!A:A,A596,'Copiar Eje'!F:F)</f>
        <v>64900000</v>
      </c>
      <c r="E596" s="100"/>
      <c r="F596" s="100"/>
      <c r="G596" s="100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</row>
    <row r="597" spans="1:18" ht="14.25" customHeight="1">
      <c r="A597" s="98" t="s">
        <v>2754</v>
      </c>
      <c r="B597" s="99">
        <f>SUMIF('Copiar Eje'!A:A,A597,'Copiar Eje'!C:C)</f>
        <v>5000000</v>
      </c>
      <c r="C597" s="99">
        <f>SUMIF('Copiar Eje'!A:A,A597,'Copiar Eje'!D:D)</f>
        <v>5000000</v>
      </c>
      <c r="D597" s="99">
        <f>SUMIF('Copiar Eje'!A:A,A597,'Copiar Eje'!F:F)</f>
        <v>0</v>
      </c>
      <c r="E597" s="100"/>
      <c r="F597" s="100"/>
      <c r="G597" s="100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</row>
    <row r="598" spans="1:18" ht="14.25" customHeight="1">
      <c r="A598" s="98" t="s">
        <v>2784</v>
      </c>
      <c r="B598" s="99">
        <f>SUMIF('Copiar Eje'!A:A,A598,'Copiar Eje'!C:C)</f>
        <v>5000000</v>
      </c>
      <c r="C598" s="99">
        <f>SUMIF('Copiar Eje'!A:A,A598,'Copiar Eje'!D:D)</f>
        <v>5000000</v>
      </c>
      <c r="D598" s="99">
        <f>SUMIF('Copiar Eje'!A:A,A598,'Copiar Eje'!F:F)</f>
        <v>0</v>
      </c>
      <c r="E598" s="100"/>
      <c r="F598" s="100"/>
      <c r="G598" s="100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</row>
    <row r="599" spans="1:18" ht="14.25" customHeight="1">
      <c r="A599" s="98" t="s">
        <v>2787</v>
      </c>
      <c r="B599" s="99">
        <f>SUMIF('Copiar Eje'!A:A,A599,'Copiar Eje'!C:C)</f>
        <v>1800000</v>
      </c>
      <c r="C599" s="99">
        <f>SUMIF('Copiar Eje'!A:A,A599,'Copiar Eje'!D:D)</f>
        <v>0</v>
      </c>
      <c r="D599" s="99">
        <f>SUMIF('Copiar Eje'!A:A,A599,'Copiar Eje'!F:F)</f>
        <v>0</v>
      </c>
      <c r="E599" s="100"/>
      <c r="F599" s="100"/>
      <c r="G599" s="100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</row>
    <row r="600" spans="1:18" ht="14.25" customHeight="1">
      <c r="A600" s="98">
        <v>25</v>
      </c>
      <c r="B600" s="99">
        <f>SUMIF('Copiar Eje'!A:A,A600,'Copiar Eje'!C:C)</f>
        <v>0</v>
      </c>
      <c r="C600" s="99">
        <f>SUMIF('Copiar Eje'!A:A,A600,'Copiar Eje'!D:D)</f>
        <v>0</v>
      </c>
      <c r="D600" s="99">
        <f>SUMIF('Copiar Eje'!A:A,A600,'Copiar Eje'!F:F)</f>
        <v>0</v>
      </c>
      <c r="E600" s="100"/>
      <c r="F600" s="100"/>
      <c r="G600" s="100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</row>
    <row r="601" spans="1:18" ht="14.25" customHeight="1">
      <c r="A601" s="98">
        <v>99</v>
      </c>
      <c r="B601" s="99">
        <f>SUMIF('Copiar Eje'!A:A,A601,'Copiar Eje'!C:C)</f>
        <v>0</v>
      </c>
      <c r="C601" s="99">
        <f>SUMIF('Copiar Eje'!A:A,A601,'Copiar Eje'!D:D)</f>
        <v>0</v>
      </c>
      <c r="D601" s="99">
        <f>SUMIF('Copiar Eje'!A:A,A601,'Copiar Eje'!F:F)</f>
        <v>0</v>
      </c>
      <c r="E601" s="100"/>
      <c r="F601" s="100"/>
      <c r="G601" s="100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</row>
    <row r="602" spans="1:18" ht="14.25" customHeight="1">
      <c r="A602" s="98" t="s">
        <v>3482</v>
      </c>
      <c r="B602" s="99">
        <f>SUMIF('Copiar Eje'!A:A,A602,'Copiar Eje'!C:C)</f>
        <v>0</v>
      </c>
      <c r="C602" s="99">
        <f>SUMIF('Copiar Eje'!A:A,A602,'Copiar Eje'!D:D)</f>
        <v>0</v>
      </c>
      <c r="D602" s="99">
        <f>SUMIF('Copiar Eje'!A:A,A602,'Copiar Eje'!F:F)</f>
        <v>0</v>
      </c>
      <c r="E602" s="100"/>
      <c r="F602" s="100"/>
      <c r="G602" s="100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</row>
    <row r="603" spans="1:18" ht="14.25" customHeight="1">
      <c r="A603" s="98" t="s">
        <v>3483</v>
      </c>
      <c r="B603" s="99">
        <f>SUMIF('Copiar Eje'!A:A,A603,'Copiar Eje'!C:C)</f>
        <v>0</v>
      </c>
      <c r="C603" s="99">
        <f>SUMIF('Copiar Eje'!A:A,A603,'Copiar Eje'!D:D)</f>
        <v>0</v>
      </c>
      <c r="D603" s="99">
        <f>SUMIF('Copiar Eje'!A:A,A603,'Copiar Eje'!F:F)</f>
        <v>0</v>
      </c>
      <c r="E603" s="100"/>
      <c r="F603" s="100"/>
      <c r="G603" s="100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</row>
    <row r="604" spans="1:18" ht="14.25" customHeight="1">
      <c r="A604" s="98" t="s">
        <v>3484</v>
      </c>
      <c r="B604" s="99">
        <f>SUMIF('Copiar Eje'!A:A,A604,'Copiar Eje'!C:C)</f>
        <v>0</v>
      </c>
      <c r="C604" s="99">
        <f>SUMIF('Copiar Eje'!A:A,A604,'Copiar Eje'!D:D)</f>
        <v>0</v>
      </c>
      <c r="D604" s="99">
        <f>SUMIF('Copiar Eje'!A:A,A604,'Copiar Eje'!F:F)</f>
        <v>0</v>
      </c>
      <c r="E604" s="100"/>
      <c r="F604" s="100"/>
      <c r="G604" s="100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</row>
    <row r="605" spans="1:18" ht="14.25" customHeight="1">
      <c r="A605" s="98" t="s">
        <v>3485</v>
      </c>
      <c r="B605" s="99">
        <f>SUMIF('Copiar Eje'!A:A,A605,'Copiar Eje'!C:C)</f>
        <v>0</v>
      </c>
      <c r="C605" s="99">
        <f>SUMIF('Copiar Eje'!A:A,A605,'Copiar Eje'!D:D)</f>
        <v>0</v>
      </c>
      <c r="D605" s="99">
        <f>SUMIF('Copiar Eje'!A:A,A605,'Copiar Eje'!F:F)</f>
        <v>0</v>
      </c>
      <c r="E605" s="100"/>
      <c r="F605" s="100"/>
      <c r="G605" s="100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</row>
    <row r="606" spans="1:18" ht="14.25" customHeight="1">
      <c r="A606" s="98" t="s">
        <v>3486</v>
      </c>
      <c r="B606" s="99">
        <f>SUMIF('Copiar Eje'!A:A,A606,'Copiar Eje'!C:C)</f>
        <v>0</v>
      </c>
      <c r="C606" s="99">
        <f>SUMIF('Copiar Eje'!A:A,A606,'Copiar Eje'!D:D)</f>
        <v>0</v>
      </c>
      <c r="D606" s="99">
        <f>SUMIF('Copiar Eje'!A:A,A606,'Copiar Eje'!F:F)</f>
        <v>0</v>
      </c>
      <c r="E606" s="100"/>
      <c r="F606" s="100"/>
      <c r="G606" s="100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</row>
    <row r="607" spans="1:18" ht="14.25" customHeight="1">
      <c r="A607" s="98" t="s">
        <v>3487</v>
      </c>
      <c r="B607" s="99">
        <f>SUMIF('Copiar Eje'!A:A,A607,'Copiar Eje'!C:C)</f>
        <v>0</v>
      </c>
      <c r="C607" s="99">
        <f>SUMIF('Copiar Eje'!A:A,A607,'Copiar Eje'!D:D)</f>
        <v>0</v>
      </c>
      <c r="D607" s="99">
        <f>SUMIF('Copiar Eje'!A:A,A607,'Copiar Eje'!F:F)</f>
        <v>0</v>
      </c>
      <c r="E607" s="100"/>
      <c r="F607" s="100"/>
      <c r="G607" s="100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</row>
    <row r="608" spans="1:18" ht="14.25" customHeight="1">
      <c r="A608" s="98" t="s">
        <v>3488</v>
      </c>
      <c r="B608" s="99">
        <f>SUMIF('Copiar Eje'!A:A,A608,'Copiar Eje'!C:C)</f>
        <v>0</v>
      </c>
      <c r="C608" s="99">
        <f>SUMIF('Copiar Eje'!A:A,A608,'Copiar Eje'!D:D)</f>
        <v>0</v>
      </c>
      <c r="D608" s="99">
        <f>SUMIF('Copiar Eje'!A:A,A608,'Copiar Eje'!F:F)</f>
        <v>0</v>
      </c>
      <c r="E608" s="100"/>
      <c r="F608" s="100"/>
      <c r="G608" s="100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</row>
    <row r="609" spans="1:18" ht="14.25" customHeight="1">
      <c r="A609" s="98" t="s">
        <v>3489</v>
      </c>
      <c r="B609" s="99">
        <f>SUMIF('Copiar Eje'!A:A,A609,'Copiar Eje'!C:C)</f>
        <v>0</v>
      </c>
      <c r="C609" s="99">
        <f>SUMIF('Copiar Eje'!A:A,A609,'Copiar Eje'!D:D)</f>
        <v>0</v>
      </c>
      <c r="D609" s="99">
        <f>SUMIF('Copiar Eje'!A:A,A609,'Copiar Eje'!F:F)</f>
        <v>0</v>
      </c>
      <c r="E609" s="100"/>
      <c r="F609" s="100"/>
      <c r="G609" s="100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</row>
    <row r="610" spans="1:18" ht="14.25" customHeight="1">
      <c r="A610" s="98" t="s">
        <v>3490</v>
      </c>
      <c r="B610" s="99">
        <f>SUMIF('Copiar Eje'!A:A,A610,'Copiar Eje'!C:C)</f>
        <v>0</v>
      </c>
      <c r="C610" s="99">
        <f>SUMIF('Copiar Eje'!A:A,A610,'Copiar Eje'!D:D)</f>
        <v>0</v>
      </c>
      <c r="D610" s="99">
        <f>SUMIF('Copiar Eje'!A:A,A610,'Copiar Eje'!F:F)</f>
        <v>0</v>
      </c>
      <c r="E610" s="100"/>
      <c r="F610" s="100"/>
      <c r="G610" s="100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</row>
    <row r="611" spans="1:18" ht="14.25" customHeight="1">
      <c r="A611" s="98" t="s">
        <v>3491</v>
      </c>
      <c r="B611" s="99">
        <f>SUMIF('Copiar Eje'!A:A,A611,'Copiar Eje'!C:C)</f>
        <v>0</v>
      </c>
      <c r="C611" s="99">
        <f>SUMIF('Copiar Eje'!A:A,A611,'Copiar Eje'!D:D)</f>
        <v>0</v>
      </c>
      <c r="D611" s="99">
        <f>SUMIF('Copiar Eje'!A:A,A611,'Copiar Eje'!F:F)</f>
        <v>0</v>
      </c>
      <c r="E611" s="100"/>
      <c r="F611" s="100"/>
      <c r="G611" s="100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</row>
    <row r="612" spans="1:18" ht="14.25" customHeight="1">
      <c r="A612" s="98" t="s">
        <v>3492</v>
      </c>
      <c r="B612" s="99">
        <f>SUMIF('Copiar Eje'!A:A,A612,'Copiar Eje'!C:C)</f>
        <v>0</v>
      </c>
      <c r="C612" s="99">
        <f>SUMIF('Copiar Eje'!A:A,A612,'Copiar Eje'!D:D)</f>
        <v>0</v>
      </c>
      <c r="D612" s="99">
        <f>SUMIF('Copiar Eje'!A:A,A612,'Copiar Eje'!F:F)</f>
        <v>0</v>
      </c>
      <c r="E612" s="100"/>
      <c r="F612" s="100"/>
      <c r="G612" s="100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</row>
    <row r="613" spans="1:18" ht="14.25" customHeight="1">
      <c r="A613" s="98" t="s">
        <v>3493</v>
      </c>
      <c r="B613" s="99">
        <f>SUMIF('Copiar Eje'!A:A,A613,'Copiar Eje'!C:C)</f>
        <v>0</v>
      </c>
      <c r="C613" s="99">
        <f>SUMIF('Copiar Eje'!A:A,A613,'Copiar Eje'!D:D)</f>
        <v>0</v>
      </c>
      <c r="D613" s="99">
        <f>SUMIF('Copiar Eje'!A:A,A613,'Copiar Eje'!F:F)</f>
        <v>0</v>
      </c>
      <c r="E613" s="100"/>
      <c r="F613" s="100"/>
      <c r="G613" s="100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</row>
    <row r="614" spans="1:18" ht="14.25" customHeight="1">
      <c r="A614" s="98" t="s">
        <v>3494</v>
      </c>
      <c r="B614" s="99">
        <f>SUMIF('Copiar Eje'!A:A,A614,'Copiar Eje'!C:C)</f>
        <v>0</v>
      </c>
      <c r="C614" s="99">
        <f>SUMIF('Copiar Eje'!A:A,A614,'Copiar Eje'!D:D)</f>
        <v>0</v>
      </c>
      <c r="D614" s="99">
        <f>SUMIF('Copiar Eje'!A:A,A614,'Copiar Eje'!F:F)</f>
        <v>0</v>
      </c>
      <c r="E614" s="100"/>
      <c r="F614" s="100"/>
      <c r="G614" s="100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</row>
    <row r="615" spans="1:18" ht="14.25" customHeight="1">
      <c r="A615" s="98" t="s">
        <v>3495</v>
      </c>
      <c r="B615" s="99">
        <f>SUMIF('Copiar Eje'!A:A,A615,'Copiar Eje'!C:C)</f>
        <v>0</v>
      </c>
      <c r="C615" s="99">
        <f>SUMIF('Copiar Eje'!A:A,A615,'Copiar Eje'!D:D)</f>
        <v>0</v>
      </c>
      <c r="D615" s="99">
        <f>SUMIF('Copiar Eje'!A:A,A615,'Copiar Eje'!F:F)</f>
        <v>0</v>
      </c>
      <c r="E615" s="100"/>
      <c r="F615" s="100"/>
      <c r="G615" s="100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</row>
    <row r="616" spans="1:18" ht="14.25" customHeight="1">
      <c r="A616" s="98" t="s">
        <v>3496</v>
      </c>
      <c r="B616" s="99">
        <f>SUMIF('Copiar Eje'!A:A,A616,'Copiar Eje'!C:C)</f>
        <v>0</v>
      </c>
      <c r="C616" s="99">
        <f>SUMIF('Copiar Eje'!A:A,A616,'Copiar Eje'!D:D)</f>
        <v>0</v>
      </c>
      <c r="D616" s="99">
        <f>SUMIF('Copiar Eje'!A:A,A616,'Copiar Eje'!F:F)</f>
        <v>0</v>
      </c>
      <c r="E616" s="100"/>
      <c r="F616" s="100"/>
      <c r="G616" s="100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</row>
    <row r="617" spans="1:18" ht="14.25" customHeight="1">
      <c r="A617" s="98" t="s">
        <v>3497</v>
      </c>
      <c r="B617" s="99">
        <f>SUMIF('Copiar Eje'!A:A,A617,'Copiar Eje'!C:C)</f>
        <v>0</v>
      </c>
      <c r="C617" s="99">
        <f>SUMIF('Copiar Eje'!A:A,A617,'Copiar Eje'!D:D)</f>
        <v>0</v>
      </c>
      <c r="D617" s="99">
        <f>SUMIF('Copiar Eje'!A:A,A617,'Copiar Eje'!F:F)</f>
        <v>0</v>
      </c>
      <c r="E617" s="100"/>
      <c r="F617" s="100"/>
      <c r="G617" s="100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</row>
    <row r="618" spans="1:18" ht="14.25" customHeight="1">
      <c r="A618" s="98" t="s">
        <v>3498</v>
      </c>
      <c r="B618" s="99">
        <f>SUMIF('Copiar Eje'!A:A,A618,'Copiar Eje'!C:C)</f>
        <v>0</v>
      </c>
      <c r="C618" s="99">
        <f>SUMIF('Copiar Eje'!A:A,A618,'Copiar Eje'!D:D)</f>
        <v>0</v>
      </c>
      <c r="D618" s="99">
        <f>SUMIF('Copiar Eje'!A:A,A618,'Copiar Eje'!F:F)</f>
        <v>0</v>
      </c>
      <c r="E618" s="100"/>
      <c r="F618" s="100"/>
      <c r="G618" s="100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</row>
    <row r="619" spans="1:18" ht="14.25" customHeight="1">
      <c r="A619" s="98" t="s">
        <v>3499</v>
      </c>
      <c r="B619" s="99">
        <f>SUMIF('Copiar Eje'!A:A,A619,'Copiar Eje'!C:C)</f>
        <v>0</v>
      </c>
      <c r="C619" s="99">
        <f>SUMIF('Copiar Eje'!A:A,A619,'Copiar Eje'!D:D)</f>
        <v>0</v>
      </c>
      <c r="D619" s="99">
        <f>SUMIF('Copiar Eje'!A:A,A619,'Copiar Eje'!F:F)</f>
        <v>0</v>
      </c>
      <c r="E619" s="100"/>
      <c r="F619" s="100"/>
      <c r="G619" s="100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</row>
    <row r="620" spans="1:18" ht="14.25" customHeight="1">
      <c r="A620" s="98" t="s">
        <v>3500</v>
      </c>
      <c r="B620" s="99">
        <f>SUMIF('Copiar Eje'!A:A,A620,'Copiar Eje'!C:C)</f>
        <v>0</v>
      </c>
      <c r="C620" s="99">
        <f>SUMIF('Copiar Eje'!A:A,A620,'Copiar Eje'!D:D)</f>
        <v>0</v>
      </c>
      <c r="D620" s="99">
        <f>SUMIF('Copiar Eje'!A:A,A620,'Copiar Eje'!F:F)</f>
        <v>0</v>
      </c>
      <c r="E620" s="100"/>
      <c r="F620" s="100"/>
      <c r="G620" s="100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</row>
    <row r="621" spans="1:18" ht="14.25" customHeight="1">
      <c r="A621" s="98" t="s">
        <v>3501</v>
      </c>
      <c r="B621" s="99">
        <f>SUMIF('Copiar Eje'!A:A,A621,'Copiar Eje'!C:C)</f>
        <v>0</v>
      </c>
      <c r="C621" s="99">
        <f>SUMIF('Copiar Eje'!A:A,A621,'Copiar Eje'!D:D)</f>
        <v>0</v>
      </c>
      <c r="D621" s="99">
        <f>SUMIF('Copiar Eje'!A:A,A621,'Copiar Eje'!F:F)</f>
        <v>0</v>
      </c>
      <c r="E621" s="100"/>
      <c r="F621" s="100"/>
      <c r="G621" s="100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</row>
    <row r="622" spans="1:18" ht="14.25" customHeight="1">
      <c r="A622" s="98" t="s">
        <v>3502</v>
      </c>
      <c r="B622" s="99">
        <f>SUMIF('Copiar Eje'!A:A,A622,'Copiar Eje'!C:C)</f>
        <v>0</v>
      </c>
      <c r="C622" s="99">
        <f>SUMIF('Copiar Eje'!A:A,A622,'Copiar Eje'!D:D)</f>
        <v>0</v>
      </c>
      <c r="D622" s="99">
        <f>SUMIF('Copiar Eje'!A:A,A622,'Copiar Eje'!F:F)</f>
        <v>0</v>
      </c>
      <c r="E622" s="100"/>
      <c r="F622" s="100"/>
      <c r="G622" s="100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</row>
    <row r="623" spans="1:18" ht="14.25" customHeight="1">
      <c r="A623" s="98" t="s">
        <v>3503</v>
      </c>
      <c r="B623" s="99">
        <f>SUMIF('Copiar Eje'!A:A,A623,'Copiar Eje'!C:C)</f>
        <v>0</v>
      </c>
      <c r="C623" s="99">
        <f>SUMIF('Copiar Eje'!A:A,A623,'Copiar Eje'!D:D)</f>
        <v>0</v>
      </c>
      <c r="D623" s="99">
        <f>SUMIF('Copiar Eje'!A:A,A623,'Copiar Eje'!F:F)</f>
        <v>0</v>
      </c>
      <c r="E623" s="100"/>
      <c r="F623" s="100"/>
      <c r="G623" s="100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</row>
    <row r="624" spans="1:18" ht="14.25" customHeight="1">
      <c r="A624" s="98" t="s">
        <v>3504</v>
      </c>
      <c r="B624" s="99">
        <f>SUMIF('Copiar Eje'!A:A,A624,'Copiar Eje'!C:C)</f>
        <v>0</v>
      </c>
      <c r="C624" s="99">
        <f>SUMIF('Copiar Eje'!A:A,A624,'Copiar Eje'!D:D)</f>
        <v>0</v>
      </c>
      <c r="D624" s="99">
        <f>SUMIF('Copiar Eje'!A:A,A624,'Copiar Eje'!F:F)</f>
        <v>0</v>
      </c>
      <c r="E624" s="100"/>
      <c r="F624" s="100"/>
      <c r="G624" s="100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</row>
    <row r="625" spans="1:18" ht="14.25" customHeight="1">
      <c r="A625" s="98" t="s">
        <v>3505</v>
      </c>
      <c r="B625" s="99">
        <f>SUMIF('Copiar Eje'!A:A,A625,'Copiar Eje'!C:C)</f>
        <v>0</v>
      </c>
      <c r="C625" s="99">
        <f>SUMIF('Copiar Eje'!A:A,A625,'Copiar Eje'!D:D)</f>
        <v>0</v>
      </c>
      <c r="D625" s="99">
        <f>SUMIF('Copiar Eje'!A:A,A625,'Copiar Eje'!F:F)</f>
        <v>0</v>
      </c>
      <c r="E625" s="100"/>
      <c r="F625" s="100"/>
      <c r="G625" s="100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</row>
    <row r="626" spans="1:18" ht="14.25" customHeight="1">
      <c r="A626" s="98" t="s">
        <v>3506</v>
      </c>
      <c r="B626" s="99">
        <f>SUMIF('Copiar Eje'!A:A,A626,'Copiar Eje'!C:C)</f>
        <v>0</v>
      </c>
      <c r="C626" s="99">
        <f>SUMIF('Copiar Eje'!A:A,A626,'Copiar Eje'!D:D)</f>
        <v>0</v>
      </c>
      <c r="D626" s="99">
        <f>SUMIF('Copiar Eje'!A:A,A626,'Copiar Eje'!F:F)</f>
        <v>0</v>
      </c>
      <c r="E626" s="100"/>
      <c r="F626" s="100"/>
      <c r="G626" s="100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</row>
    <row r="627" spans="1:18" ht="14.25" customHeight="1">
      <c r="A627" s="98" t="s">
        <v>3507</v>
      </c>
      <c r="B627" s="99">
        <f>SUMIF('Copiar Eje'!A:A,A627,'Copiar Eje'!C:C)</f>
        <v>0</v>
      </c>
      <c r="C627" s="99">
        <f>SUMIF('Copiar Eje'!A:A,A627,'Copiar Eje'!D:D)</f>
        <v>0</v>
      </c>
      <c r="D627" s="99">
        <f>SUMIF('Copiar Eje'!A:A,A627,'Copiar Eje'!F:F)</f>
        <v>0</v>
      </c>
      <c r="E627" s="100"/>
      <c r="F627" s="100"/>
      <c r="G627" s="100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</row>
    <row r="628" spans="1:18" ht="14.25" customHeight="1">
      <c r="A628" s="98" t="s">
        <v>3508</v>
      </c>
      <c r="B628" s="99">
        <f>SUMIF('Copiar Eje'!A:A,A628,'Copiar Eje'!C:C)</f>
        <v>0</v>
      </c>
      <c r="C628" s="99">
        <f>SUMIF('Copiar Eje'!A:A,A628,'Copiar Eje'!D:D)</f>
        <v>0</v>
      </c>
      <c r="D628" s="99">
        <f>SUMIF('Copiar Eje'!A:A,A628,'Copiar Eje'!F:F)</f>
        <v>0</v>
      </c>
      <c r="E628" s="100"/>
      <c r="F628" s="100"/>
      <c r="G628" s="100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</row>
    <row r="629" spans="1:18" ht="14.25" customHeight="1">
      <c r="A629" s="98" t="s">
        <v>3509</v>
      </c>
      <c r="B629" s="99">
        <f>SUMIF('Copiar Eje'!A:A,A629,'Copiar Eje'!C:C)</f>
        <v>0</v>
      </c>
      <c r="C629" s="99">
        <f>SUMIF('Copiar Eje'!A:A,A629,'Copiar Eje'!D:D)</f>
        <v>0</v>
      </c>
      <c r="D629" s="99">
        <f>SUMIF('Copiar Eje'!A:A,A629,'Copiar Eje'!F:F)</f>
        <v>0</v>
      </c>
      <c r="E629" s="100"/>
      <c r="F629" s="100"/>
      <c r="G629" s="100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</row>
    <row r="630" spans="1:18" ht="14.25" customHeight="1">
      <c r="A630" s="98" t="s">
        <v>3510</v>
      </c>
      <c r="B630" s="99">
        <f>SUMIF('Copiar Eje'!A:A,A630,'Copiar Eje'!C:C)</f>
        <v>0</v>
      </c>
      <c r="C630" s="99">
        <f>SUMIF('Copiar Eje'!A:A,A630,'Copiar Eje'!D:D)</f>
        <v>0</v>
      </c>
      <c r="D630" s="99">
        <f>SUMIF('Copiar Eje'!A:A,A630,'Copiar Eje'!F:F)</f>
        <v>0</v>
      </c>
      <c r="E630" s="100"/>
      <c r="F630" s="100"/>
      <c r="G630" s="100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</row>
    <row r="631" spans="1:18" ht="14.25" customHeight="1">
      <c r="A631" s="98" t="s">
        <v>3511</v>
      </c>
      <c r="B631" s="99">
        <f>SUMIF('Copiar Eje'!A:A,A631,'Copiar Eje'!C:C)</f>
        <v>0</v>
      </c>
      <c r="C631" s="99">
        <f>SUMIF('Copiar Eje'!A:A,A631,'Copiar Eje'!D:D)</f>
        <v>0</v>
      </c>
      <c r="D631" s="99">
        <f>SUMIF('Copiar Eje'!A:A,A631,'Copiar Eje'!F:F)</f>
        <v>0</v>
      </c>
      <c r="E631" s="100"/>
      <c r="F631" s="100"/>
      <c r="G631" s="100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</row>
    <row r="632" spans="1:18" ht="14.25" customHeight="1">
      <c r="A632" s="98" t="s">
        <v>3512</v>
      </c>
      <c r="B632" s="99">
        <f>SUMIF('Copiar Eje'!A:A,A632,'Copiar Eje'!C:C)</f>
        <v>0</v>
      </c>
      <c r="C632" s="99">
        <f>SUMIF('Copiar Eje'!A:A,A632,'Copiar Eje'!D:D)</f>
        <v>0</v>
      </c>
      <c r="D632" s="99">
        <f>SUMIF('Copiar Eje'!A:A,A632,'Copiar Eje'!F:F)</f>
        <v>0</v>
      </c>
      <c r="E632" s="100"/>
      <c r="F632" s="100"/>
      <c r="G632" s="100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</row>
    <row r="633" spans="1:18" ht="14.25" customHeight="1">
      <c r="A633" s="98" t="s">
        <v>3513</v>
      </c>
      <c r="B633" s="99">
        <f>SUMIF('Copiar Eje'!A:A,A633,'Copiar Eje'!C:C)</f>
        <v>0</v>
      </c>
      <c r="C633" s="99">
        <f>SUMIF('Copiar Eje'!A:A,A633,'Copiar Eje'!D:D)</f>
        <v>0</v>
      </c>
      <c r="D633" s="99">
        <f>SUMIF('Copiar Eje'!A:A,A633,'Copiar Eje'!F:F)</f>
        <v>0</v>
      </c>
      <c r="E633" s="100"/>
      <c r="F633" s="100"/>
      <c r="G633" s="100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</row>
    <row r="634" spans="1:18" ht="14.25" customHeight="1">
      <c r="A634" s="98" t="s">
        <v>3514</v>
      </c>
      <c r="B634" s="99">
        <f>SUMIF('Copiar Eje'!A:A,A634,'Copiar Eje'!C:C)</f>
        <v>0</v>
      </c>
      <c r="C634" s="99">
        <f>SUMIF('Copiar Eje'!A:A,A634,'Copiar Eje'!D:D)</f>
        <v>0</v>
      </c>
      <c r="D634" s="99">
        <f>SUMIF('Copiar Eje'!A:A,A634,'Copiar Eje'!F:F)</f>
        <v>0</v>
      </c>
      <c r="E634" s="100"/>
      <c r="F634" s="100"/>
      <c r="G634" s="100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</row>
    <row r="635" spans="1:18" ht="14.25" customHeight="1">
      <c r="A635" s="98" t="s">
        <v>3515</v>
      </c>
      <c r="B635" s="99">
        <f>SUMIF('Copiar Eje'!A:A,A635,'Copiar Eje'!C:C)</f>
        <v>0</v>
      </c>
      <c r="C635" s="99">
        <f>SUMIF('Copiar Eje'!A:A,A635,'Copiar Eje'!D:D)</f>
        <v>0</v>
      </c>
      <c r="D635" s="99">
        <f>SUMIF('Copiar Eje'!A:A,A635,'Copiar Eje'!F:F)</f>
        <v>0</v>
      </c>
      <c r="E635" s="100"/>
      <c r="F635" s="100"/>
      <c r="G635" s="100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</row>
    <row r="636" spans="1:18" ht="14.25" customHeight="1">
      <c r="A636" s="98" t="s">
        <v>3516</v>
      </c>
      <c r="B636" s="99">
        <f>SUMIF('Copiar Eje'!A:A,A636,'Copiar Eje'!C:C)</f>
        <v>0</v>
      </c>
      <c r="C636" s="99">
        <f>SUMIF('Copiar Eje'!A:A,A636,'Copiar Eje'!D:D)</f>
        <v>0</v>
      </c>
      <c r="D636" s="99">
        <f>SUMIF('Copiar Eje'!A:A,A636,'Copiar Eje'!F:F)</f>
        <v>0</v>
      </c>
      <c r="E636" s="93"/>
      <c r="F636" s="93"/>
      <c r="G636" s="93"/>
      <c r="H636" s="93"/>
      <c r="I636" s="93"/>
      <c r="J636" s="93"/>
    </row>
    <row r="637" spans="1:18" ht="14.25" customHeight="1">
      <c r="A637" s="98" t="s">
        <v>3517</v>
      </c>
      <c r="B637" s="99">
        <f>SUMIF('Copiar Eje'!A:A,A637,'Copiar Eje'!C:C)</f>
        <v>0</v>
      </c>
      <c r="C637" s="99">
        <f>SUMIF('Copiar Eje'!A:A,A637,'Copiar Eje'!D:D)</f>
        <v>0</v>
      </c>
      <c r="D637" s="99">
        <f>SUMIF('Copiar Eje'!A:A,A637,'Copiar Eje'!F:F)</f>
        <v>0</v>
      </c>
      <c r="E637" s="93"/>
      <c r="F637" s="93"/>
      <c r="G637" s="93"/>
      <c r="H637" s="93"/>
      <c r="I637" s="93"/>
      <c r="J637" s="93"/>
    </row>
    <row r="638" spans="1:18" ht="14.25" customHeight="1">
      <c r="A638" s="98" t="s">
        <v>3518</v>
      </c>
      <c r="B638" s="99">
        <f>SUMIF('Copiar Eje'!A:A,A638,'Copiar Eje'!C:C)</f>
        <v>0</v>
      </c>
      <c r="C638" s="99">
        <f>SUMIF('Copiar Eje'!A:A,A638,'Copiar Eje'!D:D)</f>
        <v>0</v>
      </c>
      <c r="D638" s="99">
        <f>SUMIF('Copiar Eje'!A:A,A638,'Copiar Eje'!F:F)</f>
        <v>0</v>
      </c>
      <c r="E638" s="93"/>
      <c r="F638" s="93"/>
      <c r="G638" s="93"/>
      <c r="H638" s="93"/>
      <c r="I638" s="93"/>
      <c r="J638" s="93"/>
    </row>
    <row r="639" spans="1:18" ht="14.25" customHeight="1">
      <c r="A639" s="98" t="s">
        <v>3519</v>
      </c>
      <c r="B639" s="99">
        <f>SUMIF('Copiar Eje'!A:A,A639,'Copiar Eje'!C:C)</f>
        <v>0</v>
      </c>
      <c r="C639" s="99">
        <f>SUMIF('Copiar Eje'!A:A,A639,'Copiar Eje'!D:D)</f>
        <v>0</v>
      </c>
      <c r="D639" s="99">
        <f>SUMIF('Copiar Eje'!A:A,A639,'Copiar Eje'!F:F)</f>
        <v>0</v>
      </c>
      <c r="E639" s="93"/>
      <c r="F639" s="93"/>
      <c r="G639" s="93"/>
      <c r="H639" s="93"/>
      <c r="I639" s="93"/>
      <c r="J639" s="93"/>
    </row>
    <row r="640" spans="1:18" ht="14.25" customHeight="1">
      <c r="A640" s="98" t="s">
        <v>3520</v>
      </c>
      <c r="B640" s="99">
        <f>SUMIF('Copiar Eje'!A:A,A640,'Copiar Eje'!C:C)</f>
        <v>0</v>
      </c>
      <c r="C640" s="99">
        <f>SUMIF('Copiar Eje'!A:A,A640,'Copiar Eje'!D:D)</f>
        <v>0</v>
      </c>
      <c r="D640" s="99">
        <f>SUMIF('Copiar Eje'!A:A,A640,'Copiar Eje'!F:F)</f>
        <v>0</v>
      </c>
      <c r="E640" s="100"/>
      <c r="F640" s="100"/>
      <c r="G640" s="100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</row>
    <row r="641" spans="1:18" ht="14.25" customHeight="1">
      <c r="A641" s="98" t="s">
        <v>3521</v>
      </c>
      <c r="B641" s="99">
        <f>SUMIF('Copiar Eje'!A:A,A641,'Copiar Eje'!C:C)</f>
        <v>0</v>
      </c>
      <c r="C641" s="99">
        <f>SUMIF('Copiar Eje'!A:A,A641,'Copiar Eje'!D:D)</f>
        <v>0</v>
      </c>
      <c r="D641" s="99">
        <f>SUMIF('Copiar Eje'!A:A,A641,'Copiar Eje'!F:F)</f>
        <v>0</v>
      </c>
      <c r="E641" s="100"/>
      <c r="F641" s="100"/>
      <c r="G641" s="100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</row>
    <row r="642" spans="1:18" ht="14.25" customHeight="1">
      <c r="A642" s="98" t="s">
        <v>3522</v>
      </c>
      <c r="B642" s="99">
        <f>SUMIF('Copiar Eje'!A:A,A642,'Copiar Eje'!C:C)</f>
        <v>0</v>
      </c>
      <c r="C642" s="99">
        <f>SUMIF('Copiar Eje'!A:A,A642,'Copiar Eje'!D:D)</f>
        <v>0</v>
      </c>
      <c r="D642" s="99">
        <f>SUMIF('Copiar Eje'!A:A,A642,'Copiar Eje'!F:F)</f>
        <v>0</v>
      </c>
      <c r="E642" s="100"/>
      <c r="F642" s="100"/>
      <c r="G642" s="100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</row>
    <row r="643" spans="1:18" ht="14.25" customHeight="1">
      <c r="A643" s="98" t="s">
        <v>3523</v>
      </c>
      <c r="B643" s="99">
        <f>SUMIF('Copiar Eje'!A:A,A643,'Copiar Eje'!C:C)</f>
        <v>0</v>
      </c>
      <c r="C643" s="99">
        <f>SUMIF('Copiar Eje'!A:A,A643,'Copiar Eje'!D:D)</f>
        <v>0</v>
      </c>
      <c r="D643" s="99">
        <f>SUMIF('Copiar Eje'!A:A,A643,'Copiar Eje'!F:F)</f>
        <v>0</v>
      </c>
      <c r="E643" s="100"/>
      <c r="F643" s="100"/>
      <c r="G643" s="100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</row>
    <row r="644" spans="1:18" ht="14.25" customHeight="1">
      <c r="A644" s="98" t="s">
        <v>3524</v>
      </c>
      <c r="B644" s="99">
        <f>SUMIF('Copiar Eje'!A:A,A644,'Copiar Eje'!C:C)</f>
        <v>0</v>
      </c>
      <c r="C644" s="99">
        <f>SUMIF('Copiar Eje'!A:A,A644,'Copiar Eje'!D:D)</f>
        <v>0</v>
      </c>
      <c r="D644" s="99">
        <f>SUMIF('Copiar Eje'!A:A,A644,'Copiar Eje'!F:F)</f>
        <v>0</v>
      </c>
      <c r="E644" s="100"/>
      <c r="F644" s="100"/>
      <c r="G644" s="100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</row>
    <row r="645" spans="1:18" ht="14.25" customHeight="1">
      <c r="A645" s="98" t="s">
        <v>3525</v>
      </c>
      <c r="B645" s="99">
        <f>SUMIF('Copiar Eje'!A:A,A645,'Copiar Eje'!C:C)</f>
        <v>0</v>
      </c>
      <c r="C645" s="99">
        <f>SUMIF('Copiar Eje'!A:A,A645,'Copiar Eje'!D:D)</f>
        <v>0</v>
      </c>
      <c r="D645" s="99">
        <f>SUMIF('Copiar Eje'!A:A,A645,'Copiar Eje'!F:F)</f>
        <v>0</v>
      </c>
      <c r="E645" s="100"/>
      <c r="F645" s="100"/>
      <c r="G645" s="100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</row>
    <row r="646" spans="1:18" ht="14.25" customHeight="1">
      <c r="A646" s="98" t="s">
        <v>3526</v>
      </c>
      <c r="B646" s="99">
        <f>SUMIF('Copiar Eje'!A:A,A646,'Copiar Eje'!C:C)</f>
        <v>0</v>
      </c>
      <c r="C646" s="99">
        <f>SUMIF('Copiar Eje'!A:A,A646,'Copiar Eje'!D:D)</f>
        <v>0</v>
      </c>
      <c r="D646" s="99">
        <f>SUMIF('Copiar Eje'!A:A,A646,'Copiar Eje'!F:F)</f>
        <v>0</v>
      </c>
      <c r="E646" s="100"/>
      <c r="F646" s="100"/>
      <c r="G646" s="100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</row>
    <row r="647" spans="1:18" ht="14.25" customHeight="1">
      <c r="A647" s="98" t="s">
        <v>3527</v>
      </c>
      <c r="B647" s="99">
        <f>SUMIF('Copiar Eje'!A:A,A647,'Copiar Eje'!C:C)</f>
        <v>0</v>
      </c>
      <c r="C647" s="99">
        <f>SUMIF('Copiar Eje'!A:A,A647,'Copiar Eje'!D:D)</f>
        <v>0</v>
      </c>
      <c r="D647" s="99">
        <f>SUMIF('Copiar Eje'!A:A,A647,'Copiar Eje'!F:F)</f>
        <v>0</v>
      </c>
      <c r="E647" s="100"/>
      <c r="F647" s="100"/>
      <c r="G647" s="100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</row>
    <row r="648" spans="1:18" ht="14.25" customHeight="1">
      <c r="A648" s="98" t="s">
        <v>3528</v>
      </c>
      <c r="B648" s="99">
        <f>SUMIF('Copiar Eje'!A:A,A648,'Copiar Eje'!C:C)</f>
        <v>0</v>
      </c>
      <c r="C648" s="99">
        <f>SUMIF('Copiar Eje'!A:A,A648,'Copiar Eje'!D:D)</f>
        <v>0</v>
      </c>
      <c r="D648" s="99">
        <f>SUMIF('Copiar Eje'!A:A,A648,'Copiar Eje'!F:F)</f>
        <v>0</v>
      </c>
      <c r="E648" s="100"/>
      <c r="F648" s="100"/>
      <c r="G648" s="100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</row>
    <row r="649" spans="1:18" ht="14.25" customHeight="1">
      <c r="A649" s="98" t="s">
        <v>3529</v>
      </c>
      <c r="B649" s="99">
        <f>SUMIF('Copiar Eje'!A:A,A649,'Copiar Eje'!C:C)</f>
        <v>0</v>
      </c>
      <c r="C649" s="99">
        <f>SUMIF('Copiar Eje'!A:A,A649,'Copiar Eje'!D:D)</f>
        <v>0</v>
      </c>
      <c r="D649" s="99">
        <f>SUMIF('Copiar Eje'!A:A,A649,'Copiar Eje'!F:F)</f>
        <v>0</v>
      </c>
      <c r="E649" s="100"/>
      <c r="F649" s="100"/>
      <c r="G649" s="100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</row>
    <row r="650" spans="1:18" ht="14.25" customHeight="1">
      <c r="A650" s="98" t="s">
        <v>3530</v>
      </c>
      <c r="B650" s="99">
        <f>SUMIF('Copiar Eje'!A:A,A650,'Copiar Eje'!C:C)</f>
        <v>0</v>
      </c>
      <c r="C650" s="99">
        <f>SUMIF('Copiar Eje'!A:A,A650,'Copiar Eje'!D:D)</f>
        <v>0</v>
      </c>
      <c r="D650" s="99">
        <f>SUMIF('Copiar Eje'!A:A,A650,'Copiar Eje'!F:F)</f>
        <v>0</v>
      </c>
      <c r="E650" s="100"/>
      <c r="F650" s="100"/>
      <c r="G650" s="100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</row>
    <row r="651" spans="1:18" ht="14.25" customHeight="1">
      <c r="A651" s="98" t="s">
        <v>3531</v>
      </c>
      <c r="B651" s="99">
        <f>SUMIF('Copiar Eje'!A:A,A651,'Copiar Eje'!C:C)</f>
        <v>0</v>
      </c>
      <c r="C651" s="99">
        <f>SUMIF('Copiar Eje'!A:A,A651,'Copiar Eje'!D:D)</f>
        <v>0</v>
      </c>
      <c r="D651" s="99">
        <f>SUMIF('Copiar Eje'!A:A,A651,'Copiar Eje'!F:F)</f>
        <v>0</v>
      </c>
      <c r="E651" s="100"/>
      <c r="F651" s="100"/>
      <c r="G651" s="100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</row>
    <row r="652" spans="1:18" ht="14.25" customHeight="1">
      <c r="A652" s="98" t="s">
        <v>3532</v>
      </c>
      <c r="B652" s="99">
        <f>SUMIF('Copiar Eje'!A:A,A652,'Copiar Eje'!C:C)</f>
        <v>0</v>
      </c>
      <c r="C652" s="99">
        <f>SUMIF('Copiar Eje'!A:A,A652,'Copiar Eje'!D:D)</f>
        <v>0</v>
      </c>
      <c r="D652" s="99">
        <f>SUMIF('Copiar Eje'!A:A,A652,'Copiar Eje'!F:F)</f>
        <v>0</v>
      </c>
      <c r="E652" s="100"/>
      <c r="F652" s="100"/>
      <c r="G652" s="100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</row>
    <row r="653" spans="1:18" ht="14.25" customHeight="1">
      <c r="A653" s="98" t="s">
        <v>3533</v>
      </c>
      <c r="B653" s="99">
        <f>SUMIF('Copiar Eje'!A:A,A653,'Copiar Eje'!C:C)</f>
        <v>0</v>
      </c>
      <c r="C653" s="99">
        <f>SUMIF('Copiar Eje'!A:A,A653,'Copiar Eje'!D:D)</f>
        <v>0</v>
      </c>
      <c r="D653" s="99">
        <f>SUMIF('Copiar Eje'!A:A,A653,'Copiar Eje'!F:F)</f>
        <v>0</v>
      </c>
      <c r="E653" s="100"/>
      <c r="F653" s="100"/>
      <c r="G653" s="100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</row>
    <row r="654" spans="1:18" ht="14.25" customHeight="1">
      <c r="A654" s="98" t="s">
        <v>3534</v>
      </c>
      <c r="B654" s="99">
        <f>SUMIF('Copiar Eje'!A:A,A654,'Copiar Eje'!C:C)</f>
        <v>0</v>
      </c>
      <c r="C654" s="99">
        <f>SUMIF('Copiar Eje'!A:A,A654,'Copiar Eje'!D:D)</f>
        <v>0</v>
      </c>
      <c r="D654" s="99">
        <f>SUMIF('Copiar Eje'!A:A,A654,'Copiar Eje'!F:F)</f>
        <v>0</v>
      </c>
      <c r="E654" s="100"/>
      <c r="F654" s="100"/>
      <c r="G654" s="100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</row>
    <row r="655" spans="1:18" ht="14.25" customHeight="1">
      <c r="A655" s="98" t="s">
        <v>3535</v>
      </c>
      <c r="B655" s="99">
        <f>SUMIF('Copiar Eje'!A:A,A655,'Copiar Eje'!C:C)</f>
        <v>0</v>
      </c>
      <c r="C655" s="99">
        <f>SUMIF('Copiar Eje'!A:A,A655,'Copiar Eje'!D:D)</f>
        <v>0</v>
      </c>
      <c r="D655" s="99">
        <f>SUMIF('Copiar Eje'!A:A,A655,'Copiar Eje'!F:F)</f>
        <v>0</v>
      </c>
      <c r="E655" s="100"/>
      <c r="F655" s="100"/>
      <c r="G655" s="100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</row>
    <row r="656" spans="1:18" ht="14.25" customHeight="1">
      <c r="A656" s="98" t="s">
        <v>3536</v>
      </c>
      <c r="B656" s="99">
        <f>SUMIF('Copiar Eje'!A:A,A656,'Copiar Eje'!C:C)</f>
        <v>0</v>
      </c>
      <c r="C656" s="99">
        <f>SUMIF('Copiar Eje'!A:A,A656,'Copiar Eje'!D:D)</f>
        <v>0</v>
      </c>
      <c r="D656" s="99">
        <f>SUMIF('Copiar Eje'!A:A,A656,'Copiar Eje'!F:F)</f>
        <v>0</v>
      </c>
      <c r="E656" s="100"/>
      <c r="F656" s="100"/>
      <c r="G656" s="100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</row>
    <row r="657" spans="1:18" ht="14.25" customHeight="1">
      <c r="A657" s="98" t="s">
        <v>3537</v>
      </c>
      <c r="B657" s="99">
        <f>SUMIF('Copiar Eje'!A:A,A657,'Copiar Eje'!C:C)</f>
        <v>0</v>
      </c>
      <c r="C657" s="99">
        <f>SUMIF('Copiar Eje'!A:A,A657,'Copiar Eje'!D:D)</f>
        <v>0</v>
      </c>
      <c r="D657" s="99">
        <f>SUMIF('Copiar Eje'!A:A,A657,'Copiar Eje'!F:F)</f>
        <v>0</v>
      </c>
      <c r="E657" s="100"/>
      <c r="F657" s="100"/>
      <c r="G657" s="100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</row>
    <row r="658" spans="1:18" ht="14.25" customHeight="1">
      <c r="A658" s="98" t="s">
        <v>3538</v>
      </c>
      <c r="B658" s="99">
        <f>SUMIF('Copiar Eje'!A:A,A658,'Copiar Eje'!C:C)</f>
        <v>0</v>
      </c>
      <c r="C658" s="99">
        <f>SUMIF('Copiar Eje'!A:A,A658,'Copiar Eje'!D:D)</f>
        <v>0</v>
      </c>
      <c r="D658" s="99">
        <f>SUMIF('Copiar Eje'!A:A,A658,'Copiar Eje'!F:F)</f>
        <v>0</v>
      </c>
      <c r="E658" s="100"/>
      <c r="F658" s="100"/>
      <c r="G658" s="100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</row>
    <row r="659" spans="1:18" ht="14.25" customHeight="1">
      <c r="A659" s="98" t="s">
        <v>3539</v>
      </c>
      <c r="B659" s="99">
        <f>SUMIF('Copiar Eje'!A:A,A659,'Copiar Eje'!C:C)</f>
        <v>0</v>
      </c>
      <c r="C659" s="99">
        <f>SUMIF('Copiar Eje'!A:A,A659,'Copiar Eje'!D:D)</f>
        <v>0</v>
      </c>
      <c r="D659" s="99">
        <f>SUMIF('Copiar Eje'!A:A,A659,'Copiar Eje'!F:F)</f>
        <v>0</v>
      </c>
      <c r="E659" s="100"/>
      <c r="F659" s="100"/>
      <c r="G659" s="100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</row>
    <row r="660" spans="1:18" ht="14.25" customHeight="1">
      <c r="A660" s="98" t="s">
        <v>3540</v>
      </c>
      <c r="B660" s="99">
        <f>SUMIF('Copiar Eje'!A:A,A660,'Copiar Eje'!C:C)</f>
        <v>0</v>
      </c>
      <c r="C660" s="99">
        <f>SUMIF('Copiar Eje'!A:A,A660,'Copiar Eje'!D:D)</f>
        <v>0</v>
      </c>
      <c r="D660" s="99">
        <f>SUMIF('Copiar Eje'!A:A,A660,'Copiar Eje'!F:F)</f>
        <v>0</v>
      </c>
      <c r="E660" s="100"/>
      <c r="F660" s="100"/>
      <c r="G660" s="100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</row>
    <row r="661" spans="1:18" ht="14.25" customHeight="1">
      <c r="A661" s="98" t="s">
        <v>3541</v>
      </c>
      <c r="B661" s="99">
        <f>SUMIF('Copiar Eje'!A:A,A661,'Copiar Eje'!C:C)</f>
        <v>0</v>
      </c>
      <c r="C661" s="99">
        <f>SUMIF('Copiar Eje'!A:A,A661,'Copiar Eje'!D:D)</f>
        <v>0</v>
      </c>
      <c r="D661" s="99">
        <f>SUMIF('Copiar Eje'!A:A,A661,'Copiar Eje'!F:F)</f>
        <v>0</v>
      </c>
      <c r="E661" s="93"/>
      <c r="F661" s="93"/>
      <c r="G661" s="93"/>
      <c r="H661" s="93"/>
      <c r="I661" s="93"/>
      <c r="J661" s="93"/>
    </row>
    <row r="662" spans="1:18" ht="14.25" customHeight="1">
      <c r="A662" s="98" t="s">
        <v>3542</v>
      </c>
      <c r="B662" s="99">
        <f>SUMIF('Copiar Eje'!A:A,A662,'Copiar Eje'!C:C)</f>
        <v>0</v>
      </c>
      <c r="C662" s="99">
        <f>SUMIF('Copiar Eje'!A:A,A662,'Copiar Eje'!D:D)</f>
        <v>0</v>
      </c>
      <c r="D662" s="99">
        <f>SUMIF('Copiar Eje'!A:A,A662,'Copiar Eje'!F:F)</f>
        <v>0</v>
      </c>
      <c r="E662" s="93"/>
      <c r="F662" s="93"/>
      <c r="G662" s="93"/>
      <c r="H662" s="93"/>
      <c r="I662" s="93"/>
      <c r="J662" s="93"/>
    </row>
    <row r="663" spans="1:18" ht="14.25" customHeight="1">
      <c r="A663" s="98" t="s">
        <v>3543</v>
      </c>
      <c r="B663" s="99">
        <f>SUMIF('Copiar Eje'!A:A,A663,'Copiar Eje'!C:C)</f>
        <v>0</v>
      </c>
      <c r="C663" s="99">
        <f>SUMIF('Copiar Eje'!A:A,A663,'Copiar Eje'!D:D)</f>
        <v>0</v>
      </c>
      <c r="D663" s="99">
        <f>SUMIF('Copiar Eje'!A:A,A663,'Copiar Eje'!F:F)</f>
        <v>0</v>
      </c>
      <c r="E663" s="93"/>
      <c r="F663" s="93"/>
      <c r="G663" s="93"/>
      <c r="H663" s="93"/>
      <c r="I663" s="93"/>
      <c r="J663" s="93"/>
    </row>
    <row r="664" spans="1:18" ht="14.25" customHeight="1">
      <c r="A664" s="98" t="s">
        <v>3544</v>
      </c>
      <c r="B664" s="99">
        <f>SUMIF('Copiar Eje'!A:A,A664,'Copiar Eje'!C:C)</f>
        <v>0</v>
      </c>
      <c r="C664" s="99">
        <f>SUMIF('Copiar Eje'!A:A,A664,'Copiar Eje'!D:D)</f>
        <v>0</v>
      </c>
      <c r="D664" s="99">
        <f>SUMIF('Copiar Eje'!A:A,A664,'Copiar Eje'!F:F)</f>
        <v>0</v>
      </c>
      <c r="E664" s="93"/>
      <c r="F664" s="93"/>
      <c r="G664" s="93"/>
      <c r="H664" s="93"/>
      <c r="I664" s="93"/>
      <c r="J664" s="93"/>
    </row>
    <row r="665" spans="1:18" ht="14.25" customHeight="1">
      <c r="A665" s="98" t="s">
        <v>3545</v>
      </c>
      <c r="B665" s="99">
        <f>SUMIF('Copiar Eje'!A:A,A665,'Copiar Eje'!C:C)</f>
        <v>0</v>
      </c>
      <c r="C665" s="99">
        <f>SUMIF('Copiar Eje'!A:A,A665,'Copiar Eje'!D:D)</f>
        <v>0</v>
      </c>
      <c r="D665" s="99">
        <f>SUMIF('Copiar Eje'!A:A,A665,'Copiar Eje'!F:F)</f>
        <v>0</v>
      </c>
      <c r="E665" s="93"/>
      <c r="F665" s="93"/>
      <c r="G665" s="93"/>
      <c r="H665" s="93"/>
      <c r="I665" s="93"/>
      <c r="J665" s="93"/>
    </row>
    <row r="666" spans="1:18" ht="14.25" customHeight="1">
      <c r="A666" s="98" t="s">
        <v>3546</v>
      </c>
      <c r="B666" s="99">
        <f>SUMIF('Copiar Eje'!A:A,A666,'Copiar Eje'!C:C)</f>
        <v>0</v>
      </c>
      <c r="C666" s="99">
        <f>SUMIF('Copiar Eje'!A:A,A666,'Copiar Eje'!D:D)</f>
        <v>0</v>
      </c>
      <c r="D666" s="99">
        <f>SUMIF('Copiar Eje'!A:A,A666,'Copiar Eje'!F:F)</f>
        <v>0</v>
      </c>
      <c r="E666" s="100"/>
      <c r="F666" s="100"/>
      <c r="G666" s="100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</row>
    <row r="667" spans="1:18" ht="14.25" customHeight="1">
      <c r="A667" s="98" t="s">
        <v>3547</v>
      </c>
      <c r="B667" s="99">
        <f>SUMIF('Copiar Eje'!A:A,A667,'Copiar Eje'!C:C)</f>
        <v>0</v>
      </c>
      <c r="C667" s="99">
        <f>SUMIF('Copiar Eje'!A:A,A667,'Copiar Eje'!D:D)</f>
        <v>0</v>
      </c>
      <c r="D667" s="99">
        <f>SUMIF('Copiar Eje'!A:A,A667,'Copiar Eje'!F:F)</f>
        <v>0</v>
      </c>
      <c r="E667" s="100"/>
      <c r="F667" s="100"/>
      <c r="G667" s="100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</row>
    <row r="668" spans="1:18" ht="14.25" customHeight="1">
      <c r="A668" s="98" t="s">
        <v>3548</v>
      </c>
      <c r="B668" s="99">
        <f>SUMIF('Copiar Eje'!A:A,A668,'Copiar Eje'!C:C)</f>
        <v>0</v>
      </c>
      <c r="C668" s="99">
        <f>SUMIF('Copiar Eje'!A:A,A668,'Copiar Eje'!D:D)</f>
        <v>0</v>
      </c>
      <c r="D668" s="99">
        <f>SUMIF('Copiar Eje'!A:A,A668,'Copiar Eje'!F:F)</f>
        <v>0</v>
      </c>
      <c r="E668" s="100"/>
      <c r="F668" s="100"/>
      <c r="G668" s="100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</row>
    <row r="669" spans="1:18" ht="14.25" customHeight="1">
      <c r="A669" s="98" t="s">
        <v>3549</v>
      </c>
      <c r="B669" s="99">
        <f>SUMIF('Copiar Eje'!A:A,A669,'Copiar Eje'!C:C)</f>
        <v>0</v>
      </c>
      <c r="C669" s="99">
        <f>SUMIF('Copiar Eje'!A:A,A669,'Copiar Eje'!D:D)</f>
        <v>0</v>
      </c>
      <c r="D669" s="99">
        <f>SUMIF('Copiar Eje'!A:A,A669,'Copiar Eje'!F:F)</f>
        <v>0</v>
      </c>
      <c r="E669" s="100"/>
      <c r="F669" s="100"/>
      <c r="G669" s="100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</row>
    <row r="670" spans="1:18" ht="14.25" customHeight="1">
      <c r="A670" s="98" t="s">
        <v>3550</v>
      </c>
      <c r="B670" s="99">
        <f>SUMIF('Copiar Eje'!A:A,A670,'Copiar Eje'!C:C)</f>
        <v>0</v>
      </c>
      <c r="C670" s="99">
        <f>SUMIF('Copiar Eje'!A:A,A670,'Copiar Eje'!D:D)</f>
        <v>0</v>
      </c>
      <c r="D670" s="99">
        <f>SUMIF('Copiar Eje'!A:A,A670,'Copiar Eje'!F:F)</f>
        <v>0</v>
      </c>
      <c r="E670" s="100"/>
      <c r="F670" s="100"/>
      <c r="G670" s="100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</row>
    <row r="671" spans="1:18" ht="14.25" customHeight="1">
      <c r="A671" s="98" t="s">
        <v>3551</v>
      </c>
      <c r="B671" s="99">
        <f>SUMIF('Copiar Eje'!A:A,A671,'Copiar Eje'!C:C)</f>
        <v>0</v>
      </c>
      <c r="C671" s="99">
        <f>SUMIF('Copiar Eje'!A:A,A671,'Copiar Eje'!D:D)</f>
        <v>0</v>
      </c>
      <c r="D671" s="99">
        <f>SUMIF('Copiar Eje'!A:A,A671,'Copiar Eje'!F:F)</f>
        <v>0</v>
      </c>
      <c r="E671" s="100"/>
      <c r="F671" s="100"/>
      <c r="G671" s="100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</row>
    <row r="672" spans="1:18" ht="14.25" customHeight="1">
      <c r="A672" s="98" t="s">
        <v>3552</v>
      </c>
      <c r="B672" s="99">
        <f>SUMIF('Copiar Eje'!A:A,A672,'Copiar Eje'!C:C)</f>
        <v>0</v>
      </c>
      <c r="C672" s="99">
        <f>SUMIF('Copiar Eje'!A:A,A672,'Copiar Eje'!D:D)</f>
        <v>0</v>
      </c>
      <c r="D672" s="99">
        <f>SUMIF('Copiar Eje'!A:A,A672,'Copiar Eje'!F:F)</f>
        <v>0</v>
      </c>
      <c r="E672" s="100"/>
      <c r="F672" s="100"/>
      <c r="G672" s="100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</row>
    <row r="673" spans="1:18" ht="14.25" customHeight="1">
      <c r="A673" s="98" t="s">
        <v>3553</v>
      </c>
      <c r="B673" s="99">
        <f>SUMIF('Copiar Eje'!A:A,A673,'Copiar Eje'!C:C)</f>
        <v>0</v>
      </c>
      <c r="C673" s="99">
        <f>SUMIF('Copiar Eje'!A:A,A673,'Copiar Eje'!D:D)</f>
        <v>0</v>
      </c>
      <c r="D673" s="99">
        <f>SUMIF('Copiar Eje'!A:A,A673,'Copiar Eje'!F:F)</f>
        <v>0</v>
      </c>
      <c r="E673" s="100"/>
      <c r="F673" s="100"/>
      <c r="G673" s="100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</row>
    <row r="674" spans="1:18" ht="14.25" customHeight="1">
      <c r="A674" s="98" t="s">
        <v>3554</v>
      </c>
      <c r="B674" s="99">
        <f>SUMIF('Copiar Eje'!A:A,A674,'Copiar Eje'!C:C)</f>
        <v>0</v>
      </c>
      <c r="C674" s="99">
        <f>SUMIF('Copiar Eje'!A:A,A674,'Copiar Eje'!D:D)</f>
        <v>0</v>
      </c>
      <c r="D674" s="99">
        <f>SUMIF('Copiar Eje'!A:A,A674,'Copiar Eje'!F:F)</f>
        <v>0</v>
      </c>
      <c r="E674" s="100"/>
      <c r="F674" s="100"/>
      <c r="G674" s="100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</row>
    <row r="675" spans="1:18" ht="14.25" customHeight="1">
      <c r="A675" s="98" t="s">
        <v>3555</v>
      </c>
      <c r="B675" s="99">
        <f>SUMIF('Copiar Eje'!A:A,A675,'Copiar Eje'!C:C)</f>
        <v>0</v>
      </c>
      <c r="C675" s="99">
        <f>SUMIF('Copiar Eje'!A:A,A675,'Copiar Eje'!D:D)</f>
        <v>0</v>
      </c>
      <c r="D675" s="99">
        <f>SUMIF('Copiar Eje'!A:A,A675,'Copiar Eje'!F:F)</f>
        <v>0</v>
      </c>
      <c r="E675" s="100"/>
      <c r="F675" s="100"/>
      <c r="G675" s="100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</row>
    <row r="676" spans="1:18" ht="14.25" customHeight="1">
      <c r="A676" s="98" t="s">
        <v>3556</v>
      </c>
      <c r="B676" s="99">
        <f>SUMIF('Copiar Eje'!A:A,A676,'Copiar Eje'!C:C)</f>
        <v>0</v>
      </c>
      <c r="C676" s="99">
        <f>SUMIF('Copiar Eje'!A:A,A676,'Copiar Eje'!D:D)</f>
        <v>0</v>
      </c>
      <c r="D676" s="99">
        <f>SUMIF('Copiar Eje'!A:A,A676,'Copiar Eje'!F:F)</f>
        <v>0</v>
      </c>
      <c r="E676" s="100"/>
      <c r="F676" s="100"/>
      <c r="G676" s="100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</row>
    <row r="677" spans="1:18" ht="14.25" customHeight="1">
      <c r="A677" s="98" t="s">
        <v>3557</v>
      </c>
      <c r="B677" s="99">
        <f>SUMIF('Copiar Eje'!A:A,A677,'Copiar Eje'!C:C)</f>
        <v>0</v>
      </c>
      <c r="C677" s="99">
        <f>SUMIF('Copiar Eje'!A:A,A677,'Copiar Eje'!D:D)</f>
        <v>0</v>
      </c>
      <c r="D677" s="99">
        <f>SUMIF('Copiar Eje'!A:A,A677,'Copiar Eje'!F:F)</f>
        <v>0</v>
      </c>
      <c r="E677" s="100"/>
      <c r="F677" s="100"/>
      <c r="G677" s="100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</row>
    <row r="678" spans="1:18" ht="14.25" customHeight="1">
      <c r="A678" s="98" t="s">
        <v>3558</v>
      </c>
      <c r="B678" s="99">
        <f>SUMIF('Copiar Eje'!A:A,A678,'Copiar Eje'!C:C)</f>
        <v>0</v>
      </c>
      <c r="C678" s="99">
        <f>SUMIF('Copiar Eje'!A:A,A678,'Copiar Eje'!D:D)</f>
        <v>0</v>
      </c>
      <c r="D678" s="99">
        <f>SUMIF('Copiar Eje'!A:A,A678,'Copiar Eje'!F:F)</f>
        <v>0</v>
      </c>
      <c r="E678" s="100"/>
      <c r="F678" s="100"/>
      <c r="G678" s="100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</row>
    <row r="679" spans="1:18" ht="14.25" customHeight="1">
      <c r="A679" s="98" t="s">
        <v>3559</v>
      </c>
      <c r="B679" s="99">
        <f>SUMIF('Copiar Eje'!A:A,A679,'Copiar Eje'!C:C)</f>
        <v>0</v>
      </c>
      <c r="C679" s="99">
        <f>SUMIF('Copiar Eje'!A:A,A679,'Copiar Eje'!D:D)</f>
        <v>0</v>
      </c>
      <c r="D679" s="99">
        <f>SUMIF('Copiar Eje'!A:A,A679,'Copiar Eje'!F:F)</f>
        <v>0</v>
      </c>
      <c r="E679" s="100"/>
      <c r="F679" s="100"/>
      <c r="G679" s="100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</row>
    <row r="680" spans="1:18" ht="14.25" customHeight="1">
      <c r="A680" s="98" t="s">
        <v>3560</v>
      </c>
      <c r="B680" s="99">
        <f>SUMIF('Copiar Eje'!A:A,A680,'Copiar Eje'!C:C)</f>
        <v>0</v>
      </c>
      <c r="C680" s="99">
        <f>SUMIF('Copiar Eje'!A:A,A680,'Copiar Eje'!D:D)</f>
        <v>0</v>
      </c>
      <c r="D680" s="99">
        <f>SUMIF('Copiar Eje'!A:A,A680,'Copiar Eje'!F:F)</f>
        <v>0</v>
      </c>
      <c r="E680" s="100"/>
      <c r="F680" s="100"/>
      <c r="G680" s="100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</row>
    <row r="681" spans="1:18" ht="14.25" customHeight="1">
      <c r="A681" s="98" t="s">
        <v>3561</v>
      </c>
      <c r="B681" s="99">
        <f>SUMIF('Copiar Eje'!A:A,A681,'Copiar Eje'!C:C)</f>
        <v>0</v>
      </c>
      <c r="C681" s="99">
        <f>SUMIF('Copiar Eje'!A:A,A681,'Copiar Eje'!D:D)</f>
        <v>0</v>
      </c>
      <c r="D681" s="99">
        <f>SUMIF('Copiar Eje'!A:A,A681,'Copiar Eje'!F:F)</f>
        <v>0</v>
      </c>
      <c r="E681" s="100"/>
      <c r="F681" s="100"/>
      <c r="G681" s="100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</row>
    <row r="682" spans="1:18" ht="14.25" customHeight="1">
      <c r="A682" s="98">
        <v>90</v>
      </c>
      <c r="B682" s="99">
        <f>SUMIF('Copiar Eje'!A:A,A682,'Copiar Eje'!C:C)</f>
        <v>0</v>
      </c>
      <c r="C682" s="99">
        <f>SUMIF('Copiar Eje'!A:A,A682,'Copiar Eje'!D:D)</f>
        <v>0</v>
      </c>
      <c r="D682" s="99">
        <f>SUMIF('Copiar Eje'!A:A,A682,'Copiar Eje'!F:F)</f>
        <v>0</v>
      </c>
      <c r="E682" s="100"/>
      <c r="F682" s="100"/>
      <c r="G682" s="100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</row>
    <row r="683" spans="1:18" ht="14.25" customHeight="1">
      <c r="A683" s="98">
        <v>19</v>
      </c>
      <c r="B683" s="99">
        <f>SUMIF('Copiar Eje'!A:A,A683,'Copiar Eje'!C:C)</f>
        <v>0</v>
      </c>
      <c r="C683" s="99">
        <f>SUMIF('Copiar Eje'!A:A,A683,'Copiar Eje'!D:D)</f>
        <v>0</v>
      </c>
      <c r="D683" s="99">
        <f>SUMIF('Copiar Eje'!A:A,A683,'Copiar Eje'!F:F)</f>
        <v>0</v>
      </c>
      <c r="E683" s="100"/>
      <c r="F683" s="100"/>
      <c r="G683" s="100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</row>
    <row r="684" spans="1:18" ht="14.25" customHeight="1">
      <c r="A684" s="98" t="s">
        <v>2086</v>
      </c>
      <c r="B684" s="99">
        <f>SUMIF('Copiar Eje'!A:A,A684,'Copiar Eje'!C:C)</f>
        <v>0</v>
      </c>
      <c r="C684" s="99">
        <f>SUMIF('Copiar Eje'!A:A,A684,'Copiar Eje'!D:D)</f>
        <v>83000000</v>
      </c>
      <c r="D684" s="99">
        <f>SUMIF('Copiar Eje'!A:A,A684,'Copiar Eje'!F:F)</f>
        <v>40200000</v>
      </c>
      <c r="E684" s="100"/>
      <c r="F684" s="100"/>
      <c r="G684" s="100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</row>
    <row r="685" spans="1:18" ht="14.25" customHeight="1">
      <c r="A685" s="98" t="s">
        <v>2157</v>
      </c>
      <c r="B685" s="99">
        <f>SUMIF('Copiar Eje'!A:A,A685,'Copiar Eje'!C:C)</f>
        <v>0</v>
      </c>
      <c r="C685" s="99">
        <f>SUMIF('Copiar Eje'!A:A,A685,'Copiar Eje'!D:D)</f>
        <v>142000000</v>
      </c>
      <c r="D685" s="99">
        <f>SUMIF('Copiar Eje'!A:A,A685,'Copiar Eje'!F:F)</f>
        <v>102000000</v>
      </c>
      <c r="E685" s="100"/>
      <c r="F685" s="100"/>
      <c r="G685" s="100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</row>
    <row r="686" spans="1:18" ht="14.25" customHeight="1">
      <c r="A686" s="98" t="s">
        <v>2166</v>
      </c>
      <c r="B686" s="99">
        <f>SUMIF('Copiar Eje'!A:A,A686,'Copiar Eje'!C:C)</f>
        <v>0</v>
      </c>
      <c r="C686" s="99">
        <f>SUMIF('Copiar Eje'!A:A,A686,'Copiar Eje'!D:D)</f>
        <v>11000000</v>
      </c>
      <c r="D686" s="99">
        <f>SUMIF('Copiar Eje'!A:A,A686,'Copiar Eje'!F:F)</f>
        <v>0</v>
      </c>
      <c r="E686" s="100"/>
      <c r="F686" s="100"/>
      <c r="G686" s="100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</row>
    <row r="687" spans="1:18" ht="14.25" customHeight="1">
      <c r="A687" s="98" t="s">
        <v>2199</v>
      </c>
      <c r="B687" s="99">
        <f>SUMIF('Copiar Eje'!A:A,A687,'Copiar Eje'!C:C)</f>
        <v>0</v>
      </c>
      <c r="C687" s="99">
        <f>SUMIF('Copiar Eje'!A:A,A687,'Copiar Eje'!D:D)</f>
        <v>100000000</v>
      </c>
      <c r="D687" s="99">
        <f>SUMIF('Copiar Eje'!A:A,A687,'Copiar Eje'!F:F)</f>
        <v>0</v>
      </c>
      <c r="E687" s="100"/>
      <c r="F687" s="100"/>
      <c r="G687" s="100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</row>
    <row r="688" spans="1:18" ht="14.25" customHeight="1">
      <c r="A688" s="98" t="s">
        <v>2183</v>
      </c>
      <c r="B688" s="99">
        <f>SUMIF('Copiar Eje'!A:A,A688,'Copiar Eje'!C:C)</f>
        <v>0</v>
      </c>
      <c r="C688" s="99">
        <f>SUMIF('Copiar Eje'!A:A,A688,'Copiar Eje'!D:D)</f>
        <v>120974</v>
      </c>
      <c r="D688" s="99">
        <f>SUMIF('Copiar Eje'!A:A,A688,'Copiar Eje'!F:F)</f>
        <v>0</v>
      </c>
      <c r="E688" s="100"/>
      <c r="F688" s="100"/>
      <c r="G688" s="100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</row>
    <row r="689" spans="1:18" ht="14.25" customHeight="1">
      <c r="A689" s="98" t="s">
        <v>2178</v>
      </c>
      <c r="B689" s="99">
        <f>SUMIF('Copiar Eje'!A:A,A689,'Copiar Eje'!C:C)</f>
        <v>0</v>
      </c>
      <c r="C689" s="99">
        <f>SUMIF('Copiar Eje'!A:A,A689,'Copiar Eje'!D:D)</f>
        <v>75342</v>
      </c>
      <c r="D689" s="99">
        <f>SUMIF('Copiar Eje'!A:A,A689,'Copiar Eje'!F:F)</f>
        <v>0</v>
      </c>
      <c r="E689" s="100"/>
      <c r="F689" s="100"/>
      <c r="G689" s="100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</row>
    <row r="690" spans="1:18" ht="14.25" customHeight="1">
      <c r="A690" s="98" t="s">
        <v>3562</v>
      </c>
      <c r="B690" s="99">
        <f>SUMIF('Copiar Eje'!A:A,A690,'Copiar Eje'!C:C)</f>
        <v>0</v>
      </c>
      <c r="C690" s="99">
        <f>SUMIF('Copiar Eje'!A:A,A690,'Copiar Eje'!D:D)</f>
        <v>0</v>
      </c>
      <c r="D690" s="99">
        <f>SUMIF('Copiar Eje'!A:A,A690,'Copiar Eje'!F:F)</f>
        <v>0</v>
      </c>
      <c r="E690" s="100"/>
      <c r="F690" s="100"/>
      <c r="G690" s="100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</row>
    <row r="691" spans="1:18" ht="14.25" customHeight="1">
      <c r="A691" s="98" t="s">
        <v>2198</v>
      </c>
      <c r="B691" s="99">
        <f>SUMIF('Copiar Eje'!A:A,A691,'Copiar Eje'!C:C)</f>
        <v>0</v>
      </c>
      <c r="C691" s="99">
        <f>SUMIF('Copiar Eje'!A:A,A691,'Copiar Eje'!D:D)</f>
        <v>36000000</v>
      </c>
      <c r="D691" s="99">
        <f>SUMIF('Copiar Eje'!A:A,A691,'Copiar Eje'!F:F)</f>
        <v>19988130</v>
      </c>
      <c r="E691" s="100"/>
      <c r="F691" s="100"/>
      <c r="G691" s="100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</row>
    <row r="692" spans="1:18" ht="14.25" customHeight="1">
      <c r="A692" s="98" t="s">
        <v>2202</v>
      </c>
      <c r="B692" s="99">
        <f>SUMIF('Copiar Eje'!A:A,A692,'Copiar Eje'!C:C)</f>
        <v>0</v>
      </c>
      <c r="C692" s="99">
        <f>SUMIF('Copiar Eje'!A:A,A692,'Copiar Eje'!D:D)</f>
        <v>98923331.469999999</v>
      </c>
      <c r="D692" s="99">
        <f>SUMIF('Copiar Eje'!A:A,A692,'Copiar Eje'!F:F)</f>
        <v>0</v>
      </c>
      <c r="E692" s="100"/>
      <c r="F692" s="100"/>
      <c r="G692" s="100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</row>
    <row r="693" spans="1:18" ht="14.25" customHeight="1">
      <c r="A693" s="98" t="s">
        <v>2329</v>
      </c>
      <c r="B693" s="99">
        <f>SUMIF('Copiar Eje'!A:A,A693,'Copiar Eje'!C:C)</f>
        <v>0</v>
      </c>
      <c r="C693" s="99">
        <f>SUMIF('Copiar Eje'!A:A,A693,'Copiar Eje'!D:D)</f>
        <v>15000000</v>
      </c>
      <c r="D693" s="99">
        <f>SUMIF('Copiar Eje'!A:A,A693,'Copiar Eje'!F:F)</f>
        <v>15000000</v>
      </c>
      <c r="E693" s="100"/>
      <c r="F693" s="100"/>
      <c r="G693" s="100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</row>
    <row r="694" spans="1:18" ht="14.25" customHeight="1">
      <c r="A694" s="98" t="s">
        <v>2135</v>
      </c>
      <c r="B694" s="99">
        <f>SUMIF('Copiar Eje'!A:A,A694,'Copiar Eje'!C:C)</f>
        <v>72000000</v>
      </c>
      <c r="C694" s="99">
        <f>SUMIF('Copiar Eje'!A:A,A694,'Copiar Eje'!D:D)</f>
        <v>71500000</v>
      </c>
      <c r="D694" s="99">
        <f>SUMIF('Copiar Eje'!A:A,A694,'Copiar Eje'!F:F)</f>
        <v>71500000</v>
      </c>
      <c r="E694" s="100"/>
      <c r="F694" s="100"/>
      <c r="G694" s="100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</row>
    <row r="695" spans="1:18" ht="14.25" customHeight="1">
      <c r="A695" s="98" t="s">
        <v>2137</v>
      </c>
      <c r="B695" s="99">
        <f>SUMIF('Copiar Eje'!A:A,A695,'Copiar Eje'!C:C)</f>
        <v>15000000</v>
      </c>
      <c r="C695" s="99">
        <f>SUMIF('Copiar Eje'!A:A,A695,'Copiar Eje'!D:D)</f>
        <v>15000000</v>
      </c>
      <c r="D695" s="99">
        <f>SUMIF('Copiar Eje'!A:A,A695,'Copiar Eje'!F:F)</f>
        <v>10721900</v>
      </c>
      <c r="E695" s="100"/>
      <c r="F695" s="100"/>
      <c r="G695" s="100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</row>
    <row r="696" spans="1:18" ht="14.25" customHeight="1">
      <c r="A696" s="98" t="s">
        <v>2139</v>
      </c>
      <c r="B696" s="99">
        <f>SUMIF('Copiar Eje'!A:A,A696,'Copiar Eje'!C:C)</f>
        <v>6000000</v>
      </c>
      <c r="C696" s="99">
        <f>SUMIF('Copiar Eje'!A:A,A696,'Copiar Eje'!D:D)</f>
        <v>6000000</v>
      </c>
      <c r="D696" s="99">
        <f>SUMIF('Copiar Eje'!A:A,A696,'Copiar Eje'!F:F)</f>
        <v>6000000</v>
      </c>
      <c r="E696" s="100"/>
      <c r="F696" s="100"/>
      <c r="G696" s="100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</row>
    <row r="697" spans="1:18" ht="14.25" customHeight="1">
      <c r="A697" s="98" t="s">
        <v>2123</v>
      </c>
      <c r="B697" s="99">
        <f>SUMIF('Copiar Eje'!A:A,A697,'Copiar Eje'!C:C)</f>
        <v>86500000</v>
      </c>
      <c r="C697" s="99">
        <f>SUMIF('Copiar Eje'!A:A,A697,'Copiar Eje'!D:D)</f>
        <v>77200000</v>
      </c>
      <c r="D697" s="99">
        <f>SUMIF('Copiar Eje'!A:A,A697,'Copiar Eje'!F:F)</f>
        <v>77200000</v>
      </c>
      <c r="E697" s="100"/>
      <c r="F697" s="100"/>
      <c r="G697" s="100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</row>
    <row r="698" spans="1:18" ht="14.25" customHeight="1">
      <c r="A698" s="98" t="s">
        <v>2125</v>
      </c>
      <c r="B698" s="99">
        <f>SUMIF('Copiar Eje'!A:A,A698,'Copiar Eje'!C:C)</f>
        <v>55000000</v>
      </c>
      <c r="C698" s="99">
        <f>SUMIF('Copiar Eje'!A:A,A698,'Copiar Eje'!D:D)</f>
        <v>54100000</v>
      </c>
      <c r="D698" s="99">
        <f>SUMIF('Copiar Eje'!A:A,A698,'Copiar Eje'!F:F)</f>
        <v>54100000</v>
      </c>
      <c r="E698" s="100"/>
      <c r="F698" s="100"/>
      <c r="G698" s="100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</row>
    <row r="699" spans="1:18" ht="14.25" customHeight="1">
      <c r="A699" s="98" t="s">
        <v>2376</v>
      </c>
      <c r="B699" s="99">
        <f>SUMIF('Copiar Eje'!A:A,A699,'Copiar Eje'!C:C)</f>
        <v>16350000</v>
      </c>
      <c r="C699" s="99">
        <f>SUMIF('Copiar Eje'!A:A,A699,'Copiar Eje'!D:D)</f>
        <v>21350000</v>
      </c>
      <c r="D699" s="99">
        <f>SUMIF('Copiar Eje'!A:A,A699,'Copiar Eje'!F:F)</f>
        <v>21350000</v>
      </c>
      <c r="E699" s="100"/>
      <c r="F699" s="100"/>
      <c r="G699" s="100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</row>
    <row r="700" spans="1:18" ht="14.25" customHeight="1">
      <c r="A700" s="98" t="s">
        <v>2378</v>
      </c>
      <c r="B700" s="99">
        <f>SUMIF('Copiar Eje'!A:A,A700,'Copiar Eje'!C:C)</f>
        <v>87877180</v>
      </c>
      <c r="C700" s="99">
        <f>SUMIF('Copiar Eje'!A:A,A700,'Copiar Eje'!D:D)</f>
        <v>79000000</v>
      </c>
      <c r="D700" s="99">
        <f>SUMIF('Copiar Eje'!A:A,A700,'Copiar Eje'!F:F)</f>
        <v>73400000</v>
      </c>
      <c r="E700" s="100"/>
      <c r="F700" s="100"/>
      <c r="G700" s="100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</row>
    <row r="701" spans="1:18" ht="14.25" customHeight="1">
      <c r="A701" s="98" t="s">
        <v>2381</v>
      </c>
      <c r="B701" s="99">
        <f>SUMIF('Copiar Eje'!A:A,A701,'Copiar Eje'!C:C)</f>
        <v>38500000</v>
      </c>
      <c r="C701" s="99">
        <f>SUMIF('Copiar Eje'!A:A,A701,'Copiar Eje'!D:D)</f>
        <v>30000000</v>
      </c>
      <c r="D701" s="99">
        <f>SUMIF('Copiar Eje'!A:A,A701,'Copiar Eje'!F:F)</f>
        <v>30000000</v>
      </c>
      <c r="E701" s="100"/>
      <c r="F701" s="100"/>
      <c r="G701" s="100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</row>
    <row r="702" spans="1:18" ht="14.25" customHeight="1">
      <c r="A702" s="98" t="s">
        <v>2391</v>
      </c>
      <c r="B702" s="99">
        <f>SUMIF('Copiar Eje'!A:A,A702,'Copiar Eje'!C:C)</f>
        <v>33000000</v>
      </c>
      <c r="C702" s="99">
        <f>SUMIF('Copiar Eje'!A:A,A702,'Copiar Eje'!D:D)</f>
        <v>40000000</v>
      </c>
      <c r="D702" s="99">
        <f>SUMIF('Copiar Eje'!A:A,A702,'Copiar Eje'!F:F)</f>
        <v>40000000</v>
      </c>
      <c r="E702" s="100"/>
      <c r="F702" s="100"/>
      <c r="G702" s="100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</row>
    <row r="703" spans="1:18" ht="14.25" customHeight="1">
      <c r="A703" s="98" t="s">
        <v>2394</v>
      </c>
      <c r="B703" s="99">
        <f>SUMIF('Copiar Eje'!A:A,A703,'Copiar Eje'!C:C)</f>
        <v>38500000</v>
      </c>
      <c r="C703" s="99">
        <f>SUMIF('Copiar Eje'!A:A,A703,'Copiar Eje'!D:D)</f>
        <v>38500000</v>
      </c>
      <c r="D703" s="99">
        <f>SUMIF('Copiar Eje'!A:A,A703,'Copiar Eje'!F:F)</f>
        <v>38500000</v>
      </c>
      <c r="E703" s="100"/>
      <c r="F703" s="100"/>
      <c r="G703" s="100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</row>
    <row r="704" spans="1:18" ht="14.25" customHeight="1">
      <c r="A704" s="98" t="s">
        <v>2407</v>
      </c>
      <c r="B704" s="99">
        <f>SUMIF('Copiar Eje'!A:A,A704,'Copiar Eje'!C:C)</f>
        <v>108000000</v>
      </c>
      <c r="C704" s="99">
        <f>SUMIF('Copiar Eje'!A:A,A704,'Copiar Eje'!D:D)</f>
        <v>105200000</v>
      </c>
      <c r="D704" s="99">
        <f>SUMIF('Copiar Eje'!A:A,A704,'Copiar Eje'!F:F)</f>
        <v>91100000</v>
      </c>
      <c r="E704" s="100"/>
      <c r="F704" s="100"/>
      <c r="G704" s="100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</row>
    <row r="705" spans="1:18" ht="14.25" customHeight="1">
      <c r="A705" s="98" t="s">
        <v>2409</v>
      </c>
      <c r="B705" s="99">
        <f>SUMIF('Copiar Eje'!A:A,A705,'Copiar Eje'!C:C)</f>
        <v>0</v>
      </c>
      <c r="C705" s="99">
        <f>SUMIF('Copiar Eje'!A:A,A705,'Copiar Eje'!D:D)</f>
        <v>75095292.159999996</v>
      </c>
      <c r="D705" s="99">
        <f>SUMIF('Copiar Eje'!A:A,A705,'Copiar Eje'!F:F)</f>
        <v>64560000</v>
      </c>
      <c r="E705" s="100"/>
      <c r="F705" s="100"/>
      <c r="G705" s="100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</row>
    <row r="706" spans="1:18" ht="14.25" customHeight="1">
      <c r="A706" s="98" t="s">
        <v>2403</v>
      </c>
      <c r="B706" s="99">
        <f>SUMIF('Copiar Eje'!A:A,A706,'Copiar Eje'!C:C)</f>
        <v>72000000</v>
      </c>
      <c r="C706" s="99">
        <f>SUMIF('Copiar Eje'!A:A,A706,'Copiar Eje'!D:D)</f>
        <v>72000000</v>
      </c>
      <c r="D706" s="99">
        <f>SUMIF('Copiar Eje'!A:A,A706,'Copiar Eje'!F:F)</f>
        <v>72000000</v>
      </c>
      <c r="E706" s="100"/>
      <c r="F706" s="100"/>
      <c r="G706" s="100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</row>
    <row r="707" spans="1:18" ht="14.25" customHeight="1">
      <c r="A707" s="98" t="s">
        <v>2415</v>
      </c>
      <c r="B707" s="99">
        <f>SUMIF('Copiar Eje'!A:A,A707,'Copiar Eje'!C:C)</f>
        <v>55000000</v>
      </c>
      <c r="C707" s="99">
        <f>SUMIF('Copiar Eje'!A:A,A707,'Copiar Eje'!D:D)</f>
        <v>55000000</v>
      </c>
      <c r="D707" s="99">
        <f>SUMIF('Copiar Eje'!A:A,A707,'Copiar Eje'!F:F)</f>
        <v>55000000</v>
      </c>
      <c r="E707" s="100"/>
      <c r="F707" s="100"/>
      <c r="G707" s="100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</row>
    <row r="708" spans="1:18" ht="14.25" customHeight="1">
      <c r="A708" s="98" t="s">
        <v>2418</v>
      </c>
      <c r="B708" s="99">
        <f>SUMIF('Copiar Eje'!A:A,A708,'Copiar Eje'!C:C)</f>
        <v>49500000</v>
      </c>
      <c r="C708" s="99">
        <f>SUMIF('Copiar Eje'!A:A,A708,'Copiar Eje'!D:D)</f>
        <v>49500000</v>
      </c>
      <c r="D708" s="99">
        <f>SUMIF('Copiar Eje'!A:A,A708,'Copiar Eje'!F:F)</f>
        <v>49200000</v>
      </c>
      <c r="E708" s="100"/>
      <c r="F708" s="100"/>
      <c r="G708" s="100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</row>
    <row r="709" spans="1:18" ht="14.25" customHeight="1">
      <c r="A709" s="98" t="s">
        <v>2357</v>
      </c>
      <c r="B709" s="99">
        <f>SUMIF('Copiar Eje'!A:A,A709,'Copiar Eje'!C:C)</f>
        <v>19250000</v>
      </c>
      <c r="C709" s="99">
        <f>SUMIF('Copiar Eje'!A:A,A709,'Copiar Eje'!D:D)</f>
        <v>15500000</v>
      </c>
      <c r="D709" s="99">
        <f>SUMIF('Copiar Eje'!A:A,A709,'Copiar Eje'!F:F)</f>
        <v>15500000</v>
      </c>
      <c r="E709" s="100"/>
      <c r="F709" s="100"/>
      <c r="G709" s="100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</row>
    <row r="710" spans="1:18" ht="14.25" customHeight="1">
      <c r="A710" s="98" t="s">
        <v>2359</v>
      </c>
      <c r="B710" s="99">
        <f>SUMIF('Copiar Eje'!A:A,A710,'Copiar Eje'!C:C)</f>
        <v>19250000</v>
      </c>
      <c r="C710" s="99">
        <f>SUMIF('Copiar Eje'!A:A,A710,'Copiar Eje'!D:D)</f>
        <v>17500000</v>
      </c>
      <c r="D710" s="99">
        <f>SUMIF('Copiar Eje'!A:A,A710,'Copiar Eje'!F:F)</f>
        <v>17500000</v>
      </c>
      <c r="E710" s="100"/>
      <c r="F710" s="100"/>
      <c r="G710" s="100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</row>
    <row r="711" spans="1:18" ht="14.25" customHeight="1">
      <c r="A711" s="98" t="s">
        <v>2361</v>
      </c>
      <c r="B711" s="99">
        <f>SUMIF('Copiar Eje'!A:A,A711,'Copiar Eje'!C:C)</f>
        <v>25000000</v>
      </c>
      <c r="C711" s="99">
        <f>SUMIF('Copiar Eje'!A:A,A711,'Copiar Eje'!D:D)</f>
        <v>25000000</v>
      </c>
      <c r="D711" s="99">
        <f>SUMIF('Copiar Eje'!A:A,A711,'Copiar Eje'!F:F)</f>
        <v>25000000</v>
      </c>
      <c r="E711" s="100"/>
      <c r="F711" s="100"/>
      <c r="G711" s="100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</row>
    <row r="712" spans="1:18" ht="14.25" customHeight="1">
      <c r="A712" s="98" t="s">
        <v>2363</v>
      </c>
      <c r="B712" s="99">
        <f>SUMIF('Copiar Eje'!A:A,A712,'Copiar Eje'!C:C)</f>
        <v>25000000</v>
      </c>
      <c r="C712" s="99">
        <f>SUMIF('Copiar Eje'!A:A,A712,'Copiar Eje'!D:D)</f>
        <v>30000000</v>
      </c>
      <c r="D712" s="99">
        <f>SUMIF('Copiar Eje'!A:A,A712,'Copiar Eje'!F:F)</f>
        <v>30000000</v>
      </c>
      <c r="E712" s="100"/>
      <c r="F712" s="100"/>
      <c r="G712" s="100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</row>
    <row r="713" spans="1:18" ht="14.25" customHeight="1">
      <c r="A713" s="98" t="s">
        <v>2344</v>
      </c>
      <c r="B713" s="99">
        <f>SUMIF('Copiar Eje'!A:A,A713,'Copiar Eje'!C:C)</f>
        <v>38500000</v>
      </c>
      <c r="C713" s="99">
        <f>SUMIF('Copiar Eje'!A:A,A713,'Copiar Eje'!D:D)</f>
        <v>33000000</v>
      </c>
      <c r="D713" s="99">
        <f>SUMIF('Copiar Eje'!A:A,A713,'Copiar Eje'!F:F)</f>
        <v>33000000</v>
      </c>
      <c r="E713" s="100"/>
      <c r="F713" s="100"/>
      <c r="G713" s="100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</row>
    <row r="714" spans="1:18" ht="14.25" customHeight="1">
      <c r="A714" s="98" t="s">
        <v>2347</v>
      </c>
      <c r="B714" s="99">
        <f>SUMIF('Copiar Eje'!A:A,A714,'Copiar Eje'!C:C)</f>
        <v>19000000</v>
      </c>
      <c r="C714" s="99">
        <f>SUMIF('Copiar Eje'!A:A,A714,'Copiar Eje'!D:D)</f>
        <v>19000000</v>
      </c>
      <c r="D714" s="99">
        <f>SUMIF('Copiar Eje'!A:A,A714,'Copiar Eje'!F:F)</f>
        <v>19000000</v>
      </c>
      <c r="E714" s="100"/>
      <c r="F714" s="100"/>
      <c r="G714" s="100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</row>
    <row r="715" spans="1:18" ht="14.25" customHeight="1">
      <c r="A715" s="98" t="s">
        <v>2082</v>
      </c>
      <c r="B715" s="99">
        <f>SUMIF('Copiar Eje'!A:A,A715,'Copiar Eje'!C:C)</f>
        <v>25000000</v>
      </c>
      <c r="C715" s="99">
        <f>SUMIF('Copiar Eje'!A:A,A715,'Copiar Eje'!D:D)</f>
        <v>20000000</v>
      </c>
      <c r="D715" s="99">
        <f>SUMIF('Copiar Eje'!A:A,A715,'Copiar Eje'!F:F)</f>
        <v>20000000</v>
      </c>
      <c r="E715" s="100"/>
      <c r="F715" s="100"/>
      <c r="G715" s="100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</row>
    <row r="716" spans="1:18" ht="14.25" customHeight="1">
      <c r="A716" s="98" t="s">
        <v>2084</v>
      </c>
      <c r="B716" s="99">
        <f>SUMIF('Copiar Eje'!A:A,A716,'Copiar Eje'!C:C)</f>
        <v>30000000</v>
      </c>
      <c r="C716" s="99">
        <f>SUMIF('Copiar Eje'!A:A,A716,'Copiar Eje'!D:D)</f>
        <v>25000000</v>
      </c>
      <c r="D716" s="99">
        <f>SUMIF('Copiar Eje'!A:A,A716,'Copiar Eje'!F:F)</f>
        <v>25000000</v>
      </c>
      <c r="E716" s="100"/>
      <c r="F716" s="100"/>
      <c r="G716" s="100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</row>
    <row r="717" spans="1:18" ht="14.25" customHeight="1">
      <c r="A717" s="98" t="s">
        <v>2107</v>
      </c>
      <c r="B717" s="99">
        <f>SUMIF('Copiar Eje'!A:A,A717,'Copiar Eje'!C:C)</f>
        <v>15000000</v>
      </c>
      <c r="C717" s="99">
        <f>SUMIF('Copiar Eje'!A:A,A717,'Copiar Eje'!D:D)</f>
        <v>15000000</v>
      </c>
      <c r="D717" s="99">
        <f>SUMIF('Copiar Eje'!A:A,A717,'Copiar Eje'!F:F)</f>
        <v>15000000</v>
      </c>
      <c r="E717" s="100"/>
      <c r="F717" s="100"/>
      <c r="G717" s="100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</row>
    <row r="718" spans="1:18" ht="14.25" customHeight="1">
      <c r="A718" s="98" t="s">
        <v>2109</v>
      </c>
      <c r="B718" s="99">
        <f>SUMIF('Copiar Eje'!A:A,A718,'Copiar Eje'!C:C)</f>
        <v>77000000</v>
      </c>
      <c r="C718" s="99">
        <f>SUMIF('Copiar Eje'!A:A,A718,'Copiar Eje'!D:D)</f>
        <v>90960000</v>
      </c>
      <c r="D718" s="99">
        <f>SUMIF('Copiar Eje'!A:A,A718,'Copiar Eje'!F:F)</f>
        <v>89180000</v>
      </c>
      <c r="E718" s="100"/>
      <c r="F718" s="100"/>
      <c r="G718" s="100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</row>
    <row r="719" spans="1:18" ht="14.25" customHeight="1">
      <c r="A719" s="98" t="s">
        <v>2096</v>
      </c>
      <c r="B719" s="99">
        <f>SUMIF('Copiar Eje'!A:A,A719,'Copiar Eje'!C:C)</f>
        <v>40000000</v>
      </c>
      <c r="C719" s="99">
        <f>SUMIF('Copiar Eje'!A:A,A719,'Copiar Eje'!D:D)</f>
        <v>40000000</v>
      </c>
      <c r="D719" s="99">
        <f>SUMIF('Copiar Eje'!A:A,A719,'Copiar Eje'!F:F)</f>
        <v>40000000</v>
      </c>
      <c r="E719" s="100"/>
      <c r="F719" s="100"/>
      <c r="G719" s="100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</row>
    <row r="720" spans="1:18" ht="14.25" customHeight="1">
      <c r="A720" s="98" t="s">
        <v>2098</v>
      </c>
      <c r="B720" s="99">
        <f>SUMIF('Copiar Eje'!A:A,A720,'Copiar Eje'!C:C)</f>
        <v>19000000</v>
      </c>
      <c r="C720" s="99">
        <f>SUMIF('Copiar Eje'!A:A,A720,'Copiar Eje'!D:D)</f>
        <v>19000000</v>
      </c>
      <c r="D720" s="99">
        <f>SUMIF('Copiar Eje'!A:A,A720,'Copiar Eje'!F:F)</f>
        <v>19000000</v>
      </c>
      <c r="E720" s="100"/>
      <c r="F720" s="100"/>
      <c r="G720" s="100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</row>
    <row r="721" spans="1:18" ht="14.25" customHeight="1">
      <c r="A721" s="98" t="s">
        <v>2259</v>
      </c>
      <c r="B721" s="99">
        <f>SUMIF('Copiar Eje'!A:A,A721,'Copiar Eje'!C:C)</f>
        <v>10000000</v>
      </c>
      <c r="C721" s="99">
        <f>SUMIF('Copiar Eje'!A:A,A721,'Copiar Eje'!D:D)</f>
        <v>10000000</v>
      </c>
      <c r="D721" s="99">
        <f>SUMIF('Copiar Eje'!A:A,A721,'Copiar Eje'!F:F)</f>
        <v>10000000</v>
      </c>
      <c r="E721" s="100"/>
      <c r="F721" s="100"/>
      <c r="G721" s="100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</row>
    <row r="722" spans="1:18" ht="14.25" customHeight="1">
      <c r="A722" s="98" t="s">
        <v>2254</v>
      </c>
      <c r="B722" s="99">
        <f>SUMIF('Copiar Eje'!A:A,A722,'Copiar Eje'!C:C)</f>
        <v>19250000</v>
      </c>
      <c r="C722" s="99">
        <f>SUMIF('Copiar Eje'!A:A,A722,'Copiar Eje'!D:D)</f>
        <v>19250000</v>
      </c>
      <c r="D722" s="99">
        <f>SUMIF('Copiar Eje'!A:A,A722,'Copiar Eje'!F:F)</f>
        <v>19250000</v>
      </c>
      <c r="E722" s="100"/>
      <c r="F722" s="100"/>
      <c r="G722" s="100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</row>
    <row r="723" spans="1:18" ht="14.25" customHeight="1">
      <c r="A723" s="98" t="s">
        <v>2256</v>
      </c>
      <c r="B723" s="99">
        <f>SUMIF('Copiar Eje'!A:A,A723,'Copiar Eje'!C:C)</f>
        <v>19250000</v>
      </c>
      <c r="C723" s="99">
        <f>SUMIF('Copiar Eje'!A:A,A723,'Copiar Eje'!D:D)</f>
        <v>33827180</v>
      </c>
      <c r="D723" s="99">
        <f>SUMIF('Copiar Eje'!A:A,A723,'Copiar Eje'!F:F)</f>
        <v>33750000</v>
      </c>
      <c r="E723" s="100"/>
      <c r="F723" s="100"/>
      <c r="G723" s="100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</row>
    <row r="724" spans="1:18" ht="14.25" customHeight="1">
      <c r="A724" s="98" t="s">
        <v>2261</v>
      </c>
      <c r="B724" s="99">
        <f>SUMIF('Copiar Eje'!A:A,A724,'Copiar Eje'!C:C)</f>
        <v>20000000</v>
      </c>
      <c r="C724" s="99">
        <f>SUMIF('Copiar Eje'!A:A,A724,'Copiar Eje'!D:D)</f>
        <v>20000000</v>
      </c>
      <c r="D724" s="99">
        <f>SUMIF('Copiar Eje'!A:A,A724,'Copiar Eje'!F:F)</f>
        <v>20000000</v>
      </c>
      <c r="E724" s="100"/>
      <c r="F724" s="100"/>
      <c r="G724" s="100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</row>
    <row r="725" spans="1:18" ht="14.25" customHeight="1">
      <c r="A725" s="98" t="s">
        <v>2280</v>
      </c>
      <c r="B725" s="99">
        <f>SUMIF('Copiar Eje'!A:A,A725,'Copiar Eje'!C:C)</f>
        <v>38500000</v>
      </c>
      <c r="C725" s="99">
        <f>SUMIF('Copiar Eje'!A:A,A725,'Copiar Eje'!D:D)</f>
        <v>38000000</v>
      </c>
      <c r="D725" s="99">
        <f>SUMIF('Copiar Eje'!A:A,A725,'Copiar Eje'!F:F)</f>
        <v>38000000</v>
      </c>
      <c r="E725" s="100"/>
      <c r="F725" s="100"/>
      <c r="G725" s="100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</row>
    <row r="726" spans="1:18" ht="14.25" customHeight="1">
      <c r="A726" s="98" t="s">
        <v>2276</v>
      </c>
      <c r="B726" s="99">
        <f>SUMIF('Copiar Eje'!A:A,A726,'Copiar Eje'!C:C)</f>
        <v>38500000</v>
      </c>
      <c r="C726" s="99">
        <f>SUMIF('Copiar Eje'!A:A,A726,'Copiar Eje'!D:D)</f>
        <v>18090000</v>
      </c>
      <c r="D726" s="99">
        <f>SUMIF('Copiar Eje'!A:A,A726,'Copiar Eje'!F:F)</f>
        <v>18090000</v>
      </c>
      <c r="E726" s="100"/>
      <c r="F726" s="100"/>
      <c r="G726" s="100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</row>
    <row r="727" spans="1:18" ht="14.25" customHeight="1">
      <c r="A727" s="98" t="s">
        <v>2278</v>
      </c>
      <c r="B727" s="99">
        <f>SUMIF('Copiar Eje'!A:A,A727,'Copiar Eje'!C:C)</f>
        <v>38500000</v>
      </c>
      <c r="C727" s="99">
        <f>SUMIF('Copiar Eje'!A:A,A727,'Copiar Eje'!D:D)</f>
        <v>29550000</v>
      </c>
      <c r="D727" s="99">
        <f>SUMIF('Copiar Eje'!A:A,A727,'Copiar Eje'!F:F)</f>
        <v>26850000</v>
      </c>
      <c r="E727" s="100"/>
      <c r="F727" s="100"/>
      <c r="G727" s="100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</row>
    <row r="728" spans="1:18" ht="14.25" customHeight="1">
      <c r="A728" s="98" t="s">
        <v>2282</v>
      </c>
      <c r="B728" s="99">
        <f>SUMIF('Copiar Eje'!A:A,A728,'Copiar Eje'!C:C)</f>
        <v>56400000</v>
      </c>
      <c r="C728" s="99">
        <f>SUMIF('Copiar Eje'!A:A,A728,'Copiar Eje'!D:D)</f>
        <v>20000000</v>
      </c>
      <c r="D728" s="99">
        <f>SUMIF('Copiar Eje'!A:A,A728,'Copiar Eje'!F:F)</f>
        <v>20000000</v>
      </c>
      <c r="E728" s="100"/>
      <c r="F728" s="100"/>
      <c r="G728" s="100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</row>
    <row r="729" spans="1:18" ht="14.25" customHeight="1">
      <c r="A729" s="98" t="s">
        <v>2290</v>
      </c>
      <c r="B729" s="99">
        <f>SUMIF('Copiar Eje'!A:A,A729,'Copiar Eje'!C:C)</f>
        <v>27500000</v>
      </c>
      <c r="C729" s="99">
        <f>SUMIF('Copiar Eje'!A:A,A729,'Copiar Eje'!D:D)</f>
        <v>43900000</v>
      </c>
      <c r="D729" s="99">
        <f>SUMIF('Copiar Eje'!A:A,A729,'Copiar Eje'!F:F)</f>
        <v>43900000</v>
      </c>
      <c r="E729" s="100"/>
      <c r="F729" s="100"/>
      <c r="G729" s="100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</row>
    <row r="730" spans="1:18" ht="14.25" customHeight="1">
      <c r="A730" s="98" t="s">
        <v>2288</v>
      </c>
      <c r="B730" s="99">
        <f>SUMIF('Copiar Eje'!A:A,A730,'Copiar Eje'!C:C)</f>
        <v>27500000</v>
      </c>
      <c r="C730" s="99">
        <f>SUMIF('Copiar Eje'!A:A,A730,'Copiar Eje'!D:D)</f>
        <v>27500000</v>
      </c>
      <c r="D730" s="99">
        <f>SUMIF('Copiar Eje'!A:A,A730,'Copiar Eje'!F:F)</f>
        <v>27500000</v>
      </c>
      <c r="E730" s="100"/>
      <c r="F730" s="100"/>
      <c r="G730" s="100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</row>
    <row r="731" spans="1:18" ht="14.25" customHeight="1">
      <c r="A731" s="98" t="s">
        <v>2298</v>
      </c>
      <c r="B731" s="99">
        <f>SUMIF('Copiar Eje'!A:A,A731,'Copiar Eje'!C:C)</f>
        <v>10000000</v>
      </c>
      <c r="C731" s="99">
        <f>SUMIF('Copiar Eje'!A:A,A731,'Copiar Eje'!D:D)</f>
        <v>10000000</v>
      </c>
      <c r="D731" s="99">
        <f>SUMIF('Copiar Eje'!A:A,A731,'Copiar Eje'!F:F)</f>
        <v>10000000</v>
      </c>
      <c r="E731" s="100"/>
      <c r="F731" s="100"/>
      <c r="G731" s="100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</row>
    <row r="732" spans="1:18" ht="14.25" customHeight="1">
      <c r="A732" s="98" t="s">
        <v>2300</v>
      </c>
      <c r="B732" s="99">
        <f>SUMIF('Copiar Eje'!A:A,A732,'Copiar Eje'!C:C)</f>
        <v>10000000</v>
      </c>
      <c r="C732" s="99">
        <f>SUMIF('Copiar Eje'!A:A,A732,'Copiar Eje'!D:D)</f>
        <v>10000000</v>
      </c>
      <c r="D732" s="99">
        <f>SUMIF('Copiar Eje'!A:A,A732,'Copiar Eje'!F:F)</f>
        <v>10000000</v>
      </c>
      <c r="E732" s="100"/>
      <c r="F732" s="100"/>
      <c r="G732" s="100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</row>
    <row r="733" spans="1:18" ht="14.25" customHeight="1">
      <c r="A733" s="98" t="s">
        <v>2326</v>
      </c>
      <c r="B733" s="99">
        <f>SUMIF('Copiar Eje'!A:A,A733,'Copiar Eje'!C:C)</f>
        <v>30000000</v>
      </c>
      <c r="C733" s="99">
        <f>SUMIF('Copiar Eje'!A:A,A733,'Copiar Eje'!D:D)</f>
        <v>25000000</v>
      </c>
      <c r="D733" s="99">
        <f>SUMIF('Copiar Eje'!A:A,A733,'Copiar Eje'!F:F)</f>
        <v>25000000</v>
      </c>
      <c r="E733" s="100"/>
      <c r="F733" s="100"/>
      <c r="G733" s="100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</row>
    <row r="734" spans="1:18" ht="14.25" customHeight="1">
      <c r="A734" s="98" t="s">
        <v>2328</v>
      </c>
      <c r="B734" s="99">
        <f>SUMIF('Copiar Eje'!A:A,A734,'Copiar Eje'!C:C)</f>
        <v>0</v>
      </c>
      <c r="C734" s="99">
        <f>SUMIF('Copiar Eje'!A:A,A734,'Copiar Eje'!D:D)</f>
        <v>25000000</v>
      </c>
      <c r="D734" s="99">
        <f>SUMIF('Copiar Eje'!A:A,A734,'Copiar Eje'!F:F)</f>
        <v>25000000</v>
      </c>
      <c r="E734" s="100"/>
      <c r="F734" s="100"/>
      <c r="G734" s="100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</row>
    <row r="735" spans="1:18" ht="14.25" customHeight="1">
      <c r="A735" s="98" t="s">
        <v>2316</v>
      </c>
      <c r="B735" s="99">
        <f>SUMIF('Copiar Eje'!A:A,A735,'Copiar Eje'!C:C)</f>
        <v>14000000</v>
      </c>
      <c r="C735" s="99">
        <f>SUMIF('Copiar Eje'!A:A,A735,'Copiar Eje'!D:D)</f>
        <v>14000000</v>
      </c>
      <c r="D735" s="99">
        <f>SUMIF('Copiar Eje'!A:A,A735,'Copiar Eje'!F:F)</f>
        <v>14000000</v>
      </c>
      <c r="E735" s="100"/>
      <c r="F735" s="100"/>
      <c r="G735" s="100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</row>
    <row r="736" spans="1:18" ht="14.25" customHeight="1">
      <c r="A736" s="98" t="s">
        <v>2318</v>
      </c>
      <c r="B736" s="99">
        <f>SUMIF('Copiar Eje'!A:A,A736,'Copiar Eje'!C:C)</f>
        <v>14000000</v>
      </c>
      <c r="C736" s="99">
        <f>SUMIF('Copiar Eje'!A:A,A736,'Copiar Eje'!D:D)</f>
        <v>14000000</v>
      </c>
      <c r="D736" s="99">
        <f>SUMIF('Copiar Eje'!A:A,A736,'Copiar Eje'!F:F)</f>
        <v>14000000</v>
      </c>
      <c r="E736" s="100"/>
      <c r="F736" s="100"/>
      <c r="G736" s="100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</row>
    <row r="737" spans="1:18" ht="14.25" customHeight="1">
      <c r="A737" s="98" t="s">
        <v>2306</v>
      </c>
      <c r="B737" s="99">
        <f>SUMIF('Copiar Eje'!A:A,A737,'Copiar Eje'!C:C)</f>
        <v>8128000</v>
      </c>
      <c r="C737" s="99">
        <f>SUMIF('Copiar Eje'!A:A,A737,'Copiar Eje'!D:D)</f>
        <v>13128000</v>
      </c>
      <c r="D737" s="99">
        <f>SUMIF('Copiar Eje'!A:A,A737,'Copiar Eje'!F:F)</f>
        <v>13128000</v>
      </c>
      <c r="E737" s="100"/>
      <c r="F737" s="100"/>
      <c r="G737" s="100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</row>
    <row r="738" spans="1:18" ht="14.25" customHeight="1">
      <c r="A738" s="98" t="s">
        <v>2308</v>
      </c>
      <c r="B738" s="99">
        <f>SUMIF('Copiar Eje'!A:A,A738,'Copiar Eje'!C:C)</f>
        <v>8128000</v>
      </c>
      <c r="C738" s="99">
        <f>SUMIF('Copiar Eje'!A:A,A738,'Copiar Eje'!D:D)</f>
        <v>13128000</v>
      </c>
      <c r="D738" s="99">
        <f>SUMIF('Copiar Eje'!A:A,A738,'Copiar Eje'!F:F)</f>
        <v>13128000</v>
      </c>
      <c r="E738" s="100"/>
      <c r="F738" s="100"/>
      <c r="G738" s="100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</row>
    <row r="739" spans="1:18" ht="14.25" customHeight="1">
      <c r="A739" s="98" t="s">
        <v>3314</v>
      </c>
      <c r="B739" s="99">
        <f>SUMIF('Copiar Eje'!A:A,A739,'Copiar Eje'!C:C)</f>
        <v>0</v>
      </c>
      <c r="C739" s="99">
        <f>SUMIF('Copiar Eje'!A:A,A739,'Copiar Eje'!D:D)</f>
        <v>15000000</v>
      </c>
      <c r="D739" s="99">
        <f>SUMIF('Copiar Eje'!A:A,A739,'Copiar Eje'!F:F)</f>
        <v>15000000</v>
      </c>
      <c r="E739" s="100"/>
      <c r="F739" s="100"/>
      <c r="G739" s="100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</row>
    <row r="740" spans="1:18" ht="14.25" customHeight="1">
      <c r="A740" s="98" t="s">
        <v>2170</v>
      </c>
      <c r="B740" s="99">
        <f>SUMIF('Copiar Eje'!A:A,A740,'Copiar Eje'!C:C)</f>
        <v>48000000</v>
      </c>
      <c r="C740" s="99">
        <f>SUMIF('Copiar Eje'!A:A,A740,'Copiar Eje'!D:D)</f>
        <v>48000000</v>
      </c>
      <c r="D740" s="99">
        <f>SUMIF('Copiar Eje'!A:A,A740,'Copiar Eje'!F:F)</f>
        <v>48000000</v>
      </c>
      <c r="E740" s="100"/>
      <c r="F740" s="100"/>
      <c r="G740" s="100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</row>
    <row r="741" spans="1:18" ht="14.25" customHeight="1">
      <c r="A741" s="98" t="s">
        <v>2154</v>
      </c>
      <c r="B741" s="99">
        <f>SUMIF('Copiar Eje'!A:A,A741,'Copiar Eje'!C:C)</f>
        <v>100000000</v>
      </c>
      <c r="C741" s="99">
        <f>SUMIF('Copiar Eje'!A:A,A741,'Copiar Eje'!D:D)</f>
        <v>44400000</v>
      </c>
      <c r="D741" s="99">
        <f>SUMIF('Copiar Eje'!A:A,A741,'Copiar Eje'!F:F)</f>
        <v>44400000</v>
      </c>
      <c r="E741" s="100"/>
      <c r="F741" s="100"/>
      <c r="G741" s="100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</row>
    <row r="742" spans="1:18" ht="14.25" customHeight="1">
      <c r="A742" s="98" t="s">
        <v>2165</v>
      </c>
      <c r="B742" s="99">
        <f>SUMIF('Copiar Eje'!A:A,A742,'Copiar Eje'!C:C)</f>
        <v>1053239547.6</v>
      </c>
      <c r="C742" s="99">
        <f>SUMIF('Copiar Eje'!A:A,A742,'Copiar Eje'!D:D)</f>
        <v>948456992.89999998</v>
      </c>
      <c r="D742" s="99">
        <f>SUMIF('Copiar Eje'!A:A,A742,'Copiar Eje'!F:F)</f>
        <v>948456992.29999995</v>
      </c>
      <c r="E742" s="100"/>
      <c r="F742" s="100"/>
      <c r="G742" s="100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</row>
    <row r="743" spans="1:18" ht="14.25" customHeight="1">
      <c r="A743" s="98" t="s">
        <v>2168</v>
      </c>
      <c r="B743" s="99">
        <f>SUMIF('Copiar Eje'!A:A,A743,'Copiar Eje'!C:C)</f>
        <v>83829046</v>
      </c>
      <c r="C743" s="99">
        <f>SUMIF('Copiar Eje'!A:A,A743,'Copiar Eje'!D:D)</f>
        <v>83829046</v>
      </c>
      <c r="D743" s="99">
        <f>SUMIF('Copiar Eje'!A:A,A743,'Copiar Eje'!F:F)</f>
        <v>83785000</v>
      </c>
      <c r="E743" s="100"/>
      <c r="F743" s="100"/>
      <c r="G743" s="100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</row>
    <row r="744" spans="1:18" ht="14.25" customHeight="1">
      <c r="A744" s="98" t="s">
        <v>2172</v>
      </c>
      <c r="B744" s="99">
        <f>SUMIF('Copiar Eje'!A:A,A744,'Copiar Eje'!C:C)</f>
        <v>30000000</v>
      </c>
      <c r="C744" s="99">
        <f>SUMIF('Copiar Eje'!A:A,A744,'Copiar Eje'!D:D)</f>
        <v>30000000</v>
      </c>
      <c r="D744" s="99">
        <f>SUMIF('Copiar Eje'!A:A,A744,'Copiar Eje'!F:F)</f>
        <v>30000000</v>
      </c>
      <c r="E744" s="100"/>
      <c r="F744" s="100"/>
      <c r="G744" s="100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</row>
    <row r="745" spans="1:18" ht="14.25" customHeight="1">
      <c r="A745" s="98" t="s">
        <v>2188</v>
      </c>
      <c r="B745" s="99">
        <f>SUMIF('Copiar Eje'!A:A,A745,'Copiar Eje'!C:C)</f>
        <v>0</v>
      </c>
      <c r="C745" s="99">
        <f>SUMIF('Copiar Eje'!A:A,A745,'Copiar Eje'!D:D)</f>
        <v>119672435</v>
      </c>
      <c r="D745" s="99">
        <f>SUMIF('Copiar Eje'!A:A,A745,'Copiar Eje'!F:F)</f>
        <v>119672435</v>
      </c>
      <c r="E745" s="100"/>
      <c r="F745" s="100"/>
      <c r="G745" s="100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</row>
    <row r="746" spans="1:18" ht="14.25" customHeight="1">
      <c r="A746" s="98" t="s">
        <v>2161</v>
      </c>
      <c r="B746" s="99">
        <f>SUMIF('Copiar Eje'!A:A,A746,'Copiar Eje'!C:C)</f>
        <v>10647204890</v>
      </c>
      <c r="C746" s="99">
        <f>SUMIF('Copiar Eje'!A:A,A746,'Copiar Eje'!D:D)</f>
        <v>18674463346.380001</v>
      </c>
      <c r="D746" s="99">
        <f>SUMIF('Copiar Eje'!A:A,A746,'Copiar Eje'!F:F)</f>
        <v>18674463346.380001</v>
      </c>
      <c r="E746" s="100"/>
      <c r="F746" s="100"/>
      <c r="G746" s="100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</row>
    <row r="747" spans="1:18" ht="14.25" customHeight="1">
      <c r="A747" s="98" t="s">
        <v>2185</v>
      </c>
      <c r="B747" s="99">
        <f>SUMIF('Copiar Eje'!A:A,A747,'Copiar Eje'!C:C)</f>
        <v>0</v>
      </c>
      <c r="C747" s="99">
        <f>SUMIF('Copiar Eje'!A:A,A747,'Copiar Eje'!D:D)</f>
        <v>0</v>
      </c>
      <c r="D747" s="99">
        <f>SUMIF('Copiar Eje'!A:A,A747,'Copiar Eje'!F:F)</f>
        <v>0</v>
      </c>
      <c r="E747" s="93"/>
      <c r="F747" s="93"/>
      <c r="G747" s="93"/>
      <c r="H747" s="93"/>
      <c r="I747" s="93"/>
      <c r="J747" s="93"/>
    </row>
    <row r="748" spans="1:18" ht="14.25" customHeight="1">
      <c r="A748" s="98" t="s">
        <v>2163</v>
      </c>
      <c r="B748" s="99">
        <f>SUMIF('Copiar Eje'!A:A,A748,'Copiar Eje'!C:C)</f>
        <v>34655482061.25</v>
      </c>
      <c r="C748" s="99">
        <f>SUMIF('Copiar Eje'!A:A,A748,'Copiar Eje'!D:D)</f>
        <v>34655482061.25</v>
      </c>
      <c r="D748" s="99">
        <f>SUMIF('Copiar Eje'!A:A,A748,'Copiar Eje'!F:F)</f>
        <v>34655482061</v>
      </c>
      <c r="E748" s="93"/>
      <c r="F748" s="93"/>
      <c r="G748" s="93"/>
      <c r="H748" s="93"/>
      <c r="I748" s="93"/>
      <c r="J748" s="93"/>
    </row>
    <row r="749" spans="1:18" ht="14.25" customHeight="1">
      <c r="A749" s="98" t="s">
        <v>2186</v>
      </c>
      <c r="B749" s="99">
        <f>SUMIF('Copiar Eje'!A:A,A749,'Copiar Eje'!C:C)</f>
        <v>260574103.94999999</v>
      </c>
      <c r="C749" s="99">
        <f>SUMIF('Copiar Eje'!A:A,A749,'Copiar Eje'!D:D)</f>
        <v>260574103.94999999</v>
      </c>
      <c r="D749" s="99">
        <f>SUMIF('Copiar Eje'!A:A,A749,'Copiar Eje'!F:F)</f>
        <v>260574103</v>
      </c>
      <c r="E749" s="93"/>
      <c r="F749" s="93"/>
      <c r="G749" s="93"/>
      <c r="H749" s="93"/>
      <c r="I749" s="93"/>
      <c r="J749" s="93"/>
    </row>
    <row r="750" spans="1:18" ht="14.25" customHeight="1">
      <c r="A750" s="98" t="s">
        <v>2160</v>
      </c>
      <c r="B750" s="99">
        <f>SUMIF('Copiar Eje'!A:A,A750,'Copiar Eje'!C:C)</f>
        <v>25868438586</v>
      </c>
      <c r="C750" s="99">
        <f>SUMIF('Copiar Eje'!A:A,A750,'Copiar Eje'!D:D)</f>
        <v>27452547695</v>
      </c>
      <c r="D750" s="99">
        <f>SUMIF('Copiar Eje'!A:A,A750,'Copiar Eje'!F:F)</f>
        <v>25868438586</v>
      </c>
      <c r="E750" s="93"/>
      <c r="F750" s="93"/>
      <c r="G750" s="93"/>
      <c r="H750" s="93"/>
      <c r="I750" s="93"/>
      <c r="J750" s="93"/>
    </row>
    <row r="751" spans="1:18" ht="14.25" customHeight="1">
      <c r="A751" s="98" t="s">
        <v>2181</v>
      </c>
      <c r="B751" s="99">
        <f>SUMIF('Copiar Eje'!A:A,A751,'Copiar Eje'!C:C)</f>
        <v>0</v>
      </c>
      <c r="C751" s="99">
        <f>SUMIF('Copiar Eje'!A:A,A751,'Copiar Eje'!D:D)</f>
        <v>135702181</v>
      </c>
      <c r="D751" s="99">
        <f>SUMIF('Copiar Eje'!A:A,A751,'Copiar Eje'!F:F)</f>
        <v>117280000</v>
      </c>
      <c r="E751" s="100"/>
      <c r="F751" s="100"/>
      <c r="G751" s="100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</row>
    <row r="752" spans="1:18" ht="14.25" customHeight="1">
      <c r="A752" s="98" t="s">
        <v>2175</v>
      </c>
      <c r="B752" s="99">
        <f>SUMIF('Copiar Eje'!A:A,A752,'Copiar Eje'!C:C)</f>
        <v>828321732.71000004</v>
      </c>
      <c r="C752" s="99">
        <f>SUMIF('Copiar Eje'!A:A,A752,'Copiar Eje'!D:D)</f>
        <v>863364668.00999999</v>
      </c>
      <c r="D752" s="99">
        <f>SUMIF('Copiar Eje'!A:A,A752,'Copiar Eje'!F:F)</f>
        <v>828321732.71000004</v>
      </c>
      <c r="E752" s="100"/>
      <c r="F752" s="100"/>
      <c r="G752" s="100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</row>
    <row r="753" spans="1:18" ht="14.25" customHeight="1">
      <c r="A753" s="98" t="s">
        <v>2180</v>
      </c>
      <c r="B753" s="99">
        <f>SUMIF('Copiar Eje'!A:A,A753,'Copiar Eje'!C:C)</f>
        <v>55000000</v>
      </c>
      <c r="C753" s="99">
        <f>SUMIF('Copiar Eje'!A:A,A753,'Copiar Eje'!D:D)</f>
        <v>0</v>
      </c>
      <c r="D753" s="99">
        <f>SUMIF('Copiar Eje'!A:A,A753,'Copiar Eje'!F:F)</f>
        <v>0</v>
      </c>
      <c r="E753" s="100"/>
      <c r="F753" s="100"/>
      <c r="G753" s="100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</row>
    <row r="754" spans="1:18" ht="14.25" customHeight="1">
      <c r="A754" s="98" t="s">
        <v>2193</v>
      </c>
      <c r="B754" s="99">
        <f>SUMIF('Copiar Eje'!A:A,A754,'Copiar Eje'!C:C)</f>
        <v>0</v>
      </c>
      <c r="C754" s="99">
        <f>SUMIF('Copiar Eje'!A:A,A754,'Copiar Eje'!D:D)</f>
        <v>0</v>
      </c>
      <c r="D754" s="99">
        <f>SUMIF('Copiar Eje'!A:A,A754,'Copiar Eje'!F:F)</f>
        <v>0</v>
      </c>
      <c r="E754" s="100"/>
      <c r="F754" s="100"/>
      <c r="G754" s="100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</row>
    <row r="755" spans="1:18" ht="14.25" customHeight="1">
      <c r="A755" s="98" t="s">
        <v>2196</v>
      </c>
      <c r="B755" s="99">
        <f>SUMIF('Copiar Eje'!A:A,A755,'Copiar Eje'!C:C)</f>
        <v>0</v>
      </c>
      <c r="C755" s="99">
        <f>SUMIF('Copiar Eje'!A:A,A755,'Copiar Eje'!D:D)</f>
        <v>0</v>
      </c>
      <c r="D755" s="99">
        <f>SUMIF('Copiar Eje'!A:A,A755,'Copiar Eje'!F:F)</f>
        <v>0</v>
      </c>
      <c r="E755" s="100"/>
      <c r="F755" s="100"/>
      <c r="G755" s="100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</row>
    <row r="756" spans="1:18" ht="14.25" customHeight="1">
      <c r="A756" s="98" t="s">
        <v>2156</v>
      </c>
      <c r="B756" s="99">
        <f>SUMIF('Copiar Eje'!A:A,A756,'Copiar Eje'!C:C)</f>
        <v>0</v>
      </c>
      <c r="C756" s="99">
        <f>SUMIF('Copiar Eje'!A:A,A756,'Copiar Eje'!D:D)</f>
        <v>60359901.310000002</v>
      </c>
      <c r="D756" s="99">
        <f>SUMIF('Copiar Eje'!A:A,A756,'Copiar Eje'!F:F)</f>
        <v>60150000</v>
      </c>
      <c r="E756" s="100"/>
      <c r="F756" s="100"/>
      <c r="G756" s="100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</row>
    <row r="757" spans="1:18" ht="14.25" customHeight="1">
      <c r="A757" s="98" t="s">
        <v>2189</v>
      </c>
      <c r="B757" s="99">
        <f>SUMIF('Copiar Eje'!A:A,A757,'Copiar Eje'!C:C)</f>
        <v>0</v>
      </c>
      <c r="C757" s="99">
        <f>SUMIF('Copiar Eje'!A:A,A757,'Copiar Eje'!D:D)</f>
        <v>6390275.0300000003</v>
      </c>
      <c r="D757" s="99">
        <f>SUMIF('Copiar Eje'!A:A,A757,'Copiar Eje'!F:F)</f>
        <v>0</v>
      </c>
      <c r="E757" s="100"/>
      <c r="F757" s="100"/>
      <c r="G757" s="100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</row>
    <row r="758" spans="1:18" ht="14.25" customHeight="1">
      <c r="A758" s="98" t="s">
        <v>2194</v>
      </c>
      <c r="B758" s="99">
        <f>SUMIF('Copiar Eje'!A:A,A758,'Copiar Eje'!C:C)</f>
        <v>0</v>
      </c>
      <c r="C758" s="99">
        <f>SUMIF('Copiar Eje'!A:A,A758,'Copiar Eje'!D:D)</f>
        <v>0</v>
      </c>
      <c r="D758" s="99">
        <f>SUMIF('Copiar Eje'!A:A,A758,'Copiar Eje'!F:F)</f>
        <v>0</v>
      </c>
      <c r="E758" s="100"/>
      <c r="F758" s="100"/>
      <c r="G758" s="100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</row>
    <row r="759" spans="1:18" ht="14.25" customHeight="1">
      <c r="A759" s="98" t="s">
        <v>2191</v>
      </c>
      <c r="B759" s="99">
        <f>SUMIF('Copiar Eje'!A:A,A759,'Copiar Eje'!C:C)</f>
        <v>0</v>
      </c>
      <c r="C759" s="99">
        <f>SUMIF('Copiar Eje'!A:A,A759,'Copiar Eje'!D:D)</f>
        <v>0</v>
      </c>
      <c r="D759" s="99">
        <f>SUMIF('Copiar Eje'!A:A,A759,'Copiar Eje'!F:F)</f>
        <v>0</v>
      </c>
      <c r="E759" s="100"/>
      <c r="F759" s="100"/>
      <c r="G759" s="100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</row>
    <row r="760" spans="1:18" ht="14.25" customHeight="1">
      <c r="A760" s="98" t="s">
        <v>2177</v>
      </c>
      <c r="B760" s="99">
        <f>SUMIF('Copiar Eje'!A:A,A760,'Copiar Eje'!C:C)</f>
        <v>0</v>
      </c>
      <c r="C760" s="99">
        <f>SUMIF('Copiar Eje'!A:A,A760,'Copiar Eje'!D:D)</f>
        <v>2634696</v>
      </c>
      <c r="D760" s="99">
        <f>SUMIF('Copiar Eje'!A:A,A760,'Copiar Eje'!F:F)</f>
        <v>0</v>
      </c>
      <c r="E760" s="100"/>
      <c r="F760" s="100"/>
      <c r="G760" s="100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</row>
    <row r="761" spans="1:18" ht="14.25" customHeight="1">
      <c r="A761" s="98" t="s">
        <v>2215</v>
      </c>
      <c r="B761" s="99">
        <f>SUMIF('Copiar Eje'!A:A,A761,'Copiar Eje'!C:C)</f>
        <v>2500000</v>
      </c>
      <c r="C761" s="99">
        <f>SUMIF('Copiar Eje'!A:A,A761,'Copiar Eje'!D:D)</f>
        <v>2500000</v>
      </c>
      <c r="D761" s="99">
        <f>SUMIF('Copiar Eje'!A:A,A761,'Copiar Eje'!F:F)</f>
        <v>2500000</v>
      </c>
      <c r="E761" s="100"/>
      <c r="F761" s="100"/>
      <c r="G761" s="100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</row>
    <row r="762" spans="1:18" ht="14.25" customHeight="1">
      <c r="A762" s="98" t="s">
        <v>2217</v>
      </c>
      <c r="B762" s="99">
        <f>SUMIF('Copiar Eje'!A:A,A762,'Copiar Eje'!C:C)</f>
        <v>2500000</v>
      </c>
      <c r="C762" s="99">
        <f>SUMIF('Copiar Eje'!A:A,A762,'Copiar Eje'!D:D)</f>
        <v>2500000</v>
      </c>
      <c r="D762" s="99">
        <f>SUMIF('Copiar Eje'!A:A,A762,'Copiar Eje'!F:F)</f>
        <v>2500000</v>
      </c>
      <c r="E762" s="93"/>
      <c r="F762" s="93"/>
      <c r="G762" s="93"/>
      <c r="H762" s="93"/>
      <c r="I762" s="93"/>
      <c r="J762" s="93"/>
    </row>
    <row r="763" spans="1:18" ht="14.25" customHeight="1">
      <c r="A763" s="98" t="s">
        <v>2227</v>
      </c>
      <c r="B763" s="99">
        <f>SUMIF('Copiar Eje'!A:A,A763,'Copiar Eje'!C:C)</f>
        <v>10000000</v>
      </c>
      <c r="C763" s="99">
        <f>SUMIF('Copiar Eje'!A:A,A763,'Copiar Eje'!D:D)</f>
        <v>10000000</v>
      </c>
      <c r="D763" s="99">
        <f>SUMIF('Copiar Eje'!A:A,A763,'Copiar Eje'!F:F)</f>
        <v>10000000</v>
      </c>
      <c r="E763" s="93"/>
      <c r="F763" s="93"/>
      <c r="G763" s="93"/>
      <c r="H763" s="93"/>
      <c r="I763" s="93"/>
      <c r="J763" s="93"/>
    </row>
    <row r="764" spans="1:18" ht="14.25" customHeight="1">
      <c r="A764" s="98" t="s">
        <v>2231</v>
      </c>
      <c r="B764" s="99">
        <f>SUMIF('Copiar Eje'!A:A,A764,'Copiar Eje'!C:C)</f>
        <v>10000000</v>
      </c>
      <c r="C764" s="99">
        <f>SUMIF('Copiar Eje'!A:A,A764,'Copiar Eje'!D:D)</f>
        <v>30500000</v>
      </c>
      <c r="D764" s="99">
        <f>SUMIF('Copiar Eje'!A:A,A764,'Copiar Eje'!F:F)</f>
        <v>30500000</v>
      </c>
      <c r="E764" s="100"/>
      <c r="F764" s="100"/>
      <c r="G764" s="100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</row>
    <row r="765" spans="1:18" ht="14.25" customHeight="1">
      <c r="A765" s="98" t="s">
        <v>2237</v>
      </c>
      <c r="B765" s="99">
        <f>SUMIF('Copiar Eje'!A:A,A765,'Copiar Eje'!C:C)</f>
        <v>66000000</v>
      </c>
      <c r="C765" s="99">
        <f>SUMIF('Copiar Eje'!A:A,A765,'Copiar Eje'!D:D)</f>
        <v>61100000</v>
      </c>
      <c r="D765" s="99">
        <f>SUMIF('Copiar Eje'!A:A,A765,'Copiar Eje'!F:F)</f>
        <v>61100000</v>
      </c>
      <c r="E765" s="100"/>
      <c r="F765" s="100"/>
      <c r="G765" s="100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</row>
    <row r="766" spans="1:18" ht="14.25" customHeight="1">
      <c r="A766" s="98" t="s">
        <v>2239</v>
      </c>
      <c r="B766" s="99">
        <f>SUMIF('Copiar Eje'!A:A,A766,'Copiar Eje'!C:C)</f>
        <v>74400000</v>
      </c>
      <c r="C766" s="99">
        <f>SUMIF('Copiar Eje'!A:A,A766,'Copiar Eje'!D:D)</f>
        <v>37400000</v>
      </c>
      <c r="D766" s="99">
        <f>SUMIF('Copiar Eje'!A:A,A766,'Copiar Eje'!F:F)</f>
        <v>37400000</v>
      </c>
      <c r="E766" s="100"/>
      <c r="F766" s="100"/>
      <c r="G766" s="100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</row>
    <row r="767" spans="1:18" ht="14.25" customHeight="1">
      <c r="A767" s="98" t="s">
        <v>204</v>
      </c>
      <c r="B767" s="99">
        <f>SUMIF('Copiar Eje'!A:A,A767,'Copiar Eje'!C:C)</f>
        <v>704366401.88999999</v>
      </c>
      <c r="C767" s="99">
        <f>SUMIF('Copiar Eje'!A:A,A767,'Copiar Eje'!D:D)</f>
        <v>704366401.88999999</v>
      </c>
      <c r="D767" s="99">
        <f>SUMIF('Copiar Eje'!A:A,A767,'Copiar Eje'!F:F)</f>
        <v>180852424</v>
      </c>
      <c r="E767" s="100"/>
      <c r="F767" s="100"/>
      <c r="G767" s="100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</row>
    <row r="768" spans="1:18" ht="14.25" customHeight="1">
      <c r="A768" s="98" t="s">
        <v>210</v>
      </c>
      <c r="B768" s="99">
        <f>SUMIF('Copiar Eje'!A:A,A768,'Copiar Eje'!C:C)</f>
        <v>502582226.11000001</v>
      </c>
      <c r="C768" s="99">
        <f>SUMIF('Copiar Eje'!A:A,A768,'Copiar Eje'!D:D)</f>
        <v>502582226.11000001</v>
      </c>
      <c r="D768" s="99">
        <f>SUMIF('Copiar Eje'!A:A,A768,'Copiar Eje'!F:F)</f>
        <v>69611262</v>
      </c>
      <c r="E768" s="100"/>
      <c r="F768" s="100"/>
      <c r="G768" s="100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</row>
    <row r="769" spans="1:18" ht="14.25" customHeight="1">
      <c r="A769" s="98" t="s">
        <v>215</v>
      </c>
      <c r="B769" s="99">
        <f>SUMIF('Copiar Eje'!A:A,A769,'Copiar Eje'!C:C)</f>
        <v>500000</v>
      </c>
      <c r="C769" s="99">
        <f>SUMIF('Copiar Eje'!A:A,A769,'Copiar Eje'!D:D)</f>
        <v>500000</v>
      </c>
      <c r="D769" s="99">
        <f>SUMIF('Copiar Eje'!A:A,A769,'Copiar Eje'!F:F)</f>
        <v>0</v>
      </c>
      <c r="E769" s="93"/>
      <c r="F769" s="93"/>
      <c r="G769" s="93"/>
      <c r="H769" s="93"/>
      <c r="I769" s="93"/>
      <c r="J769" s="93"/>
    </row>
    <row r="770" spans="1:18" ht="14.25" customHeight="1">
      <c r="A770" s="98" t="s">
        <v>200</v>
      </c>
      <c r="B770" s="99">
        <f>SUMIF('Copiar Eje'!A:A,A770,'Copiar Eje'!C:C)</f>
        <v>229253143.66999999</v>
      </c>
      <c r="C770" s="99">
        <f>SUMIF('Copiar Eje'!A:A,A770,'Copiar Eje'!D:D)</f>
        <v>290865328.67000002</v>
      </c>
      <c r="D770" s="99">
        <f>SUMIF('Copiar Eje'!A:A,A770,'Copiar Eje'!F:F)</f>
        <v>192497515</v>
      </c>
      <c r="E770" s="93"/>
      <c r="F770" s="93"/>
      <c r="G770" s="93"/>
      <c r="H770" s="93"/>
      <c r="I770" s="93"/>
      <c r="J770" s="93"/>
    </row>
    <row r="771" spans="1:18" ht="14.25" customHeight="1">
      <c r="A771" s="98" t="s">
        <v>208</v>
      </c>
      <c r="B771" s="99">
        <f>SUMIF('Copiar Eje'!A:A,A771,'Copiar Eje'!C:C)</f>
        <v>287623379.12</v>
      </c>
      <c r="C771" s="99">
        <f>SUMIF('Copiar Eje'!A:A,A771,'Copiar Eje'!D:D)</f>
        <v>364922668.12</v>
      </c>
      <c r="D771" s="99">
        <f>SUMIF('Copiar Eje'!A:A,A771,'Copiar Eje'!F:F)</f>
        <v>214751210</v>
      </c>
      <c r="E771" s="93"/>
      <c r="F771" s="93"/>
      <c r="G771" s="93"/>
      <c r="H771" s="93"/>
      <c r="I771" s="93"/>
      <c r="J771" s="93"/>
    </row>
    <row r="772" spans="1:18" ht="14.25" customHeight="1">
      <c r="A772" s="98" t="s">
        <v>213</v>
      </c>
      <c r="B772" s="99">
        <f>SUMIF('Copiar Eje'!A:A,A772,'Copiar Eje'!C:C)</f>
        <v>1421330794.21</v>
      </c>
      <c r="C772" s="99">
        <f>SUMIF('Copiar Eje'!A:A,A772,'Copiar Eje'!D:D)</f>
        <v>1803315942.6300001</v>
      </c>
      <c r="D772" s="99">
        <f>SUMIF('Copiar Eje'!A:A,A772,'Copiar Eje'!F:F)</f>
        <v>739837045</v>
      </c>
      <c r="E772" s="93"/>
      <c r="F772" s="93"/>
      <c r="G772" s="93"/>
      <c r="H772" s="93"/>
      <c r="I772" s="93"/>
      <c r="J772" s="93"/>
    </row>
    <row r="773" spans="1:18" ht="14.25" customHeight="1">
      <c r="A773" s="98" t="s">
        <v>206</v>
      </c>
      <c r="B773" s="99">
        <f>SUMIF('Copiar Eje'!A:A,A773,'Copiar Eje'!C:C)</f>
        <v>0</v>
      </c>
      <c r="C773" s="99">
        <f>SUMIF('Copiar Eje'!A:A,A773,'Copiar Eje'!D:D)</f>
        <v>71874034.159999996</v>
      </c>
      <c r="D773" s="99">
        <f>SUMIF('Copiar Eje'!A:A,A773,'Copiar Eje'!F:F)</f>
        <v>0</v>
      </c>
      <c r="E773" s="100"/>
      <c r="F773" s="100"/>
      <c r="G773" s="100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</row>
    <row r="774" spans="1:18" ht="14.25" customHeight="1">
      <c r="A774" s="98" t="s">
        <v>211</v>
      </c>
      <c r="B774" s="99">
        <f>SUMIF('Copiar Eje'!A:A,A774,'Copiar Eje'!C:C)</f>
        <v>0</v>
      </c>
      <c r="C774" s="99">
        <f>SUMIF('Copiar Eje'!A:A,A774,'Copiar Eje'!D:D)</f>
        <v>61898634.399999999</v>
      </c>
      <c r="D774" s="99">
        <f>SUMIF('Copiar Eje'!A:A,A774,'Copiar Eje'!F:F)</f>
        <v>0</v>
      </c>
      <c r="E774" s="100"/>
      <c r="F774" s="100"/>
      <c r="G774" s="100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</row>
    <row r="775" spans="1:18" ht="14.25" customHeight="1">
      <c r="A775" s="98" t="s">
        <v>216</v>
      </c>
      <c r="B775" s="99">
        <f>SUMIF('Copiar Eje'!A:A,A775,'Copiar Eje'!C:C)</f>
        <v>0</v>
      </c>
      <c r="C775" s="99">
        <f>SUMIF('Copiar Eje'!A:A,A775,'Copiar Eje'!D:D)</f>
        <v>122006812.44</v>
      </c>
      <c r="D775" s="99">
        <f>SUMIF('Copiar Eje'!A:A,A775,'Copiar Eje'!F:F)</f>
        <v>0</v>
      </c>
      <c r="E775" s="100"/>
      <c r="F775" s="100"/>
      <c r="G775" s="100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</row>
    <row r="776" spans="1:18" ht="14.25" customHeight="1">
      <c r="A776" s="98" t="s">
        <v>3563</v>
      </c>
      <c r="B776" s="99">
        <f>SUMIF('Copiar Eje'!A:A,A776,'Copiar Eje'!C:C)</f>
        <v>0</v>
      </c>
      <c r="C776" s="99">
        <f>SUMIF('Copiar Eje'!A:A,A776,'Copiar Eje'!D:D)</f>
        <v>7500000</v>
      </c>
      <c r="D776" s="99">
        <f>SUMIF('Copiar Eje'!A:A,A776,'Copiar Eje'!F:F)</f>
        <v>7500000</v>
      </c>
      <c r="E776" s="100"/>
      <c r="F776" s="100"/>
      <c r="G776" s="100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</row>
    <row r="777" spans="1:18" ht="14.25" customHeight="1">
      <c r="A777" s="98" t="s">
        <v>1692</v>
      </c>
      <c r="B777" s="99">
        <f>SUMIF('Copiar Eje'!A:A,A777,'Copiar Eje'!C:C)</f>
        <v>35847021.75</v>
      </c>
      <c r="C777" s="99">
        <f>SUMIF('Copiar Eje'!A:A,A777,'Copiar Eje'!D:D)</f>
        <v>35847021.75</v>
      </c>
      <c r="D777" s="99">
        <f>SUMIF('Copiar Eje'!A:A,A777,'Copiar Eje'!F:F)</f>
        <v>0</v>
      </c>
      <c r="E777" s="100"/>
      <c r="F777" s="100"/>
      <c r="G777" s="100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</row>
    <row r="778" spans="1:18" ht="14.25" customHeight="1">
      <c r="A778" s="98" t="s">
        <v>1683</v>
      </c>
      <c r="B778" s="99">
        <f>SUMIF('Copiar Eje'!A:A,A778,'Copiar Eje'!C:C)</f>
        <v>5842578</v>
      </c>
      <c r="C778" s="99">
        <f>SUMIF('Copiar Eje'!A:A,A778,'Copiar Eje'!D:D)</f>
        <v>5842578</v>
      </c>
      <c r="D778" s="99">
        <f>SUMIF('Copiar Eje'!A:A,A778,'Copiar Eje'!F:F)</f>
        <v>0</v>
      </c>
      <c r="E778" s="100"/>
      <c r="F778" s="100"/>
      <c r="G778" s="100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</row>
    <row r="779" spans="1:18" ht="14.25" customHeight="1">
      <c r="A779" s="98" t="s">
        <v>1722</v>
      </c>
      <c r="B779" s="99">
        <f>SUMIF('Copiar Eje'!A:A,A779,'Copiar Eje'!C:C)</f>
        <v>12000000</v>
      </c>
      <c r="C779" s="99">
        <f>SUMIF('Copiar Eje'!A:A,A779,'Copiar Eje'!D:D)</f>
        <v>12000000</v>
      </c>
      <c r="D779" s="99">
        <f>SUMIF('Copiar Eje'!A:A,A779,'Copiar Eje'!F:F)</f>
        <v>0</v>
      </c>
      <c r="E779" s="100"/>
      <c r="F779" s="100"/>
      <c r="G779" s="100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</row>
    <row r="780" spans="1:18" ht="14.25" customHeight="1">
      <c r="A780" s="98" t="s">
        <v>1840</v>
      </c>
      <c r="B780" s="99">
        <f>SUMIF('Copiar Eje'!A:A,A780,'Copiar Eje'!C:C)</f>
        <v>0</v>
      </c>
      <c r="C780" s="99">
        <f>SUMIF('Copiar Eje'!A:A,A780,'Copiar Eje'!D:D)</f>
        <v>87386926.099999994</v>
      </c>
      <c r="D780" s="99">
        <f>SUMIF('Copiar Eje'!A:A,A780,'Copiar Eje'!F:F)</f>
        <v>0</v>
      </c>
      <c r="E780" s="100"/>
      <c r="F780" s="100"/>
      <c r="G780" s="100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</row>
    <row r="781" spans="1:18" ht="14.25" customHeight="1">
      <c r="A781" s="98" t="s">
        <v>1844</v>
      </c>
      <c r="B781" s="99">
        <f>SUMIF('Copiar Eje'!A:A,A781,'Copiar Eje'!C:C)</f>
        <v>0</v>
      </c>
      <c r="C781" s="99">
        <f>SUMIF('Copiar Eje'!A:A,A781,'Copiar Eje'!D:D)</f>
        <v>17104674.399999999</v>
      </c>
      <c r="D781" s="99">
        <f>SUMIF('Copiar Eje'!A:A,A781,'Copiar Eje'!F:F)</f>
        <v>0</v>
      </c>
      <c r="E781" s="100"/>
      <c r="F781" s="100"/>
      <c r="G781" s="100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</row>
    <row r="782" spans="1:18" ht="14.25" customHeight="1">
      <c r="A782" s="98" t="s">
        <v>1830</v>
      </c>
      <c r="B782" s="99">
        <f>SUMIF('Copiar Eje'!A:A,A782,'Copiar Eje'!C:C)</f>
        <v>0</v>
      </c>
      <c r="C782" s="99">
        <f>SUMIF('Copiar Eje'!A:A,A782,'Copiar Eje'!D:D)</f>
        <v>35000000</v>
      </c>
      <c r="D782" s="99">
        <f>SUMIF('Copiar Eje'!A:A,A782,'Copiar Eje'!F:F)</f>
        <v>0</v>
      </c>
      <c r="E782" s="100"/>
      <c r="F782" s="100"/>
      <c r="G782" s="100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</row>
    <row r="783" spans="1:18" ht="14.25" customHeight="1">
      <c r="A783" s="98" t="s">
        <v>1837</v>
      </c>
      <c r="B783" s="99">
        <f>SUMIF('Copiar Eje'!A:A,A783,'Copiar Eje'!C:C)</f>
        <v>0</v>
      </c>
      <c r="C783" s="99">
        <f>SUMIF('Copiar Eje'!A:A,A783,'Copiar Eje'!D:D)</f>
        <v>30000000</v>
      </c>
      <c r="D783" s="99">
        <f>SUMIF('Copiar Eje'!A:A,A783,'Copiar Eje'!F:F)</f>
        <v>0</v>
      </c>
      <c r="E783" s="100"/>
      <c r="F783" s="100"/>
      <c r="G783" s="100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</row>
    <row r="784" spans="1:18" ht="14.25" customHeight="1">
      <c r="A784" s="98" t="s">
        <v>1835</v>
      </c>
      <c r="B784" s="99">
        <f>SUMIF('Copiar Eje'!A:A,A784,'Copiar Eje'!C:C)</f>
        <v>0</v>
      </c>
      <c r="C784" s="99">
        <f>SUMIF('Copiar Eje'!A:A,A784,'Copiar Eje'!D:D)</f>
        <v>8998980.3000000007</v>
      </c>
      <c r="D784" s="99">
        <f>SUMIF('Copiar Eje'!A:A,A784,'Copiar Eje'!F:F)</f>
        <v>8998980</v>
      </c>
      <c r="E784" s="100"/>
      <c r="F784" s="100"/>
      <c r="G784" s="100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</row>
    <row r="785" spans="1:18" ht="14.25" customHeight="1">
      <c r="A785" s="98" t="s">
        <v>3564</v>
      </c>
      <c r="B785" s="99">
        <f>SUMIF('Copiar Eje'!A:A,A785,'Copiar Eje'!C:C)</f>
        <v>0</v>
      </c>
      <c r="C785" s="99">
        <f>SUMIF('Copiar Eje'!A:A,A785,'Copiar Eje'!D:D)</f>
        <v>29999997</v>
      </c>
      <c r="D785" s="99">
        <f>SUMIF('Copiar Eje'!A:A,A785,'Copiar Eje'!F:F)</f>
        <v>29999997</v>
      </c>
      <c r="E785" s="100"/>
      <c r="F785" s="100"/>
      <c r="G785" s="100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</row>
    <row r="786" spans="1:18" ht="14.25" customHeight="1">
      <c r="A786" s="98" t="s">
        <v>3565</v>
      </c>
      <c r="B786" s="99">
        <f>SUMIF('Copiar Eje'!A:A,A786,'Copiar Eje'!C:C)</f>
        <v>0</v>
      </c>
      <c r="C786" s="99">
        <f>SUMIF('Copiar Eje'!A:A,A786,'Copiar Eje'!D:D)</f>
        <v>28529429</v>
      </c>
      <c r="D786" s="99">
        <f>SUMIF('Copiar Eje'!A:A,A786,'Copiar Eje'!F:F)</f>
        <v>28529429</v>
      </c>
      <c r="E786" s="100"/>
      <c r="F786" s="100"/>
      <c r="G786" s="100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</row>
    <row r="787" spans="1:18" ht="14.25" customHeight="1">
      <c r="A787" s="98" t="s">
        <v>1594</v>
      </c>
      <c r="B787" s="99">
        <f>SUMIF('Copiar Eje'!A:A,A787,'Copiar Eje'!C:C)</f>
        <v>40000000</v>
      </c>
      <c r="C787" s="99">
        <f>SUMIF('Copiar Eje'!A:A,A787,'Copiar Eje'!D:D)</f>
        <v>40000000</v>
      </c>
      <c r="D787" s="99">
        <f>SUMIF('Copiar Eje'!A:A,A787,'Copiar Eje'!F:F)</f>
        <v>39863784</v>
      </c>
      <c r="E787" s="100"/>
      <c r="F787" s="100"/>
      <c r="G787" s="100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</row>
    <row r="788" spans="1:18" ht="14.25" customHeight="1">
      <c r="A788" s="98" t="s">
        <v>1592</v>
      </c>
      <c r="B788" s="99">
        <f>SUMIF('Copiar Eje'!A:A,A788,'Copiar Eje'!C:C)</f>
        <v>30000000</v>
      </c>
      <c r="C788" s="99">
        <f>SUMIF('Copiar Eje'!A:A,A788,'Copiar Eje'!D:D)</f>
        <v>30000000</v>
      </c>
      <c r="D788" s="99">
        <f>SUMIF('Copiar Eje'!A:A,A788,'Copiar Eje'!F:F)</f>
        <v>26860000</v>
      </c>
      <c r="E788" s="100"/>
      <c r="F788" s="100"/>
      <c r="G788" s="100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</row>
    <row r="789" spans="1:18" ht="14.25" customHeight="1">
      <c r="A789" s="98" t="s">
        <v>1580</v>
      </c>
      <c r="B789" s="99">
        <f>SUMIF('Copiar Eje'!A:A,A789,'Copiar Eje'!C:C)</f>
        <v>164530662.09999999</v>
      </c>
      <c r="C789" s="99">
        <f>SUMIF('Copiar Eje'!A:A,A789,'Copiar Eje'!D:D)</f>
        <v>164530662.09999999</v>
      </c>
      <c r="D789" s="99">
        <f>SUMIF('Copiar Eje'!A:A,A789,'Copiar Eje'!F:F)</f>
        <v>76618800</v>
      </c>
      <c r="E789" s="100"/>
      <c r="F789" s="100"/>
      <c r="G789" s="100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</row>
    <row r="790" spans="1:18" ht="14.25" customHeight="1">
      <c r="A790" s="98" t="s">
        <v>1582</v>
      </c>
      <c r="B790" s="99">
        <f>SUMIF('Copiar Eje'!A:A,A790,'Copiar Eje'!C:C)</f>
        <v>100000000</v>
      </c>
      <c r="C790" s="99">
        <f>SUMIF('Copiar Eje'!A:A,A790,'Copiar Eje'!D:D)</f>
        <v>100000000</v>
      </c>
      <c r="D790" s="99">
        <f>SUMIF('Copiar Eje'!A:A,A790,'Copiar Eje'!F:F)</f>
        <v>100000000</v>
      </c>
      <c r="E790" s="100"/>
      <c r="F790" s="100"/>
      <c r="G790" s="100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</row>
    <row r="791" spans="1:18" ht="14.25" customHeight="1">
      <c r="A791" s="98" t="s">
        <v>1583</v>
      </c>
      <c r="B791" s="99">
        <f>SUMIF('Copiar Eje'!A:A,A791,'Copiar Eje'!C:C)</f>
        <v>0</v>
      </c>
      <c r="C791" s="99">
        <f>SUMIF('Copiar Eje'!A:A,A791,'Copiar Eje'!D:D)</f>
        <v>113092844.78</v>
      </c>
      <c r="D791" s="99">
        <f>SUMIF('Copiar Eje'!A:A,A791,'Copiar Eje'!F:F)</f>
        <v>0</v>
      </c>
      <c r="E791" s="100"/>
      <c r="F791" s="100"/>
      <c r="G791" s="100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</row>
    <row r="792" spans="1:18" ht="14.25" customHeight="1">
      <c r="A792" s="98" t="s">
        <v>1624</v>
      </c>
      <c r="B792" s="99">
        <f>SUMIF('Copiar Eje'!A:A,A792,'Copiar Eje'!C:C)</f>
        <v>41816332.759999998</v>
      </c>
      <c r="C792" s="99">
        <f>SUMIF('Copiar Eje'!A:A,A792,'Copiar Eje'!D:D)</f>
        <v>41816332.759999998</v>
      </c>
      <c r="D792" s="99">
        <f>SUMIF('Copiar Eje'!A:A,A792,'Copiar Eje'!F:F)</f>
        <v>0</v>
      </c>
      <c r="E792" s="100"/>
      <c r="F792" s="100"/>
      <c r="G792" s="100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</row>
    <row r="793" spans="1:18" ht="14.25" customHeight="1">
      <c r="A793" s="98" t="s">
        <v>1625</v>
      </c>
      <c r="B793" s="99">
        <f>SUMIF('Copiar Eje'!A:A,A793,'Copiar Eje'!C:C)</f>
        <v>0</v>
      </c>
      <c r="C793" s="99">
        <f>SUMIF('Copiar Eje'!A:A,A793,'Copiar Eje'!D:D)</f>
        <v>14136605.6</v>
      </c>
      <c r="D793" s="99">
        <f>SUMIF('Copiar Eje'!A:A,A793,'Copiar Eje'!F:F)</f>
        <v>0</v>
      </c>
      <c r="E793" s="100"/>
      <c r="F793" s="100"/>
      <c r="G793" s="100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</row>
    <row r="794" spans="1:18" ht="14.25" customHeight="1">
      <c r="A794" s="98" t="s">
        <v>1627</v>
      </c>
      <c r="B794" s="99">
        <f>SUMIF('Copiar Eje'!A:A,A794,'Copiar Eje'!C:C)</f>
        <v>292714329.33999997</v>
      </c>
      <c r="C794" s="99">
        <f>SUMIF('Copiar Eje'!A:A,A794,'Copiar Eje'!D:D)</f>
        <v>292714329.33999997</v>
      </c>
      <c r="D794" s="99">
        <f>SUMIF('Copiar Eje'!A:A,A794,'Copiar Eje'!F:F)</f>
        <v>150550000</v>
      </c>
      <c r="E794" s="100"/>
      <c r="F794" s="100"/>
      <c r="G794" s="100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</row>
    <row r="795" spans="1:18" ht="14.25" customHeight="1">
      <c r="A795" s="98" t="s">
        <v>1628</v>
      </c>
      <c r="B795" s="99">
        <f>SUMIF('Copiar Eje'!A:A,A795,'Copiar Eje'!C:C)</f>
        <v>0</v>
      </c>
      <c r="C795" s="99">
        <f>SUMIF('Copiar Eje'!A:A,A795,'Copiar Eje'!D:D)</f>
        <v>98956239.180000007</v>
      </c>
      <c r="D795" s="99">
        <f>SUMIF('Copiar Eje'!A:A,A795,'Copiar Eje'!F:F)</f>
        <v>0</v>
      </c>
      <c r="E795" s="93"/>
      <c r="F795" s="93"/>
      <c r="G795" s="93"/>
      <c r="H795" s="93"/>
      <c r="I795" s="93"/>
      <c r="J795" s="93"/>
    </row>
    <row r="796" spans="1:18" ht="14.25" customHeight="1">
      <c r="A796" s="98" t="s">
        <v>1605</v>
      </c>
      <c r="B796" s="99">
        <f>SUMIF('Copiar Eje'!A:A,A796,'Copiar Eje'!C:C)</f>
        <v>125448998.29000001</v>
      </c>
      <c r="C796" s="99">
        <f>SUMIF('Copiar Eje'!A:A,A796,'Copiar Eje'!D:D)</f>
        <v>125448998.29000001</v>
      </c>
      <c r="D796" s="99">
        <f>SUMIF('Copiar Eje'!A:A,A796,'Copiar Eje'!F:F)</f>
        <v>102600000</v>
      </c>
      <c r="E796" s="93"/>
      <c r="F796" s="93"/>
      <c r="G796" s="93"/>
      <c r="H796" s="93"/>
      <c r="I796" s="93"/>
      <c r="J796" s="93"/>
    </row>
    <row r="797" spans="1:18" ht="14.25" customHeight="1">
      <c r="A797" s="98" t="s">
        <v>1609</v>
      </c>
      <c r="B797" s="99">
        <f>SUMIF('Copiar Eje'!A:A,A797,'Copiar Eje'!C:C)</f>
        <v>41816332.759999998</v>
      </c>
      <c r="C797" s="99">
        <f>SUMIF('Copiar Eje'!A:A,A797,'Copiar Eje'!D:D)</f>
        <v>41816332.759999998</v>
      </c>
      <c r="D797" s="99">
        <f>SUMIF('Copiar Eje'!A:A,A797,'Copiar Eje'!F:F)</f>
        <v>9000000</v>
      </c>
      <c r="E797" s="100"/>
      <c r="F797" s="100"/>
      <c r="G797" s="100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</row>
    <row r="798" spans="1:18" ht="14.25" customHeight="1">
      <c r="A798" s="98" t="s">
        <v>1606</v>
      </c>
      <c r="B798" s="99">
        <f>SUMIF('Copiar Eje'!A:A,A798,'Copiar Eje'!C:C)</f>
        <v>0</v>
      </c>
      <c r="C798" s="99">
        <f>SUMIF('Copiar Eje'!A:A,A798,'Copiar Eje'!D:D)</f>
        <v>42409816.780000001</v>
      </c>
      <c r="D798" s="99">
        <f>SUMIF('Copiar Eje'!A:A,A798,'Copiar Eje'!F:F)</f>
        <v>0</v>
      </c>
      <c r="E798" s="100"/>
      <c r="F798" s="100"/>
      <c r="G798" s="100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</row>
    <row r="799" spans="1:18" ht="14.25" customHeight="1">
      <c r="A799" s="98" t="s">
        <v>1610</v>
      </c>
      <c r="B799" s="99">
        <f>SUMIF('Copiar Eje'!A:A,A799,'Copiar Eje'!C:C)</f>
        <v>0</v>
      </c>
      <c r="C799" s="99">
        <f>SUMIF('Copiar Eje'!A:A,A799,'Copiar Eje'!D:D)</f>
        <v>14136605.6</v>
      </c>
      <c r="D799" s="99">
        <f>SUMIF('Copiar Eje'!A:A,A799,'Copiar Eje'!F:F)</f>
        <v>0</v>
      </c>
      <c r="E799" s="100"/>
      <c r="F799" s="100"/>
      <c r="G799" s="100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</row>
    <row r="800" spans="1:18" ht="14.25" customHeight="1">
      <c r="A800" s="98" t="s">
        <v>892</v>
      </c>
      <c r="B800" s="99">
        <f>SUMIF('Copiar Eje'!A:A,A800,'Copiar Eje'!C:C)</f>
        <v>0</v>
      </c>
      <c r="C800" s="99">
        <f>SUMIF('Copiar Eje'!A:A,A800,'Copiar Eje'!D:D)</f>
        <v>0</v>
      </c>
      <c r="D800" s="99">
        <f>SUMIF('Copiar Eje'!A:A,A800,'Copiar Eje'!F:F)</f>
        <v>0</v>
      </c>
      <c r="E800" s="100"/>
      <c r="F800" s="100"/>
      <c r="G800" s="100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</row>
    <row r="801" spans="1:18" ht="14.25" customHeight="1">
      <c r="A801" s="98" t="s">
        <v>3566</v>
      </c>
      <c r="B801" s="99">
        <f>SUMIF('Copiar Eje'!A:A,A801,'Copiar Eje'!C:C)</f>
        <v>0</v>
      </c>
      <c r="C801" s="99">
        <f>SUMIF('Copiar Eje'!A:A,A801,'Copiar Eje'!D:D)</f>
        <v>0</v>
      </c>
      <c r="D801" s="99">
        <f>SUMIF('Copiar Eje'!A:A,A801,'Copiar Eje'!F:F)</f>
        <v>0</v>
      </c>
      <c r="E801" s="100"/>
      <c r="F801" s="100"/>
      <c r="G801" s="100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</row>
    <row r="802" spans="1:18" ht="14.25" customHeight="1">
      <c r="A802" s="98" t="s">
        <v>3567</v>
      </c>
      <c r="B802" s="99">
        <f>SUMIF('Copiar Eje'!A:A,A802,'Copiar Eje'!C:C)</f>
        <v>0</v>
      </c>
      <c r="C802" s="99">
        <f>SUMIF('Copiar Eje'!A:A,A802,'Copiar Eje'!D:D)</f>
        <v>0</v>
      </c>
      <c r="D802" s="99">
        <f>SUMIF('Copiar Eje'!A:A,A802,'Copiar Eje'!F:F)</f>
        <v>0</v>
      </c>
      <c r="E802" s="100"/>
      <c r="F802" s="100"/>
      <c r="G802" s="100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</row>
    <row r="803" spans="1:18" ht="14.25" customHeight="1">
      <c r="A803" s="98" t="s">
        <v>3568</v>
      </c>
      <c r="B803" s="99">
        <f>SUMIF('Copiar Eje'!A:A,A803,'Copiar Eje'!C:C)</f>
        <v>0</v>
      </c>
      <c r="C803" s="99">
        <f>SUMIF('Copiar Eje'!A:A,A803,'Copiar Eje'!D:D)</f>
        <v>0</v>
      </c>
      <c r="D803" s="99">
        <f>SUMIF('Copiar Eje'!A:A,A803,'Copiar Eje'!F:F)</f>
        <v>0</v>
      </c>
      <c r="E803" s="93"/>
      <c r="F803" s="93"/>
      <c r="G803" s="93"/>
      <c r="H803" s="93"/>
      <c r="I803" s="93"/>
      <c r="J803" s="93"/>
    </row>
    <row r="804" spans="1:18" ht="14.25" customHeight="1">
      <c r="A804" s="98" t="s">
        <v>746</v>
      </c>
      <c r="B804" s="99">
        <f>SUMIF('Copiar Eje'!A:A,A804,'Copiar Eje'!C:C)</f>
        <v>0</v>
      </c>
      <c r="C804" s="99">
        <f>SUMIF('Copiar Eje'!A:A,A804,'Copiar Eje'!D:D)</f>
        <v>550000000</v>
      </c>
      <c r="D804" s="99">
        <f>SUMIF('Copiar Eje'!A:A,A804,'Copiar Eje'!F:F)</f>
        <v>0</v>
      </c>
      <c r="E804" s="93"/>
      <c r="F804" s="93"/>
      <c r="G804" s="93"/>
      <c r="H804" s="93"/>
      <c r="I804" s="93"/>
      <c r="J804" s="93"/>
    </row>
    <row r="805" spans="1:18" ht="14.25" customHeight="1">
      <c r="A805" s="98" t="s">
        <v>545</v>
      </c>
      <c r="B805" s="99">
        <f>SUMIF('Copiar Eje'!A:A,A805,'Copiar Eje'!C:C)</f>
        <v>0</v>
      </c>
      <c r="C805" s="99">
        <f>SUMIF('Copiar Eje'!A:A,A805,'Copiar Eje'!D:D)</f>
        <v>53639017</v>
      </c>
      <c r="D805" s="99">
        <f>SUMIF('Copiar Eje'!A:A,A805,'Copiar Eje'!F:F)</f>
        <v>0</v>
      </c>
      <c r="E805" s="93"/>
      <c r="F805" s="93"/>
      <c r="G805" s="93"/>
      <c r="H805" s="93"/>
      <c r="I805" s="93"/>
      <c r="J805" s="93"/>
    </row>
    <row r="806" spans="1:18" ht="14.25" customHeight="1">
      <c r="A806" s="98" t="s">
        <v>587</v>
      </c>
      <c r="B806" s="99">
        <f>SUMIF('Copiar Eje'!A:A,A806,'Copiar Eje'!C:C)</f>
        <v>500000000</v>
      </c>
      <c r="C806" s="99">
        <f>SUMIF('Copiar Eje'!A:A,A806,'Copiar Eje'!D:D)</f>
        <v>795140571.99000001</v>
      </c>
      <c r="D806" s="99">
        <f>SUMIF('Copiar Eje'!A:A,A806,'Copiar Eje'!F:F)</f>
        <v>0</v>
      </c>
      <c r="E806" s="93"/>
      <c r="F806" s="93"/>
      <c r="G806" s="93"/>
      <c r="H806" s="93"/>
      <c r="I806" s="93"/>
      <c r="J806" s="93"/>
    </row>
    <row r="807" spans="1:18" ht="14.25" customHeight="1">
      <c r="A807" s="98" t="s">
        <v>542</v>
      </c>
      <c r="B807" s="99">
        <f>SUMIF('Copiar Eje'!A:A,A807,'Copiar Eje'!C:C)</f>
        <v>37997688186</v>
      </c>
      <c r="C807" s="99">
        <f>SUMIF('Copiar Eje'!A:A,A807,'Copiar Eje'!D:D)</f>
        <v>37673863102</v>
      </c>
      <c r="D807" s="99">
        <f>SUMIF('Copiar Eje'!A:A,A807,'Copiar Eje'!F:F)</f>
        <v>21557740736</v>
      </c>
      <c r="E807" s="100"/>
      <c r="F807" s="100"/>
      <c r="G807" s="100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</row>
    <row r="808" spans="1:18" ht="14.25" customHeight="1">
      <c r="A808" s="98" t="s">
        <v>547</v>
      </c>
      <c r="B808" s="99">
        <f>SUMIF('Copiar Eje'!A:A,A808,'Copiar Eje'!C:C)</f>
        <v>2883603189</v>
      </c>
      <c r="C808" s="99">
        <f>SUMIF('Copiar Eje'!A:A,A808,'Copiar Eje'!D:D)</f>
        <v>2883603189</v>
      </c>
      <c r="D808" s="99">
        <f>SUMIF('Copiar Eje'!A:A,A808,'Copiar Eje'!F:F)</f>
        <v>1545722238</v>
      </c>
      <c r="E808" s="100"/>
      <c r="F808" s="100"/>
      <c r="G808" s="100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</row>
    <row r="809" spans="1:18" ht="14.25" customHeight="1">
      <c r="A809" s="98" t="s">
        <v>549</v>
      </c>
      <c r="B809" s="99">
        <f>SUMIF('Copiar Eje'!A:A,A809,'Copiar Eje'!C:C)</f>
        <v>2738154204</v>
      </c>
      <c r="C809" s="99">
        <f>SUMIF('Copiar Eje'!A:A,A809,'Copiar Eje'!D:D)</f>
        <v>2738154204</v>
      </c>
      <c r="D809" s="99">
        <f>SUMIF('Copiar Eje'!A:A,A809,'Copiar Eje'!F:F)</f>
        <v>1707811021</v>
      </c>
      <c r="E809" s="100"/>
      <c r="F809" s="100"/>
      <c r="G809" s="100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</row>
    <row r="810" spans="1:18" ht="14.25" customHeight="1">
      <c r="A810" s="98" t="s">
        <v>564</v>
      </c>
      <c r="B810" s="99">
        <f>SUMIF('Copiar Eje'!A:A,A810,'Copiar Eje'!C:C)</f>
        <v>4231806537</v>
      </c>
      <c r="C810" s="99">
        <f>SUMIF('Copiar Eje'!A:A,A810,'Copiar Eje'!D:D)</f>
        <v>4231806537</v>
      </c>
      <c r="D810" s="99">
        <f>SUMIF('Copiar Eje'!A:A,A810,'Copiar Eje'!F:F)</f>
        <v>2432646446</v>
      </c>
      <c r="E810" s="100"/>
      <c r="F810" s="100"/>
      <c r="G810" s="100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</row>
    <row r="811" spans="1:18" ht="14.25" customHeight="1">
      <c r="A811" s="98" t="s">
        <v>570</v>
      </c>
      <c r="B811" s="99">
        <f>SUMIF('Copiar Eje'!A:A,A811,'Copiar Eje'!C:C)</f>
        <v>320279783</v>
      </c>
      <c r="C811" s="99">
        <f>SUMIF('Copiar Eje'!A:A,A811,'Copiar Eje'!D:D)</f>
        <v>320279783</v>
      </c>
      <c r="D811" s="99">
        <f>SUMIF('Copiar Eje'!A:A,A811,'Copiar Eje'!F:F)</f>
        <v>173367426</v>
      </c>
      <c r="E811" s="100"/>
      <c r="F811" s="100"/>
      <c r="G811" s="100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</row>
    <row r="812" spans="1:18" ht="14.25" customHeight="1">
      <c r="A812" s="98" t="s">
        <v>572</v>
      </c>
      <c r="B812" s="99">
        <f>SUMIF('Copiar Eje'!A:A,A812,'Copiar Eje'!C:C)</f>
        <v>303709141</v>
      </c>
      <c r="C812" s="99">
        <f>SUMIF('Copiar Eje'!A:A,A812,'Copiar Eje'!D:D)</f>
        <v>303709141</v>
      </c>
      <c r="D812" s="99">
        <f>SUMIF('Copiar Eje'!A:A,A812,'Copiar Eje'!F:F)</f>
        <v>191722960</v>
      </c>
      <c r="E812" s="100"/>
      <c r="F812" s="100"/>
      <c r="G812" s="100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</row>
    <row r="813" spans="1:18" ht="14.25" customHeight="1">
      <c r="A813" s="98" t="s">
        <v>586</v>
      </c>
      <c r="B813" s="99">
        <f>SUMIF('Copiar Eje'!A:A,A813,'Copiar Eje'!C:C)</f>
        <v>2766002963</v>
      </c>
      <c r="C813" s="99">
        <f>SUMIF('Copiar Eje'!A:A,A813,'Copiar Eje'!D:D)</f>
        <v>3059725875</v>
      </c>
      <c r="D813" s="99">
        <f>SUMIF('Copiar Eje'!A:A,A813,'Copiar Eje'!F:F)</f>
        <v>2525231902</v>
      </c>
      <c r="E813" s="100"/>
      <c r="F813" s="100"/>
      <c r="G813" s="100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</row>
    <row r="814" spans="1:18" ht="14.25" customHeight="1">
      <c r="A814" s="98" t="s">
        <v>544</v>
      </c>
      <c r="B814" s="99">
        <f>SUMIF('Copiar Eje'!A:A,A814,'Copiar Eje'!C:C)</f>
        <v>0</v>
      </c>
      <c r="C814" s="99">
        <f>SUMIF('Copiar Eje'!A:A,A814,'Copiar Eje'!D:D)</f>
        <v>260329456.25</v>
      </c>
      <c r="D814" s="99">
        <f>SUMIF('Copiar Eje'!A:A,A814,'Copiar Eje'!F:F)</f>
        <v>0</v>
      </c>
      <c r="E814" s="100"/>
      <c r="F814" s="100"/>
      <c r="G814" s="100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</row>
    <row r="815" spans="1:18" ht="14.25" customHeight="1">
      <c r="A815" s="98" t="s">
        <v>3569</v>
      </c>
      <c r="B815" s="99">
        <f>SUMIF('Copiar Eje'!A:A,A815,'Copiar Eje'!C:C)</f>
        <v>0</v>
      </c>
      <c r="C815" s="99">
        <f>SUMIF('Copiar Eje'!A:A,A815,'Copiar Eje'!D:D)</f>
        <v>0</v>
      </c>
      <c r="D815" s="99">
        <f>SUMIF('Copiar Eje'!A:A,A815,'Copiar Eje'!F:F)</f>
        <v>0</v>
      </c>
      <c r="E815" s="100"/>
      <c r="F815" s="100"/>
      <c r="G815" s="100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</row>
    <row r="816" spans="1:18" ht="14.25" customHeight="1">
      <c r="A816" s="98" t="s">
        <v>608</v>
      </c>
      <c r="B816" s="99">
        <f>SUMIF('Copiar Eje'!A:A,A816,'Copiar Eje'!C:C)</f>
        <v>24996816</v>
      </c>
      <c r="C816" s="99">
        <f>SUMIF('Copiar Eje'!A:A,A816,'Copiar Eje'!D:D)</f>
        <v>24996816</v>
      </c>
      <c r="D816" s="99">
        <f>SUMIF('Copiar Eje'!A:A,A816,'Copiar Eje'!F:F)</f>
        <v>0</v>
      </c>
      <c r="E816" s="100"/>
      <c r="F816" s="100"/>
      <c r="G816" s="100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</row>
    <row r="817" spans="1:18" ht="14.25" customHeight="1">
      <c r="A817" s="98" t="s">
        <v>3570</v>
      </c>
      <c r="B817" s="99">
        <f>SUMIF('Copiar Eje'!A:A,A817,'Copiar Eje'!C:C)</f>
        <v>0</v>
      </c>
      <c r="C817" s="99">
        <f>SUMIF('Copiar Eje'!A:A,A817,'Copiar Eje'!D:D)</f>
        <v>0</v>
      </c>
      <c r="D817" s="99">
        <f>SUMIF('Copiar Eje'!A:A,A817,'Copiar Eje'!F:F)</f>
        <v>0</v>
      </c>
      <c r="E817" s="100"/>
      <c r="F817" s="100"/>
      <c r="G817" s="100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</row>
    <row r="818" spans="1:18" ht="14.25" customHeight="1">
      <c r="A818" s="98" t="s">
        <v>592</v>
      </c>
      <c r="B818" s="99">
        <f>SUMIF('Copiar Eje'!A:A,A818,'Copiar Eje'!C:C)</f>
        <v>430922943</v>
      </c>
      <c r="C818" s="99">
        <f>SUMIF('Copiar Eje'!A:A,A818,'Copiar Eje'!D:D)</f>
        <v>430922943</v>
      </c>
      <c r="D818" s="99">
        <f>SUMIF('Copiar Eje'!A:A,A818,'Copiar Eje'!F:F)</f>
        <v>271939600</v>
      </c>
      <c r="E818" s="100"/>
      <c r="F818" s="100"/>
      <c r="G818" s="100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</row>
    <row r="819" spans="1:18" ht="14.25" customHeight="1">
      <c r="A819" s="98" t="s">
        <v>590</v>
      </c>
      <c r="B819" s="99">
        <f>SUMIF('Copiar Eje'!A:A,A819,'Copiar Eje'!C:C)</f>
        <v>307302986</v>
      </c>
      <c r="C819" s="99">
        <f>SUMIF('Copiar Eje'!A:A,A819,'Copiar Eje'!D:D)</f>
        <v>307302986</v>
      </c>
      <c r="D819" s="99">
        <f>SUMIF('Copiar Eje'!A:A,A819,'Copiar Eje'!F:F)</f>
        <v>196456500</v>
      </c>
      <c r="E819" s="100"/>
      <c r="F819" s="100"/>
      <c r="G819" s="100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</row>
    <row r="820" spans="1:18" ht="14.25" customHeight="1">
      <c r="A820" s="98" t="s">
        <v>551</v>
      </c>
      <c r="B820" s="99">
        <f>SUMIF('Copiar Eje'!A:A,A820,'Copiar Eje'!C:C)</f>
        <v>3567105399</v>
      </c>
      <c r="C820" s="99">
        <f>SUMIF('Copiar Eje'!A:A,A820,'Copiar Eje'!D:D)</f>
        <v>3567105399</v>
      </c>
      <c r="D820" s="99">
        <f>SUMIF('Copiar Eje'!A:A,A820,'Copiar Eje'!F:F)</f>
        <v>1639087206</v>
      </c>
      <c r="E820" s="100"/>
      <c r="F820" s="100"/>
      <c r="G820" s="100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</row>
    <row r="821" spans="1:18" ht="14.25" customHeight="1">
      <c r="A821" s="98" t="s">
        <v>574</v>
      </c>
      <c r="B821" s="99">
        <f>SUMIF('Copiar Eje'!A:A,A821,'Copiar Eje'!C:C)</f>
        <v>393875470</v>
      </c>
      <c r="C821" s="99">
        <f>SUMIF('Copiar Eje'!A:A,A821,'Copiar Eje'!D:D)</f>
        <v>393875470</v>
      </c>
      <c r="D821" s="99">
        <f>SUMIF('Copiar Eje'!A:A,A821,'Copiar Eje'!F:F)</f>
        <v>184644563</v>
      </c>
      <c r="E821" s="100"/>
      <c r="F821" s="100"/>
      <c r="G821" s="100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</row>
    <row r="822" spans="1:18" ht="14.25" customHeight="1">
      <c r="A822" s="98" t="s">
        <v>596</v>
      </c>
      <c r="B822" s="99">
        <f>SUMIF('Copiar Eje'!A:A,A822,'Copiar Eje'!C:C)</f>
        <v>390966450</v>
      </c>
      <c r="C822" s="99">
        <f>SUMIF('Copiar Eje'!A:A,A822,'Copiar Eje'!D:D)</f>
        <v>390966450</v>
      </c>
      <c r="D822" s="99">
        <f>SUMIF('Copiar Eje'!A:A,A822,'Copiar Eje'!F:F)</f>
        <v>0</v>
      </c>
      <c r="E822" s="100"/>
      <c r="F822" s="100"/>
      <c r="G822" s="100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</row>
    <row r="823" spans="1:18" ht="14.25" customHeight="1">
      <c r="A823" s="98" t="s">
        <v>559</v>
      </c>
      <c r="B823" s="99">
        <f>SUMIF('Copiar Eje'!A:A,A823,'Copiar Eje'!C:C)</f>
        <v>1503394849</v>
      </c>
      <c r="C823" s="99">
        <f>SUMIF('Copiar Eje'!A:A,A823,'Copiar Eje'!D:D)</f>
        <v>1503394849</v>
      </c>
      <c r="D823" s="99">
        <f>SUMIF('Copiar Eje'!A:A,A823,'Copiar Eje'!F:F)</f>
        <v>895453200</v>
      </c>
      <c r="E823" s="100"/>
      <c r="F823" s="100"/>
      <c r="G823" s="100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</row>
    <row r="824" spans="1:18" ht="14.25" customHeight="1">
      <c r="A824" s="98" t="s">
        <v>578</v>
      </c>
      <c r="B824" s="99">
        <f>SUMIF('Copiar Eje'!A:A,A824,'Copiar Eje'!C:C)</f>
        <v>164908389</v>
      </c>
      <c r="C824" s="99">
        <f>SUMIF('Copiar Eje'!A:A,A824,'Copiar Eje'!D:D)</f>
        <v>164908389</v>
      </c>
      <c r="D824" s="99">
        <f>SUMIF('Copiar Eje'!A:A,A824,'Copiar Eje'!F:F)</f>
        <v>101022900</v>
      </c>
      <c r="E824" s="93"/>
      <c r="F824" s="93"/>
      <c r="G824" s="93"/>
      <c r="H824" s="93"/>
      <c r="I824" s="93"/>
      <c r="J824" s="93"/>
    </row>
    <row r="825" spans="1:18" ht="14.25" customHeight="1">
      <c r="A825" s="98" t="s">
        <v>604</v>
      </c>
      <c r="B825" s="99">
        <f>SUMIF('Copiar Eje'!A:A,A825,'Copiar Eje'!C:C)</f>
        <v>149121507</v>
      </c>
      <c r="C825" s="99">
        <f>SUMIF('Copiar Eje'!A:A,A825,'Copiar Eje'!D:D)</f>
        <v>149121507</v>
      </c>
      <c r="D825" s="99">
        <f>SUMIF('Copiar Eje'!A:A,A825,'Copiar Eje'!F:F)</f>
        <v>98325400</v>
      </c>
      <c r="E825" s="93"/>
      <c r="F825" s="93"/>
      <c r="G825" s="93"/>
      <c r="H825" s="93"/>
      <c r="I825" s="93"/>
      <c r="J825" s="93"/>
    </row>
    <row r="826" spans="1:18" ht="14.25" customHeight="1">
      <c r="A826" s="98" t="s">
        <v>594</v>
      </c>
      <c r="B826" s="99">
        <f>SUMIF('Copiar Eje'!A:A,A826,'Copiar Eje'!C:C)</f>
        <v>40388077</v>
      </c>
      <c r="C826" s="99">
        <f>SUMIF('Copiar Eje'!A:A,A826,'Copiar Eje'!D:D)</f>
        <v>81128004</v>
      </c>
      <c r="D826" s="99">
        <f>SUMIF('Copiar Eje'!A:A,A826,'Copiar Eje'!F:F)</f>
        <v>40179300</v>
      </c>
      <c r="E826" s="93"/>
      <c r="F826" s="93"/>
      <c r="G826" s="93"/>
      <c r="H826" s="93"/>
      <c r="I826" s="93"/>
      <c r="J826" s="93"/>
    </row>
    <row r="827" spans="1:18" ht="14.25" customHeight="1">
      <c r="A827" s="98" t="s">
        <v>555</v>
      </c>
      <c r="B827" s="99">
        <f>SUMIF('Copiar Eje'!A:A,A827,'Copiar Eje'!C:C)</f>
        <v>1127593167</v>
      </c>
      <c r="C827" s="99">
        <f>SUMIF('Copiar Eje'!A:A,A827,'Copiar Eje'!D:D)</f>
        <v>1127593167</v>
      </c>
      <c r="D827" s="99">
        <f>SUMIF('Copiar Eje'!A:A,A827,'Copiar Eje'!F:F)</f>
        <v>671656200</v>
      </c>
      <c r="E827" s="93"/>
      <c r="F827" s="93"/>
      <c r="G827" s="93"/>
      <c r="H827" s="93"/>
      <c r="I827" s="93"/>
      <c r="J827" s="93"/>
    </row>
    <row r="828" spans="1:18" ht="14.25" customHeight="1">
      <c r="A828" s="98" t="s">
        <v>582</v>
      </c>
      <c r="B828" s="99">
        <f>SUMIF('Copiar Eje'!A:A,A828,'Copiar Eje'!C:C)</f>
        <v>123684511</v>
      </c>
      <c r="C828" s="99">
        <f>SUMIF('Copiar Eje'!A:A,A828,'Copiar Eje'!D:D)</f>
        <v>123684511</v>
      </c>
      <c r="D828" s="99">
        <f>SUMIF('Copiar Eje'!A:A,A828,'Copiar Eje'!F:F)</f>
        <v>75773200</v>
      </c>
      <c r="E828" s="100"/>
      <c r="F828" s="100"/>
      <c r="G828" s="100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</row>
    <row r="829" spans="1:18" ht="14.25" customHeight="1">
      <c r="A829" s="98" t="s">
        <v>600</v>
      </c>
      <c r="B829" s="99">
        <f>SUMIF('Copiar Eje'!A:A,A829,'Copiar Eje'!C:C)</f>
        <v>111849816</v>
      </c>
      <c r="C829" s="99">
        <f>SUMIF('Copiar Eje'!A:A,A829,'Copiar Eje'!D:D)</f>
        <v>111849816</v>
      </c>
      <c r="D829" s="99">
        <f>SUMIF('Copiar Eje'!A:A,A829,'Copiar Eje'!F:F)</f>
        <v>80640200</v>
      </c>
      <c r="E829" s="100"/>
      <c r="F829" s="100"/>
      <c r="G829" s="100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</row>
    <row r="830" spans="1:18" ht="14.25" customHeight="1">
      <c r="A830" s="98" t="s">
        <v>553</v>
      </c>
      <c r="B830" s="99">
        <f>SUMIF('Copiar Eje'!A:A,A830,'Copiar Eje'!C:C)</f>
        <v>188114213</v>
      </c>
      <c r="C830" s="99">
        <f>SUMIF('Copiar Eje'!A:A,A830,'Copiar Eje'!D:D)</f>
        <v>188114213</v>
      </c>
      <c r="D830" s="99">
        <f>SUMIF('Copiar Eje'!A:A,A830,'Copiar Eje'!F:F)</f>
        <v>112236100</v>
      </c>
      <c r="E830" s="100"/>
      <c r="F830" s="100"/>
      <c r="G830" s="100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</row>
    <row r="831" spans="1:18" ht="14.25" customHeight="1">
      <c r="A831" s="98" t="s">
        <v>576</v>
      </c>
      <c r="B831" s="99">
        <f>SUMIF('Copiar Eje'!A:A,A831,'Copiar Eje'!C:C)</f>
        <v>20624720</v>
      </c>
      <c r="C831" s="99">
        <f>SUMIF('Copiar Eje'!A:A,A831,'Copiar Eje'!D:D)</f>
        <v>20624720</v>
      </c>
      <c r="D831" s="99">
        <f>SUMIF('Copiar Eje'!A:A,A831,'Copiar Eje'!F:F)</f>
        <v>12647000</v>
      </c>
      <c r="E831" s="100"/>
      <c r="F831" s="100"/>
      <c r="G831" s="100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</row>
    <row r="832" spans="1:18" ht="14.25" customHeight="1">
      <c r="A832" s="98" t="s">
        <v>598</v>
      </c>
      <c r="B832" s="99">
        <f>SUMIF('Copiar Eje'!A:A,A832,'Copiar Eje'!C:C)</f>
        <v>18664714</v>
      </c>
      <c r="C832" s="99">
        <f>SUMIF('Copiar Eje'!A:A,A832,'Copiar Eje'!D:D)</f>
        <v>18664714</v>
      </c>
      <c r="D832" s="99">
        <f>SUMIF('Copiar Eje'!A:A,A832,'Copiar Eje'!F:F)</f>
        <v>12319900</v>
      </c>
      <c r="E832" s="100"/>
      <c r="F832" s="100"/>
      <c r="G832" s="100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</row>
    <row r="833" spans="1:18" ht="14.25" customHeight="1">
      <c r="A833" s="98" t="s">
        <v>557</v>
      </c>
      <c r="B833" s="99">
        <f>SUMIF('Copiar Eje'!A:A,A833,'Copiar Eje'!C:C)</f>
        <v>188114213</v>
      </c>
      <c r="C833" s="99">
        <f>SUMIF('Copiar Eje'!A:A,A833,'Copiar Eje'!D:D)</f>
        <v>188114213</v>
      </c>
      <c r="D833" s="99">
        <f>SUMIF('Copiar Eje'!A:A,A833,'Copiar Eje'!F:F)</f>
        <v>112236100</v>
      </c>
      <c r="E833" s="100"/>
      <c r="F833" s="100"/>
      <c r="G833" s="100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</row>
    <row r="834" spans="1:18" ht="14.25" customHeight="1">
      <c r="A834" s="98" t="s">
        <v>584</v>
      </c>
      <c r="B834" s="99">
        <f>SUMIF('Copiar Eje'!A:A,A834,'Copiar Eje'!C:C)</f>
        <v>20624720</v>
      </c>
      <c r="C834" s="99">
        <f>SUMIF('Copiar Eje'!A:A,A834,'Copiar Eje'!D:D)</f>
        <v>20624720</v>
      </c>
      <c r="D834" s="99">
        <f>SUMIF('Copiar Eje'!A:A,A834,'Copiar Eje'!F:F)</f>
        <v>12647000</v>
      </c>
      <c r="E834" s="100"/>
      <c r="F834" s="100"/>
      <c r="G834" s="100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</row>
    <row r="835" spans="1:18" ht="14.25" customHeight="1">
      <c r="A835" s="98" t="s">
        <v>602</v>
      </c>
      <c r="B835" s="99">
        <f>SUMIF('Copiar Eje'!A:A,A835,'Copiar Eje'!C:C)</f>
        <v>18664714</v>
      </c>
      <c r="C835" s="99">
        <f>SUMIF('Copiar Eje'!A:A,A835,'Copiar Eje'!D:D)</f>
        <v>18664714</v>
      </c>
      <c r="D835" s="99">
        <f>SUMIF('Copiar Eje'!A:A,A835,'Copiar Eje'!F:F)</f>
        <v>12319900</v>
      </c>
      <c r="E835" s="100"/>
      <c r="F835" s="100"/>
      <c r="G835" s="100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</row>
    <row r="836" spans="1:18" ht="14.25" customHeight="1">
      <c r="A836" s="98" t="s">
        <v>561</v>
      </c>
      <c r="B836" s="99">
        <f>SUMIF('Copiar Eje'!A:A,A836,'Copiar Eje'!C:C)</f>
        <v>375982447</v>
      </c>
      <c r="C836" s="99">
        <f>SUMIF('Copiar Eje'!A:A,A836,'Copiar Eje'!D:D)</f>
        <v>375982447</v>
      </c>
      <c r="D836" s="99">
        <f>SUMIF('Copiar Eje'!A:A,A836,'Copiar Eje'!F:F)</f>
        <v>224083700</v>
      </c>
      <c r="E836" s="100"/>
      <c r="F836" s="100"/>
      <c r="G836" s="100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</row>
    <row r="837" spans="1:18" ht="14.25" customHeight="1">
      <c r="A837" s="98" t="s">
        <v>580</v>
      </c>
      <c r="B837" s="99">
        <f>SUMIF('Copiar Eje'!A:A,A837,'Copiar Eje'!C:C)</f>
        <v>41236715</v>
      </c>
      <c r="C837" s="99">
        <f>SUMIF('Copiar Eje'!A:A,A837,'Copiar Eje'!D:D)</f>
        <v>41236715</v>
      </c>
      <c r="D837" s="99">
        <f>SUMIF('Copiar Eje'!A:A,A837,'Copiar Eje'!F:F)</f>
        <v>25273100</v>
      </c>
      <c r="E837" s="100"/>
      <c r="F837" s="100"/>
      <c r="G837" s="100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</row>
    <row r="838" spans="1:18" ht="14.25" customHeight="1">
      <c r="A838" s="98" t="s">
        <v>606</v>
      </c>
      <c r="B838" s="99">
        <f>SUMIF('Copiar Eje'!A:A,A838,'Copiar Eje'!C:C)</f>
        <v>37305256</v>
      </c>
      <c r="C838" s="99">
        <f>SUMIF('Copiar Eje'!A:A,A838,'Copiar Eje'!D:D)</f>
        <v>37305256</v>
      </c>
      <c r="D838" s="99">
        <f>SUMIF('Copiar Eje'!A:A,A838,'Copiar Eje'!F:F)</f>
        <v>24608500</v>
      </c>
      <c r="E838" s="100"/>
      <c r="F838" s="100"/>
      <c r="G838" s="100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</row>
    <row r="839" spans="1:18" ht="14.25" customHeight="1">
      <c r="A839" s="98" t="s">
        <v>528</v>
      </c>
      <c r="B839" s="99">
        <f>SUMIF('Copiar Eje'!A:A,A839,'Copiar Eje'!C:C)</f>
        <v>10000000</v>
      </c>
      <c r="C839" s="99">
        <f>SUMIF('Copiar Eje'!A:A,A839,'Copiar Eje'!D:D)</f>
        <v>10000000</v>
      </c>
      <c r="D839" s="99">
        <f>SUMIF('Copiar Eje'!A:A,A839,'Copiar Eje'!F:F)</f>
        <v>0</v>
      </c>
      <c r="E839" s="100"/>
      <c r="F839" s="100"/>
      <c r="G839" s="100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</row>
    <row r="840" spans="1:18" ht="14.25" customHeight="1">
      <c r="A840" s="98" t="s">
        <v>716</v>
      </c>
      <c r="B840" s="99">
        <f>SUMIF('Copiar Eje'!A:A,A840,'Copiar Eje'!C:C)</f>
        <v>0</v>
      </c>
      <c r="C840" s="99">
        <f>SUMIF('Copiar Eje'!A:A,A840,'Copiar Eje'!D:D)</f>
        <v>20319400.960000001</v>
      </c>
      <c r="D840" s="99">
        <f>SUMIF('Copiar Eje'!A:A,A840,'Copiar Eje'!F:F)</f>
        <v>20319400</v>
      </c>
      <c r="E840" s="100"/>
      <c r="F840" s="100"/>
      <c r="G840" s="100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</row>
    <row r="841" spans="1:18" ht="14.25" customHeight="1">
      <c r="A841" s="98" t="s">
        <v>708</v>
      </c>
      <c r="B841" s="99">
        <f>SUMIF('Copiar Eje'!A:A,A841,'Copiar Eje'!C:C)</f>
        <v>0</v>
      </c>
      <c r="C841" s="99">
        <f>SUMIF('Copiar Eje'!A:A,A841,'Copiar Eje'!D:D)</f>
        <v>64293256</v>
      </c>
      <c r="D841" s="99">
        <f>SUMIF('Copiar Eje'!A:A,A841,'Copiar Eje'!F:F)</f>
        <v>64293256</v>
      </c>
      <c r="E841" s="100"/>
      <c r="F841" s="100"/>
      <c r="G841" s="100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</row>
    <row r="842" spans="1:18" ht="14.25" customHeight="1">
      <c r="A842" s="98" t="s">
        <v>715</v>
      </c>
      <c r="B842" s="99">
        <f>SUMIF('Copiar Eje'!A:A,A842,'Copiar Eje'!C:C)</f>
        <v>0</v>
      </c>
      <c r="C842" s="99">
        <f>SUMIF('Copiar Eje'!A:A,A842,'Copiar Eje'!D:D)</f>
        <v>212000000</v>
      </c>
      <c r="D842" s="99">
        <f>SUMIF('Copiar Eje'!A:A,A842,'Copiar Eje'!F:F)</f>
        <v>212000000</v>
      </c>
      <c r="E842" s="100"/>
      <c r="F842" s="100"/>
      <c r="G842" s="100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</row>
    <row r="843" spans="1:18" ht="14.25" customHeight="1">
      <c r="A843" s="98" t="s">
        <v>683</v>
      </c>
      <c r="B843" s="99">
        <f>SUMIF('Copiar Eje'!A:A,A843,'Copiar Eje'!C:C)</f>
        <v>0</v>
      </c>
      <c r="C843" s="99">
        <f>SUMIF('Copiar Eje'!A:A,A843,'Copiar Eje'!D:D)</f>
        <v>856233.32</v>
      </c>
      <c r="D843" s="99">
        <f>SUMIF('Copiar Eje'!A:A,A843,'Copiar Eje'!F:F)</f>
        <v>856233.32</v>
      </c>
      <c r="E843" s="100"/>
      <c r="F843" s="100"/>
      <c r="G843" s="100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</row>
    <row r="844" spans="1:18" ht="14.25" customHeight="1">
      <c r="A844" s="98" t="s">
        <v>714</v>
      </c>
      <c r="B844" s="99">
        <f>SUMIF('Copiar Eje'!A:A,A844,'Copiar Eje'!C:C)</f>
        <v>2332827623</v>
      </c>
      <c r="C844" s="99">
        <f>SUMIF('Copiar Eje'!A:A,A844,'Copiar Eje'!D:D)</f>
        <v>2332827623</v>
      </c>
      <c r="D844" s="99">
        <f>SUMIF('Copiar Eje'!A:A,A844,'Copiar Eje'!F:F)</f>
        <v>2332827623</v>
      </c>
      <c r="E844" s="100"/>
      <c r="F844" s="100"/>
      <c r="G844" s="100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</row>
    <row r="845" spans="1:18" ht="14.25" customHeight="1">
      <c r="A845" s="98" t="s">
        <v>704</v>
      </c>
      <c r="B845" s="99">
        <f>SUMIF('Copiar Eje'!A:A,A845,'Copiar Eje'!C:C)</f>
        <v>246000000</v>
      </c>
      <c r="C845" s="99">
        <f>SUMIF('Copiar Eje'!A:A,A845,'Copiar Eje'!D:D)</f>
        <v>246000000</v>
      </c>
      <c r="D845" s="99">
        <f>SUMIF('Copiar Eje'!A:A,A845,'Copiar Eje'!F:F)</f>
        <v>246000000</v>
      </c>
      <c r="E845" s="100"/>
      <c r="F845" s="100"/>
      <c r="G845" s="100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</row>
    <row r="846" spans="1:18" ht="14.25" customHeight="1">
      <c r="A846" s="98" t="s">
        <v>713</v>
      </c>
      <c r="B846" s="99">
        <f>SUMIF('Copiar Eje'!A:A,A846,'Copiar Eje'!C:C)</f>
        <v>301742828</v>
      </c>
      <c r="C846" s="99">
        <f>SUMIF('Copiar Eje'!A:A,A846,'Copiar Eje'!D:D)</f>
        <v>301742828</v>
      </c>
      <c r="D846" s="99">
        <f>SUMIF('Copiar Eje'!A:A,A846,'Copiar Eje'!F:F)</f>
        <v>301742828</v>
      </c>
      <c r="E846" s="100"/>
      <c r="F846" s="100"/>
      <c r="G846" s="100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</row>
    <row r="847" spans="1:18" ht="14.25" customHeight="1">
      <c r="A847" s="98" t="s">
        <v>703</v>
      </c>
      <c r="B847" s="99">
        <f>SUMIF('Copiar Eje'!A:A,A847,'Copiar Eje'!C:C)</f>
        <v>2194307759</v>
      </c>
      <c r="C847" s="99">
        <f>SUMIF('Copiar Eje'!A:A,A847,'Copiar Eje'!D:D)</f>
        <v>2374969828</v>
      </c>
      <c r="D847" s="99">
        <f>SUMIF('Copiar Eje'!A:A,A847,'Copiar Eje'!F:F)</f>
        <v>2323199038</v>
      </c>
      <c r="E847" s="100"/>
      <c r="F847" s="100"/>
      <c r="G847" s="100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</row>
    <row r="848" spans="1:18" ht="14.25" customHeight="1">
      <c r="A848" s="98" t="s">
        <v>706</v>
      </c>
      <c r="B848" s="99">
        <f>SUMIF('Copiar Eje'!A:A,A848,'Copiar Eje'!C:C)</f>
        <v>0</v>
      </c>
      <c r="C848" s="99">
        <f>SUMIF('Copiar Eje'!A:A,A848,'Copiar Eje'!D:D)</f>
        <v>84413835.019999996</v>
      </c>
      <c r="D848" s="99">
        <f>SUMIF('Copiar Eje'!A:A,A848,'Copiar Eje'!F:F)</f>
        <v>84413835</v>
      </c>
      <c r="E848" s="100"/>
      <c r="F848" s="100"/>
      <c r="G848" s="100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</row>
    <row r="849" spans="1:18" ht="14.25" customHeight="1">
      <c r="A849" s="98" t="s">
        <v>568</v>
      </c>
      <c r="B849" s="99">
        <f>SUMIF('Copiar Eje'!A:A,A849,'Copiar Eje'!C:C)</f>
        <v>69835141</v>
      </c>
      <c r="C849" s="99">
        <f>SUMIF('Copiar Eje'!A:A,A849,'Copiar Eje'!D:D)</f>
        <v>69835141</v>
      </c>
      <c r="D849" s="99">
        <f>SUMIF('Copiar Eje'!A:A,A849,'Copiar Eje'!F:F)</f>
        <v>0</v>
      </c>
      <c r="E849" s="100"/>
      <c r="F849" s="100"/>
      <c r="G849" s="100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</row>
    <row r="850" spans="1:18" ht="14.25" customHeight="1">
      <c r="A850" s="98" t="s">
        <v>610</v>
      </c>
      <c r="B850" s="99">
        <f>SUMIF('Copiar Eje'!A:A,A850,'Copiar Eje'!C:C)</f>
        <v>3198098</v>
      </c>
      <c r="C850" s="99">
        <f>SUMIF('Copiar Eje'!A:A,A850,'Copiar Eje'!D:D)</f>
        <v>3198098</v>
      </c>
      <c r="D850" s="99">
        <f>SUMIF('Copiar Eje'!A:A,A850,'Copiar Eje'!F:F)</f>
        <v>0</v>
      </c>
      <c r="E850" s="100"/>
      <c r="F850" s="100"/>
      <c r="G850" s="100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</row>
    <row r="851" spans="1:18" ht="14.25" customHeight="1">
      <c r="A851" s="98" t="s">
        <v>384</v>
      </c>
      <c r="B851" s="99">
        <f>SUMIF('Copiar Eje'!A:A,A851,'Copiar Eje'!C:C)</f>
        <v>18436502</v>
      </c>
      <c r="C851" s="99">
        <f>SUMIF('Copiar Eje'!A:A,A851,'Copiar Eje'!D:D)</f>
        <v>18436502</v>
      </c>
      <c r="D851" s="99">
        <f>SUMIF('Copiar Eje'!A:A,A851,'Copiar Eje'!F:F)</f>
        <v>0</v>
      </c>
      <c r="E851" s="100"/>
      <c r="F851" s="100"/>
      <c r="G851" s="100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</row>
    <row r="852" spans="1:18" ht="14.25" customHeight="1">
      <c r="A852" s="98" t="s">
        <v>393</v>
      </c>
      <c r="B852" s="99">
        <f>SUMIF('Copiar Eje'!A:A,A852,'Copiar Eje'!C:C)</f>
        <v>9218250</v>
      </c>
      <c r="C852" s="99">
        <f>SUMIF('Copiar Eje'!A:A,A852,'Copiar Eje'!D:D)</f>
        <v>9218250</v>
      </c>
      <c r="D852" s="99">
        <f>SUMIF('Copiar Eje'!A:A,A852,'Copiar Eje'!F:F)</f>
        <v>0</v>
      </c>
      <c r="E852" s="100"/>
      <c r="F852" s="100"/>
      <c r="G852" s="100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</row>
    <row r="853" spans="1:18" ht="14.25" customHeight="1">
      <c r="A853" s="98" t="s">
        <v>396</v>
      </c>
      <c r="B853" s="99">
        <f>SUMIF('Copiar Eje'!A:A,A853,'Copiar Eje'!C:C)</f>
        <v>9218250</v>
      </c>
      <c r="C853" s="99">
        <f>SUMIF('Copiar Eje'!A:A,A853,'Copiar Eje'!D:D)</f>
        <v>9218250</v>
      </c>
      <c r="D853" s="99">
        <f>SUMIF('Copiar Eje'!A:A,A853,'Copiar Eje'!F:F)</f>
        <v>0</v>
      </c>
      <c r="E853" s="100"/>
      <c r="F853" s="100"/>
      <c r="G853" s="100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</row>
    <row r="854" spans="1:18" ht="14.25" customHeight="1">
      <c r="A854" s="98" t="s">
        <v>678</v>
      </c>
      <c r="B854" s="99">
        <f>SUMIF('Copiar Eje'!A:A,A854,'Copiar Eje'!C:C)</f>
        <v>100000</v>
      </c>
      <c r="C854" s="99">
        <f>SUMIF('Copiar Eje'!A:A,A854,'Copiar Eje'!D:D)</f>
        <v>100000</v>
      </c>
      <c r="D854" s="99">
        <f>SUMIF('Copiar Eje'!A:A,A854,'Copiar Eje'!F:F)</f>
        <v>0</v>
      </c>
      <c r="E854" s="100"/>
      <c r="F854" s="100"/>
      <c r="G854" s="100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</row>
    <row r="855" spans="1:18" ht="14.25" customHeight="1">
      <c r="A855" s="98" t="s">
        <v>680</v>
      </c>
      <c r="B855" s="99">
        <f>SUMIF('Copiar Eje'!A:A,A855,'Copiar Eje'!C:C)</f>
        <v>0</v>
      </c>
      <c r="C855" s="99">
        <f>SUMIF('Copiar Eje'!A:A,A855,'Copiar Eje'!D:D)</f>
        <v>429369319.48000002</v>
      </c>
      <c r="D855" s="99">
        <f>SUMIF('Copiar Eje'!A:A,A855,'Copiar Eje'!F:F)</f>
        <v>429369319.48000002</v>
      </c>
      <c r="E855" s="100"/>
      <c r="F855" s="100"/>
      <c r="G855" s="100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</row>
    <row r="856" spans="1:18" ht="14.25" customHeight="1">
      <c r="A856" s="98" t="s">
        <v>499</v>
      </c>
      <c r="B856" s="99">
        <f>SUMIF('Copiar Eje'!A:A,A856,'Copiar Eje'!C:C)</f>
        <v>21327250</v>
      </c>
      <c r="C856" s="99">
        <f>SUMIF('Copiar Eje'!A:A,A856,'Copiar Eje'!D:D)</f>
        <v>10647367</v>
      </c>
      <c r="D856" s="99">
        <f>SUMIF('Copiar Eje'!A:A,A856,'Copiar Eje'!F:F)</f>
        <v>0</v>
      </c>
      <c r="E856" s="100"/>
      <c r="F856" s="100"/>
      <c r="G856" s="100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</row>
    <row r="857" spans="1:18" ht="14.25" customHeight="1">
      <c r="A857" s="98" t="s">
        <v>501</v>
      </c>
      <c r="B857" s="99">
        <f>SUMIF('Copiar Eje'!A:A,A857,'Copiar Eje'!C:C)</f>
        <v>39607750</v>
      </c>
      <c r="C857" s="99">
        <f>SUMIF('Copiar Eje'!A:A,A857,'Copiar Eje'!D:D)</f>
        <v>12947367</v>
      </c>
      <c r="D857" s="99">
        <f>SUMIF('Copiar Eje'!A:A,A857,'Copiar Eje'!F:F)</f>
        <v>0</v>
      </c>
      <c r="E857" s="100"/>
      <c r="F857" s="100"/>
      <c r="G857" s="100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</row>
    <row r="858" spans="1:18" ht="14.25" customHeight="1">
      <c r="A858" s="98" t="s">
        <v>437</v>
      </c>
      <c r="B858" s="99">
        <f>SUMIF('Copiar Eje'!A:A,A858,'Copiar Eje'!C:C)</f>
        <v>1000000</v>
      </c>
      <c r="C858" s="99">
        <f>SUMIF('Copiar Eje'!A:A,A858,'Copiar Eje'!D:D)</f>
        <v>1000000</v>
      </c>
      <c r="D858" s="99">
        <f>SUMIF('Copiar Eje'!A:A,A858,'Copiar Eje'!F:F)</f>
        <v>0</v>
      </c>
      <c r="E858" s="100"/>
      <c r="F858" s="100"/>
      <c r="G858" s="100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</row>
    <row r="859" spans="1:18" ht="14.25" customHeight="1">
      <c r="A859" s="98" t="s">
        <v>439</v>
      </c>
      <c r="B859" s="99">
        <f>SUMIF('Copiar Eje'!A:A,A859,'Copiar Eje'!C:C)</f>
        <v>800000</v>
      </c>
      <c r="C859" s="99">
        <f>SUMIF('Copiar Eje'!A:A,A859,'Copiar Eje'!D:D)</f>
        <v>800000</v>
      </c>
      <c r="D859" s="99">
        <f>SUMIF('Copiar Eje'!A:A,A859,'Copiar Eje'!F:F)</f>
        <v>0</v>
      </c>
      <c r="E859" s="100"/>
      <c r="F859" s="100"/>
      <c r="G859" s="100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</row>
    <row r="860" spans="1:18" ht="14.25" customHeight="1">
      <c r="A860" s="98" t="s">
        <v>717</v>
      </c>
      <c r="B860" s="99">
        <f>SUMIF('Copiar Eje'!A:A,A860,'Copiar Eje'!C:C)</f>
        <v>0</v>
      </c>
      <c r="C860" s="99">
        <f>SUMIF('Copiar Eje'!A:A,A860,'Copiar Eje'!D:D)</f>
        <v>1502046.04</v>
      </c>
      <c r="D860" s="99">
        <f>SUMIF('Copiar Eje'!A:A,A860,'Copiar Eje'!F:F)</f>
        <v>1502046</v>
      </c>
      <c r="E860" s="100"/>
      <c r="F860" s="100"/>
      <c r="G860" s="100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</row>
    <row r="861" spans="1:18" ht="14.25" customHeight="1">
      <c r="A861" s="98" t="s">
        <v>721</v>
      </c>
      <c r="B861" s="99">
        <f>SUMIF('Copiar Eje'!A:A,A861,'Copiar Eje'!C:C)</f>
        <v>0</v>
      </c>
      <c r="C861" s="99">
        <f>SUMIF('Copiar Eje'!A:A,A861,'Copiar Eje'!D:D)</f>
        <v>20000000</v>
      </c>
      <c r="D861" s="99">
        <f>SUMIF('Copiar Eje'!A:A,A861,'Copiar Eje'!F:F)</f>
        <v>19999991</v>
      </c>
      <c r="E861" s="93"/>
      <c r="F861" s="93"/>
      <c r="G861" s="93"/>
      <c r="H861" s="93"/>
      <c r="I861" s="93"/>
      <c r="J861" s="93"/>
    </row>
    <row r="862" spans="1:18" ht="14.25" customHeight="1">
      <c r="A862" s="98" t="s">
        <v>732</v>
      </c>
      <c r="B862" s="99">
        <f>SUMIF('Copiar Eje'!A:A,A862,'Copiar Eje'!C:C)</f>
        <v>0</v>
      </c>
      <c r="C862" s="99">
        <f>SUMIF('Copiar Eje'!A:A,A862,'Copiar Eje'!D:D)</f>
        <v>28800000</v>
      </c>
      <c r="D862" s="99">
        <f>SUMIF('Copiar Eje'!A:A,A862,'Copiar Eje'!F:F)</f>
        <v>28800000</v>
      </c>
      <c r="E862" s="93"/>
      <c r="F862" s="93"/>
      <c r="G862" s="93"/>
      <c r="H862" s="93"/>
      <c r="I862" s="93"/>
      <c r="J862" s="93"/>
    </row>
    <row r="863" spans="1:18" ht="14.25" customHeight="1">
      <c r="A863" s="98" t="s">
        <v>588</v>
      </c>
      <c r="B863" s="99">
        <f>SUMIF('Copiar Eje'!A:A,A863,'Copiar Eje'!C:C)</f>
        <v>0</v>
      </c>
      <c r="C863" s="99">
        <f>SUMIF('Copiar Eje'!A:A,A863,'Copiar Eje'!D:D)</f>
        <v>692859428.00999999</v>
      </c>
      <c r="D863" s="99">
        <f>SUMIF('Copiar Eje'!A:A,A863,'Copiar Eje'!F:F)</f>
        <v>0</v>
      </c>
      <c r="E863" s="100"/>
      <c r="F863" s="100"/>
      <c r="G863" s="100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</row>
    <row r="864" spans="1:18" ht="14.25" customHeight="1">
      <c r="A864" s="98" t="s">
        <v>774</v>
      </c>
      <c r="B864" s="99">
        <f>SUMIF('Copiar Eje'!A:A,A864,'Copiar Eje'!C:C)</f>
        <v>0</v>
      </c>
      <c r="C864" s="99">
        <f>SUMIF('Copiar Eje'!A:A,A864,'Copiar Eje'!D:D)</f>
        <v>15000000</v>
      </c>
      <c r="D864" s="99">
        <f>SUMIF('Copiar Eje'!A:A,A864,'Copiar Eje'!F:F)</f>
        <v>14625000</v>
      </c>
      <c r="E864" s="100"/>
      <c r="F864" s="100"/>
      <c r="G864" s="100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</row>
    <row r="865" spans="1:18" ht="14.25" customHeight="1">
      <c r="A865" s="98" t="s">
        <v>785</v>
      </c>
      <c r="B865" s="99">
        <f>SUMIF('Copiar Eje'!A:A,A865,'Copiar Eje'!C:C)</f>
        <v>0</v>
      </c>
      <c r="C865" s="99">
        <f>SUMIF('Copiar Eje'!A:A,A865,'Copiar Eje'!D:D)</f>
        <v>443400000</v>
      </c>
      <c r="D865" s="99">
        <f>SUMIF('Copiar Eje'!A:A,A865,'Copiar Eje'!F:F)</f>
        <v>0</v>
      </c>
      <c r="E865" s="93"/>
      <c r="F865" s="93"/>
      <c r="G865" s="93"/>
      <c r="H865" s="93"/>
      <c r="I865" s="93"/>
      <c r="J865" s="93"/>
    </row>
    <row r="866" spans="1:18" ht="14.25" customHeight="1">
      <c r="A866" s="98" t="s">
        <v>789</v>
      </c>
      <c r="B866" s="99">
        <f>SUMIF('Copiar Eje'!A:A,A866,'Copiar Eje'!C:C)</f>
        <v>0</v>
      </c>
      <c r="C866" s="99">
        <f>SUMIF('Copiar Eje'!A:A,A866,'Copiar Eje'!D:D)</f>
        <v>6600000</v>
      </c>
      <c r="D866" s="99">
        <f>SUMIF('Copiar Eje'!A:A,A866,'Copiar Eje'!F:F)</f>
        <v>0</v>
      </c>
      <c r="E866" s="100"/>
      <c r="F866" s="100"/>
      <c r="G866" s="100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</row>
    <row r="867" spans="1:18" ht="14.25" customHeight="1">
      <c r="A867" s="98" t="s">
        <v>465</v>
      </c>
      <c r="B867" s="99">
        <f>SUMIF('Copiar Eje'!A:A,A867,'Copiar Eje'!C:C)</f>
        <v>0</v>
      </c>
      <c r="C867" s="99">
        <f>SUMIF('Copiar Eje'!A:A,A867,'Copiar Eje'!D:D)</f>
        <v>15200000</v>
      </c>
      <c r="D867" s="99">
        <f>SUMIF('Copiar Eje'!A:A,A867,'Copiar Eje'!F:F)</f>
        <v>15200000</v>
      </c>
      <c r="E867" s="100"/>
      <c r="F867" s="100"/>
      <c r="G867" s="100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</row>
    <row r="868" spans="1:18" ht="14.25" customHeight="1">
      <c r="A868" s="98" t="s">
        <v>3571</v>
      </c>
      <c r="B868" s="99">
        <f>SUMIF('Copiar Eje'!A:A,A868,'Copiar Eje'!C:C)</f>
        <v>0</v>
      </c>
      <c r="C868" s="99">
        <f>SUMIF('Copiar Eje'!A:A,A868,'Copiar Eje'!D:D)</f>
        <v>0</v>
      </c>
      <c r="D868" s="99">
        <f>SUMIF('Copiar Eje'!A:A,A868,'Copiar Eje'!F:F)</f>
        <v>0</v>
      </c>
      <c r="E868" s="100"/>
      <c r="F868" s="100"/>
      <c r="G868" s="100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</row>
    <row r="869" spans="1:18" ht="14.25" customHeight="1">
      <c r="A869" s="98" t="s">
        <v>665</v>
      </c>
      <c r="B869" s="99">
        <f>SUMIF('Copiar Eje'!A:A,A869,'Copiar Eje'!C:C)</f>
        <v>0</v>
      </c>
      <c r="C869" s="99">
        <f>SUMIF('Copiar Eje'!A:A,A869,'Copiar Eje'!D:D)</f>
        <v>400000000</v>
      </c>
      <c r="D869" s="99">
        <f>SUMIF('Copiar Eje'!A:A,A869,'Copiar Eje'!F:F)</f>
        <v>144119876</v>
      </c>
      <c r="E869" s="100"/>
      <c r="F869" s="100"/>
      <c r="G869" s="100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</row>
    <row r="870" spans="1:18" ht="14.25" customHeight="1">
      <c r="A870" s="98" t="s">
        <v>667</v>
      </c>
      <c r="B870" s="99">
        <f>SUMIF('Copiar Eje'!A:A,A870,'Copiar Eje'!C:C)</f>
        <v>0</v>
      </c>
      <c r="C870" s="99">
        <f>SUMIF('Copiar Eje'!A:A,A870,'Copiar Eje'!D:D)</f>
        <v>368753</v>
      </c>
      <c r="D870" s="99">
        <f>SUMIF('Copiar Eje'!A:A,A870,'Copiar Eje'!F:F)</f>
        <v>0</v>
      </c>
      <c r="E870" s="100"/>
      <c r="F870" s="100"/>
      <c r="G870" s="100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</row>
    <row r="871" spans="1:18" ht="14.25" customHeight="1">
      <c r="A871" s="98" t="s">
        <v>669</v>
      </c>
      <c r="B871" s="99">
        <f>SUMIF('Copiar Eje'!A:A,A871,'Copiar Eje'!C:C)</f>
        <v>0</v>
      </c>
      <c r="C871" s="99">
        <f>SUMIF('Copiar Eje'!A:A,A871,'Copiar Eje'!D:D)</f>
        <v>783815.47</v>
      </c>
      <c r="D871" s="99">
        <f>SUMIF('Copiar Eje'!A:A,A871,'Copiar Eje'!F:F)</f>
        <v>0</v>
      </c>
      <c r="E871" s="100"/>
      <c r="F871" s="100"/>
      <c r="G871" s="100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</row>
    <row r="872" spans="1:18" ht="14.25" customHeight="1">
      <c r="A872" s="98" t="s">
        <v>674</v>
      </c>
      <c r="B872" s="99">
        <f>SUMIF('Copiar Eje'!A:A,A872,'Copiar Eje'!C:C)</f>
        <v>0</v>
      </c>
      <c r="C872" s="99">
        <f>SUMIF('Copiar Eje'!A:A,A872,'Copiar Eje'!D:D)</f>
        <v>41100000</v>
      </c>
      <c r="D872" s="99">
        <f>SUMIF('Copiar Eje'!A:A,A872,'Copiar Eje'!F:F)</f>
        <v>0</v>
      </c>
      <c r="E872" s="100"/>
      <c r="F872" s="100"/>
      <c r="G872" s="100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</row>
    <row r="873" spans="1:18" ht="14.25" customHeight="1">
      <c r="A873" s="98" t="s">
        <v>689</v>
      </c>
      <c r="B873" s="99">
        <f>SUMIF('Copiar Eje'!A:A,A873,'Copiar Eje'!C:C)</f>
        <v>0</v>
      </c>
      <c r="C873" s="99">
        <f>SUMIF('Copiar Eje'!A:A,A873,'Copiar Eje'!D:D)</f>
        <v>15000000</v>
      </c>
      <c r="D873" s="99">
        <f>SUMIF('Copiar Eje'!A:A,A873,'Copiar Eje'!F:F)</f>
        <v>0</v>
      </c>
      <c r="E873" s="100"/>
      <c r="F873" s="100"/>
      <c r="G873" s="100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</row>
    <row r="874" spans="1:18" ht="14.25" customHeight="1">
      <c r="A874" s="98" t="s">
        <v>776</v>
      </c>
      <c r="B874" s="99">
        <f>SUMIF('Copiar Eje'!A:A,A874,'Copiar Eje'!C:C)</f>
        <v>0</v>
      </c>
      <c r="C874" s="99">
        <f>SUMIF('Copiar Eje'!A:A,A874,'Copiar Eje'!D:D)</f>
        <v>15000000</v>
      </c>
      <c r="D874" s="99">
        <f>SUMIF('Copiar Eje'!A:A,A874,'Copiar Eje'!F:F)</f>
        <v>13425000</v>
      </c>
      <c r="E874" s="100"/>
      <c r="F874" s="100"/>
      <c r="G874" s="100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</row>
    <row r="875" spans="1:18" ht="14.25" customHeight="1">
      <c r="A875" s="98" t="s">
        <v>720</v>
      </c>
      <c r="B875" s="99">
        <f>SUMIF('Copiar Eje'!A:A,A875,'Copiar Eje'!C:C)</f>
        <v>50000000</v>
      </c>
      <c r="C875" s="99">
        <f>SUMIF('Copiar Eje'!A:A,A875,'Copiar Eje'!D:D)</f>
        <v>50000000</v>
      </c>
      <c r="D875" s="99">
        <f>SUMIF('Copiar Eje'!A:A,A875,'Copiar Eje'!F:F)</f>
        <v>50000000</v>
      </c>
      <c r="E875" s="100"/>
      <c r="F875" s="100"/>
      <c r="G875" s="100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</row>
    <row r="876" spans="1:18" ht="14.25" customHeight="1">
      <c r="A876" s="98" t="s">
        <v>731</v>
      </c>
      <c r="B876" s="99">
        <f>SUMIF('Copiar Eje'!A:A,A876,'Copiar Eje'!C:C)</f>
        <v>81000000</v>
      </c>
      <c r="C876" s="99">
        <f>SUMIF('Copiar Eje'!A:A,A876,'Copiar Eje'!D:D)</f>
        <v>24300000</v>
      </c>
      <c r="D876" s="99">
        <f>SUMIF('Copiar Eje'!A:A,A876,'Copiar Eje'!F:F)</f>
        <v>24300000</v>
      </c>
      <c r="E876" s="100"/>
      <c r="F876" s="100"/>
      <c r="G876" s="100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</row>
    <row r="877" spans="1:18" ht="14.25" customHeight="1">
      <c r="A877" s="98" t="s">
        <v>729</v>
      </c>
      <c r="B877" s="99">
        <f>SUMIF('Copiar Eje'!A:A,A877,'Copiar Eje'!C:C)</f>
        <v>232000000</v>
      </c>
      <c r="C877" s="99">
        <f>SUMIF('Copiar Eje'!A:A,A877,'Copiar Eje'!D:D)</f>
        <v>232000000</v>
      </c>
      <c r="D877" s="99">
        <f>SUMIF('Copiar Eje'!A:A,A877,'Copiar Eje'!F:F)</f>
        <v>189120000</v>
      </c>
      <c r="E877" s="100"/>
      <c r="F877" s="100"/>
      <c r="G877" s="100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</row>
    <row r="878" spans="1:18" ht="14.25" customHeight="1">
      <c r="A878" s="98" t="s">
        <v>744</v>
      </c>
      <c r="B878" s="99">
        <f>SUMIF('Copiar Eje'!A:A,A878,'Copiar Eje'!C:C)</f>
        <v>400000000</v>
      </c>
      <c r="C878" s="99">
        <f>SUMIF('Copiar Eje'!A:A,A878,'Copiar Eje'!D:D)</f>
        <v>400000000</v>
      </c>
      <c r="D878" s="99">
        <f>SUMIF('Copiar Eje'!A:A,A878,'Copiar Eje'!F:F)</f>
        <v>400000000</v>
      </c>
      <c r="E878" s="100"/>
      <c r="F878" s="100"/>
      <c r="G878" s="100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</row>
    <row r="879" spans="1:18" ht="14.25" customHeight="1">
      <c r="A879" s="98" t="s">
        <v>745</v>
      </c>
      <c r="B879" s="99">
        <f>SUMIF('Copiar Eje'!A:A,A879,'Copiar Eje'!C:C)</f>
        <v>700000000</v>
      </c>
      <c r="C879" s="99">
        <f>SUMIF('Copiar Eje'!A:A,A879,'Copiar Eje'!D:D)</f>
        <v>700000000</v>
      </c>
      <c r="D879" s="99">
        <f>SUMIF('Copiar Eje'!A:A,A879,'Copiar Eje'!F:F)</f>
        <v>700000000</v>
      </c>
      <c r="E879" s="100"/>
      <c r="F879" s="100"/>
      <c r="G879" s="100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</row>
    <row r="880" spans="1:18" ht="14.25" customHeight="1">
      <c r="A880" s="98" t="s">
        <v>750</v>
      </c>
      <c r="B880" s="99">
        <f>SUMIF('Copiar Eje'!A:A,A880,'Copiar Eje'!C:C)</f>
        <v>16800000</v>
      </c>
      <c r="C880" s="99">
        <f>SUMIF('Copiar Eje'!A:A,A880,'Copiar Eje'!D:D)</f>
        <v>16800000</v>
      </c>
      <c r="D880" s="99">
        <f>SUMIF('Copiar Eje'!A:A,A880,'Copiar Eje'!F:F)</f>
        <v>13200000</v>
      </c>
      <c r="E880" s="100"/>
      <c r="F880" s="100"/>
      <c r="G880" s="100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</row>
    <row r="881" spans="1:18" ht="14.25" customHeight="1">
      <c r="A881" s="98" t="s">
        <v>625</v>
      </c>
      <c r="B881" s="99">
        <f>SUMIF('Copiar Eje'!A:A,A881,'Copiar Eje'!C:C)</f>
        <v>100000</v>
      </c>
      <c r="C881" s="99">
        <f>SUMIF('Copiar Eje'!A:A,A881,'Copiar Eje'!D:D)</f>
        <v>100000</v>
      </c>
      <c r="D881" s="99">
        <f>SUMIF('Copiar Eje'!A:A,A881,'Copiar Eje'!F:F)</f>
        <v>0</v>
      </c>
      <c r="E881" s="100"/>
      <c r="F881" s="100"/>
      <c r="G881" s="100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</row>
    <row r="882" spans="1:18" ht="14.25" customHeight="1">
      <c r="A882" s="98" t="s">
        <v>629</v>
      </c>
      <c r="B882" s="99">
        <f>SUMIF('Copiar Eje'!A:A,A882,'Copiar Eje'!C:C)</f>
        <v>240400000</v>
      </c>
      <c r="C882" s="99">
        <f>SUMIF('Copiar Eje'!A:A,A882,'Copiar Eje'!D:D)</f>
        <v>389096000</v>
      </c>
      <c r="D882" s="99">
        <f>SUMIF('Copiar Eje'!A:A,A882,'Copiar Eje'!F:F)</f>
        <v>279254000</v>
      </c>
      <c r="E882" s="100"/>
      <c r="F882" s="100"/>
      <c r="G882" s="100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</row>
    <row r="883" spans="1:18" ht="14.25" customHeight="1">
      <c r="A883" s="98" t="s">
        <v>632</v>
      </c>
      <c r="B883" s="99">
        <f>SUMIF('Copiar Eje'!A:A,A883,'Copiar Eje'!C:C)</f>
        <v>100000</v>
      </c>
      <c r="C883" s="99">
        <f>SUMIF('Copiar Eje'!A:A,A883,'Copiar Eje'!D:D)</f>
        <v>100000</v>
      </c>
      <c r="D883" s="99">
        <f>SUMIF('Copiar Eje'!A:A,A883,'Copiar Eje'!F:F)</f>
        <v>0</v>
      </c>
      <c r="E883" s="100"/>
      <c r="F883" s="100"/>
      <c r="G883" s="100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</row>
    <row r="884" spans="1:18" ht="14.25" customHeight="1">
      <c r="A884" s="98" t="s">
        <v>630</v>
      </c>
      <c r="B884" s="99">
        <f>SUMIF('Copiar Eje'!A:A,A884,'Copiar Eje'!C:C)</f>
        <v>137400000</v>
      </c>
      <c r="C884" s="99">
        <f>SUMIF('Copiar Eje'!A:A,A884,'Copiar Eje'!D:D)</f>
        <v>165764343</v>
      </c>
      <c r="D884" s="99">
        <f>SUMIF('Copiar Eje'!A:A,A884,'Copiar Eje'!F:F)</f>
        <v>60594000</v>
      </c>
      <c r="E884" s="100"/>
      <c r="F884" s="100"/>
      <c r="G884" s="100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</row>
    <row r="885" spans="1:18" ht="14.25" customHeight="1">
      <c r="A885" s="98" t="s">
        <v>636</v>
      </c>
      <c r="B885" s="99">
        <f>SUMIF('Copiar Eje'!A:A,A885,'Copiar Eje'!C:C)</f>
        <v>20000000</v>
      </c>
      <c r="C885" s="99">
        <f>SUMIF('Copiar Eje'!A:A,A885,'Copiar Eje'!D:D)</f>
        <v>30000000</v>
      </c>
      <c r="D885" s="99">
        <f>SUMIF('Copiar Eje'!A:A,A885,'Copiar Eje'!F:F)</f>
        <v>20000000</v>
      </c>
      <c r="E885" s="100"/>
      <c r="F885" s="100"/>
      <c r="G885" s="100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</row>
    <row r="886" spans="1:18" ht="14.25" customHeight="1">
      <c r="A886" s="98" t="s">
        <v>457</v>
      </c>
      <c r="B886" s="99">
        <f>SUMIF('Copiar Eje'!A:A,A886,'Copiar Eje'!C:C)</f>
        <v>40000000</v>
      </c>
      <c r="C886" s="99">
        <f>SUMIF('Copiar Eje'!A:A,A886,'Copiar Eje'!D:D)</f>
        <v>400000</v>
      </c>
      <c r="D886" s="99">
        <f>SUMIF('Copiar Eje'!A:A,A886,'Copiar Eje'!F:F)</f>
        <v>0</v>
      </c>
      <c r="E886" s="100"/>
      <c r="F886" s="100"/>
      <c r="G886" s="100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</row>
    <row r="887" spans="1:18" ht="14.25" customHeight="1">
      <c r="A887" s="98" t="s">
        <v>462</v>
      </c>
      <c r="B887" s="99">
        <f>SUMIF('Copiar Eje'!A:A,A887,'Copiar Eje'!C:C)</f>
        <v>41800000</v>
      </c>
      <c r="C887" s="99">
        <f>SUMIF('Copiar Eje'!A:A,A887,'Copiar Eje'!D:D)</f>
        <v>11400000</v>
      </c>
      <c r="D887" s="99">
        <f>SUMIF('Copiar Eje'!A:A,A887,'Copiar Eje'!F:F)</f>
        <v>11400000</v>
      </c>
      <c r="E887" s="100"/>
      <c r="F887" s="100"/>
      <c r="G887" s="100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</row>
    <row r="888" spans="1:18" ht="14.25" customHeight="1">
      <c r="A888" s="98" t="s">
        <v>467</v>
      </c>
      <c r="B888" s="99">
        <f>SUMIF('Copiar Eje'!A:A,A888,'Copiar Eje'!C:C)</f>
        <v>900000</v>
      </c>
      <c r="C888" s="99">
        <f>SUMIF('Copiar Eje'!A:A,A888,'Copiar Eje'!D:D)</f>
        <v>900000</v>
      </c>
      <c r="D888" s="99">
        <f>SUMIF('Copiar Eje'!A:A,A888,'Copiar Eje'!F:F)</f>
        <v>900000</v>
      </c>
      <c r="E888" s="100"/>
      <c r="F888" s="100"/>
      <c r="G888" s="100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</row>
    <row r="889" spans="1:18" ht="14.25" customHeight="1">
      <c r="A889" s="98" t="s">
        <v>485</v>
      </c>
      <c r="B889" s="99">
        <f>SUMIF('Copiar Eje'!A:A,A889,'Copiar Eje'!C:C)</f>
        <v>900000</v>
      </c>
      <c r="C889" s="99">
        <f>SUMIF('Copiar Eje'!A:A,A889,'Copiar Eje'!D:D)</f>
        <v>900000</v>
      </c>
      <c r="D889" s="99">
        <f>SUMIF('Copiar Eje'!A:A,A889,'Copiar Eje'!F:F)</f>
        <v>900000</v>
      </c>
      <c r="E889" s="100"/>
      <c r="F889" s="100"/>
      <c r="G889" s="100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</row>
    <row r="890" spans="1:18" ht="14.25" customHeight="1">
      <c r="A890" s="98" t="s">
        <v>455</v>
      </c>
      <c r="B890" s="99">
        <f>SUMIF('Copiar Eje'!A:A,A890,'Copiar Eje'!C:C)</f>
        <v>4000000</v>
      </c>
      <c r="C890" s="99">
        <f>SUMIF('Copiar Eje'!A:A,A890,'Copiar Eje'!D:D)</f>
        <v>4000000</v>
      </c>
      <c r="D890" s="99">
        <f>SUMIF('Copiar Eje'!A:A,A890,'Copiar Eje'!F:F)</f>
        <v>4000000</v>
      </c>
      <c r="E890" s="100"/>
      <c r="F890" s="100"/>
      <c r="G890" s="100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</row>
    <row r="891" spans="1:18" ht="14.25" customHeight="1">
      <c r="A891" s="98" t="s">
        <v>376</v>
      </c>
      <c r="B891" s="99">
        <f>SUMIF('Copiar Eje'!A:A,A891,'Copiar Eje'!C:C)</f>
        <v>1209000000</v>
      </c>
      <c r="C891" s="99">
        <f>SUMIF('Copiar Eje'!A:A,A891,'Copiar Eje'!D:D)</f>
        <v>1209000000</v>
      </c>
      <c r="D891" s="99">
        <f>SUMIF('Copiar Eje'!A:A,A891,'Copiar Eje'!F:F)</f>
        <v>0</v>
      </c>
      <c r="E891" s="100"/>
      <c r="F891" s="100"/>
      <c r="G891" s="100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</row>
    <row r="892" spans="1:18" ht="14.25" customHeight="1">
      <c r="A892" s="98" t="s">
        <v>381</v>
      </c>
      <c r="B892" s="99">
        <f>SUMIF('Copiar Eje'!A:A,A892,'Copiar Eje'!C:C)</f>
        <v>1737769665</v>
      </c>
      <c r="C892" s="99">
        <f>SUMIF('Copiar Eje'!A:A,A892,'Copiar Eje'!D:D)</f>
        <v>1737769665</v>
      </c>
      <c r="D892" s="99">
        <f>SUMIF('Copiar Eje'!A:A,A892,'Copiar Eje'!F:F)</f>
        <v>0</v>
      </c>
      <c r="E892" s="100"/>
      <c r="F892" s="100"/>
      <c r="G892" s="100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</row>
    <row r="893" spans="1:18" ht="14.25" customHeight="1">
      <c r="A893" s="98" t="s">
        <v>390</v>
      </c>
      <c r="B893" s="99">
        <f>SUMIF('Copiar Eje'!A:A,A893,'Copiar Eje'!C:C)</f>
        <v>36873002</v>
      </c>
      <c r="C893" s="99">
        <f>SUMIF('Copiar Eje'!A:A,A893,'Copiar Eje'!D:D)</f>
        <v>36873002</v>
      </c>
      <c r="D893" s="99">
        <f>SUMIF('Copiar Eje'!A:A,A893,'Copiar Eje'!F:F)</f>
        <v>0</v>
      </c>
      <c r="E893" s="100"/>
      <c r="F893" s="100"/>
      <c r="G893" s="100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</row>
    <row r="894" spans="1:18" ht="14.25" customHeight="1">
      <c r="A894" s="98" t="s">
        <v>410</v>
      </c>
      <c r="B894" s="99">
        <f>SUMIF('Copiar Eje'!A:A,A894,'Copiar Eje'!C:C)</f>
        <v>513750000</v>
      </c>
      <c r="C894" s="99">
        <f>SUMIF('Copiar Eje'!A:A,A894,'Copiar Eje'!D:D)</f>
        <v>505797894</v>
      </c>
      <c r="D894" s="99">
        <f>SUMIF('Copiar Eje'!A:A,A894,'Copiar Eje'!F:F)</f>
        <v>0</v>
      </c>
      <c r="E894" s="100"/>
      <c r="F894" s="100"/>
      <c r="G894" s="100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</row>
    <row r="895" spans="1:18" ht="14.25" customHeight="1">
      <c r="A895" s="98" t="s">
        <v>415</v>
      </c>
      <c r="B895" s="99">
        <f>SUMIF('Copiar Eje'!A:A,A895,'Copiar Eje'!C:C)</f>
        <v>2000000</v>
      </c>
      <c r="C895" s="99">
        <f>SUMIF('Copiar Eje'!A:A,A895,'Copiar Eje'!D:D)</f>
        <v>2000000</v>
      </c>
      <c r="D895" s="99">
        <f>SUMIF('Copiar Eje'!A:A,A895,'Copiar Eje'!F:F)</f>
        <v>0</v>
      </c>
      <c r="E895" s="100"/>
      <c r="F895" s="100"/>
      <c r="G895" s="100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</row>
    <row r="896" spans="1:18" ht="14.25" customHeight="1">
      <c r="A896" s="98" t="s">
        <v>687</v>
      </c>
      <c r="B896" s="99">
        <f>SUMIF('Copiar Eje'!A:A,A896,'Copiar Eje'!C:C)</f>
        <v>200000</v>
      </c>
      <c r="C896" s="99">
        <f>SUMIF('Copiar Eje'!A:A,A896,'Copiar Eje'!D:D)</f>
        <v>200000</v>
      </c>
      <c r="D896" s="99">
        <f>SUMIF('Copiar Eje'!A:A,A896,'Copiar Eje'!F:F)</f>
        <v>0</v>
      </c>
      <c r="E896" s="100"/>
      <c r="F896" s="100"/>
      <c r="G896" s="100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</row>
    <row r="897" spans="1:18" ht="14.25" customHeight="1">
      <c r="A897" s="98" t="s">
        <v>660</v>
      </c>
      <c r="B897" s="99">
        <f>SUMIF('Copiar Eje'!A:A,A897,'Copiar Eje'!C:C)</f>
        <v>148703184</v>
      </c>
      <c r="C897" s="99">
        <f>SUMIF('Copiar Eje'!A:A,A897,'Copiar Eje'!D:D)</f>
        <v>148703184</v>
      </c>
      <c r="D897" s="99">
        <f>SUMIF('Copiar Eje'!A:A,A897,'Copiar Eje'!F:F)</f>
        <v>148703184</v>
      </c>
      <c r="E897" s="100"/>
      <c r="F897" s="100"/>
      <c r="G897" s="100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</row>
    <row r="898" spans="1:18" ht="14.25" customHeight="1">
      <c r="A898" s="98" t="s">
        <v>662</v>
      </c>
      <c r="B898" s="99">
        <f>SUMIF('Copiar Eje'!A:A,A898,'Copiar Eje'!C:C)</f>
        <v>164537178</v>
      </c>
      <c r="C898" s="99">
        <f>SUMIF('Copiar Eje'!A:A,A898,'Copiar Eje'!D:D)</f>
        <v>218681472</v>
      </c>
      <c r="D898" s="99">
        <f>SUMIF('Copiar Eje'!A:A,A898,'Copiar Eje'!F:F)</f>
        <v>217724270.58000001</v>
      </c>
      <c r="E898" s="100"/>
      <c r="F898" s="100"/>
      <c r="G898" s="100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</row>
    <row r="899" spans="1:18" ht="14.25" customHeight="1">
      <c r="A899" s="98" t="s">
        <v>664</v>
      </c>
      <c r="B899" s="99">
        <f>SUMIF('Copiar Eje'!A:A,A899,'Copiar Eje'!C:C)</f>
        <v>0</v>
      </c>
      <c r="C899" s="99">
        <f>SUMIF('Copiar Eje'!A:A,A899,'Copiar Eje'!D:D)</f>
        <v>30925544.420000002</v>
      </c>
      <c r="D899" s="99">
        <f>SUMIF('Copiar Eje'!A:A,A899,'Copiar Eje'!F:F)</f>
        <v>30925544.420000002</v>
      </c>
      <c r="E899" s="100"/>
      <c r="F899" s="100"/>
      <c r="G899" s="100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</row>
    <row r="900" spans="1:18" ht="14.25" customHeight="1">
      <c r="A900" s="98" t="s">
        <v>673</v>
      </c>
      <c r="B900" s="99">
        <f>SUMIF('Copiar Eje'!A:A,A900,'Copiar Eje'!C:C)</f>
        <v>150000000</v>
      </c>
      <c r="C900" s="99">
        <f>SUMIF('Copiar Eje'!A:A,A900,'Copiar Eje'!D:D)</f>
        <v>164000000</v>
      </c>
      <c r="D900" s="99">
        <f>SUMIF('Copiar Eje'!A:A,A900,'Copiar Eje'!F:F)</f>
        <v>0</v>
      </c>
      <c r="E900" s="100"/>
      <c r="F900" s="100"/>
      <c r="G900" s="100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</row>
    <row r="901" spans="1:18" ht="14.25" customHeight="1">
      <c r="A901" s="98" t="s">
        <v>686</v>
      </c>
      <c r="B901" s="99">
        <f>SUMIF('Copiar Eje'!A:A,A901,'Copiar Eje'!C:C)</f>
        <v>100000</v>
      </c>
      <c r="C901" s="99">
        <f>SUMIF('Copiar Eje'!A:A,A901,'Copiar Eje'!D:D)</f>
        <v>100000</v>
      </c>
      <c r="D901" s="99">
        <f>SUMIF('Copiar Eje'!A:A,A901,'Copiar Eje'!F:F)</f>
        <v>0</v>
      </c>
      <c r="E901" s="100"/>
      <c r="F901" s="100"/>
      <c r="G901" s="100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</row>
    <row r="902" spans="1:18" ht="14.25" customHeight="1">
      <c r="A902" s="98" t="s">
        <v>648</v>
      </c>
      <c r="B902" s="99">
        <f>SUMIF('Copiar Eje'!A:A,A902,'Copiar Eje'!C:C)</f>
        <v>190000000</v>
      </c>
      <c r="C902" s="99">
        <f>SUMIF('Copiar Eje'!A:A,A902,'Copiar Eje'!D:D)</f>
        <v>190000000</v>
      </c>
      <c r="D902" s="99">
        <f>SUMIF('Copiar Eje'!A:A,A902,'Copiar Eje'!F:F)</f>
        <v>190000000</v>
      </c>
      <c r="E902" s="100"/>
      <c r="F902" s="100"/>
      <c r="G902" s="100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</row>
    <row r="903" spans="1:18" ht="14.25" customHeight="1">
      <c r="A903" s="98" t="s">
        <v>657</v>
      </c>
      <c r="B903" s="99">
        <f>SUMIF('Copiar Eje'!A:A,A903,'Copiar Eje'!C:C)</f>
        <v>100000</v>
      </c>
      <c r="C903" s="99">
        <f>SUMIF('Copiar Eje'!A:A,A903,'Copiar Eje'!D:D)</f>
        <v>100000</v>
      </c>
      <c r="D903" s="99">
        <f>SUMIF('Copiar Eje'!A:A,A903,'Copiar Eje'!F:F)</f>
        <v>0</v>
      </c>
      <c r="E903" s="100"/>
      <c r="F903" s="100"/>
      <c r="G903" s="100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</row>
    <row r="904" spans="1:18" ht="14.25" customHeight="1">
      <c r="A904" s="98" t="s">
        <v>646</v>
      </c>
      <c r="B904" s="99">
        <f>SUMIF('Copiar Eje'!A:A,A904,'Copiar Eje'!C:C)</f>
        <v>715750399</v>
      </c>
      <c r="C904" s="99">
        <f>SUMIF('Copiar Eje'!A:A,A904,'Copiar Eje'!D:D)</f>
        <v>715750399</v>
      </c>
      <c r="D904" s="99">
        <f>SUMIF('Copiar Eje'!A:A,A904,'Copiar Eje'!F:F)</f>
        <v>384772112</v>
      </c>
      <c r="E904" s="100"/>
      <c r="F904" s="100"/>
      <c r="G904" s="100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</row>
    <row r="905" spans="1:18" ht="14.25" customHeight="1">
      <c r="A905" s="98" t="s">
        <v>481</v>
      </c>
      <c r="B905" s="99">
        <f>SUMIF('Copiar Eje'!A:A,A905,'Copiar Eje'!C:C)</f>
        <v>10000000</v>
      </c>
      <c r="C905" s="99">
        <f>SUMIF('Copiar Eje'!A:A,A905,'Copiar Eje'!D:D)</f>
        <v>10000000</v>
      </c>
      <c r="D905" s="99">
        <f>SUMIF('Copiar Eje'!A:A,A905,'Copiar Eje'!F:F)</f>
        <v>8730000</v>
      </c>
      <c r="E905" s="100"/>
      <c r="F905" s="100"/>
      <c r="G905" s="100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</row>
    <row r="906" spans="1:18" ht="14.25" customHeight="1">
      <c r="A906" s="98" t="s">
        <v>494</v>
      </c>
      <c r="B906" s="99">
        <f>SUMIF('Copiar Eje'!A:A,A906,'Copiar Eje'!C:C)</f>
        <v>146000000</v>
      </c>
      <c r="C906" s="99">
        <f>SUMIF('Copiar Eje'!A:A,A906,'Copiar Eje'!D:D)</f>
        <v>143700000</v>
      </c>
      <c r="D906" s="99">
        <f>SUMIF('Copiar Eje'!A:A,A906,'Copiar Eje'!F:F)</f>
        <v>128400000</v>
      </c>
      <c r="E906" s="100"/>
      <c r="F906" s="100"/>
      <c r="G906" s="100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</row>
    <row r="907" spans="1:18" ht="14.25" customHeight="1">
      <c r="A907" s="98" t="s">
        <v>496</v>
      </c>
      <c r="B907" s="99">
        <f>SUMIF('Copiar Eje'!A:A,A907,'Copiar Eje'!C:C)</f>
        <v>32000000</v>
      </c>
      <c r="C907" s="99">
        <f>SUMIF('Copiar Eje'!A:A,A907,'Copiar Eje'!D:D)</f>
        <v>40590274</v>
      </c>
      <c r="D907" s="99">
        <f>SUMIF('Copiar Eje'!A:A,A907,'Copiar Eje'!F:F)</f>
        <v>0</v>
      </c>
      <c r="E907" s="100"/>
      <c r="F907" s="100"/>
      <c r="G907" s="100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</row>
    <row r="908" spans="1:18" ht="14.25" customHeight="1">
      <c r="A908" s="98" t="s">
        <v>521</v>
      </c>
      <c r="B908" s="99">
        <f>SUMIF('Copiar Eje'!A:A,A908,'Copiar Eje'!C:C)</f>
        <v>5000000</v>
      </c>
      <c r="C908" s="99">
        <f>SUMIF('Copiar Eje'!A:A,A908,'Copiar Eje'!D:D)</f>
        <v>15000000</v>
      </c>
      <c r="D908" s="99">
        <f>SUMIF('Copiar Eje'!A:A,A908,'Copiar Eje'!F:F)</f>
        <v>0</v>
      </c>
      <c r="E908" s="100"/>
      <c r="F908" s="100"/>
      <c r="G908" s="100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</row>
    <row r="909" spans="1:18" ht="14.25" customHeight="1">
      <c r="A909" s="98" t="s">
        <v>526</v>
      </c>
      <c r="B909" s="99">
        <f>SUMIF('Copiar Eje'!A:A,A909,'Copiar Eje'!C:C)</f>
        <v>5000000</v>
      </c>
      <c r="C909" s="99">
        <f>SUMIF('Copiar Eje'!A:A,A909,'Copiar Eje'!D:D)</f>
        <v>15000000</v>
      </c>
      <c r="D909" s="99">
        <f>SUMIF('Copiar Eje'!A:A,A909,'Copiar Eje'!F:F)</f>
        <v>0</v>
      </c>
      <c r="E909" s="100"/>
      <c r="F909" s="100"/>
      <c r="G909" s="100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</row>
    <row r="910" spans="1:18" ht="14.25" customHeight="1">
      <c r="A910" s="98" t="s">
        <v>530</v>
      </c>
      <c r="B910" s="99">
        <f>SUMIF('Copiar Eje'!A:A,A910,'Copiar Eje'!C:C)</f>
        <v>10000000</v>
      </c>
      <c r="C910" s="99">
        <f>SUMIF('Copiar Eje'!A:A,A910,'Copiar Eje'!D:D)</f>
        <v>10000000</v>
      </c>
      <c r="D910" s="99">
        <f>SUMIF('Copiar Eje'!A:A,A910,'Copiar Eje'!F:F)</f>
        <v>0</v>
      </c>
      <c r="E910" s="100"/>
      <c r="F910" s="100"/>
      <c r="G910" s="100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</row>
    <row r="911" spans="1:18" ht="14.25" customHeight="1">
      <c r="A911" s="98" t="s">
        <v>3572</v>
      </c>
      <c r="B911" s="99">
        <f>SUMIF('Copiar Eje'!A:A,A911,'Copiar Eje'!C:C)</f>
        <v>0</v>
      </c>
      <c r="C911" s="99">
        <f>SUMIF('Copiar Eje'!A:A,A911,'Copiar Eje'!D:D)</f>
        <v>0</v>
      </c>
      <c r="D911" s="99">
        <f>SUMIF('Copiar Eje'!A:A,A911,'Copiar Eje'!F:F)</f>
        <v>0</v>
      </c>
      <c r="E911" s="100"/>
      <c r="F911" s="100"/>
      <c r="G911" s="100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</row>
    <row r="912" spans="1:18" ht="14.25" customHeight="1">
      <c r="A912" s="98" t="s">
        <v>3573</v>
      </c>
      <c r="B912" s="99">
        <f>SUMIF('Copiar Eje'!A:A,A912,'Copiar Eje'!C:C)</f>
        <v>0</v>
      </c>
      <c r="C912" s="99">
        <f>SUMIF('Copiar Eje'!A:A,A912,'Copiar Eje'!D:D)</f>
        <v>0</v>
      </c>
      <c r="D912" s="99">
        <f>SUMIF('Copiar Eje'!A:A,A912,'Copiar Eje'!F:F)</f>
        <v>0</v>
      </c>
      <c r="E912" s="100"/>
      <c r="F912" s="100"/>
      <c r="G912" s="100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</row>
    <row r="913" spans="1:18" ht="14.25" customHeight="1">
      <c r="A913" s="98" t="s">
        <v>3574</v>
      </c>
      <c r="B913" s="99">
        <f>SUMIF('Copiar Eje'!A:A,A913,'Copiar Eje'!C:C)</f>
        <v>0</v>
      </c>
      <c r="C913" s="99">
        <f>SUMIF('Copiar Eje'!A:A,A913,'Copiar Eje'!D:D)</f>
        <v>0</v>
      </c>
      <c r="D913" s="99">
        <f>SUMIF('Copiar Eje'!A:A,A913,'Copiar Eje'!F:F)</f>
        <v>0</v>
      </c>
      <c r="E913" s="100"/>
      <c r="F913" s="100"/>
      <c r="G913" s="100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</row>
    <row r="914" spans="1:18" ht="14.25" customHeight="1">
      <c r="A914" s="98" t="s">
        <v>616</v>
      </c>
      <c r="B914" s="99">
        <f>SUMIF('Copiar Eje'!A:A,A914,'Copiar Eje'!C:C)</f>
        <v>1739492535</v>
      </c>
      <c r="C914" s="99">
        <f>SUMIF('Copiar Eje'!A:A,A914,'Copiar Eje'!D:D)</f>
        <v>1739492535</v>
      </c>
      <c r="D914" s="99">
        <f>SUMIF('Copiar Eje'!A:A,A914,'Copiar Eje'!F:F)</f>
        <v>1325726392</v>
      </c>
      <c r="E914" s="100"/>
      <c r="F914" s="100"/>
      <c r="G914" s="100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</row>
    <row r="915" spans="1:18" ht="14.25" customHeight="1">
      <c r="A915" s="98" t="s">
        <v>3575</v>
      </c>
      <c r="B915" s="99">
        <f>SUMIF('Copiar Eje'!A:A,A915,'Copiar Eje'!C:C)</f>
        <v>0</v>
      </c>
      <c r="C915" s="99">
        <f>SUMIF('Copiar Eje'!A:A,A915,'Copiar Eje'!D:D)</f>
        <v>640841939.39999998</v>
      </c>
      <c r="D915" s="99">
        <f>SUMIF('Copiar Eje'!A:A,A915,'Copiar Eje'!F:F)</f>
        <v>640841939.39999998</v>
      </c>
      <c r="E915" s="100"/>
      <c r="F915" s="100"/>
      <c r="G915" s="100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</row>
    <row r="916" spans="1:18" ht="14.25" customHeight="1">
      <c r="A916" s="98" t="s">
        <v>3576</v>
      </c>
      <c r="B916" s="99">
        <f>SUMIF('Copiar Eje'!A:A,A916,'Copiar Eje'!C:C)</f>
        <v>0</v>
      </c>
      <c r="C916" s="99">
        <f>SUMIF('Copiar Eje'!A:A,A916,'Copiar Eje'!D:D)</f>
        <v>360034716.14999998</v>
      </c>
      <c r="D916" s="99">
        <f>SUMIF('Copiar Eje'!A:A,A916,'Copiar Eje'!F:F)</f>
        <v>360034716.14999998</v>
      </c>
      <c r="E916" s="100"/>
      <c r="F916" s="100"/>
      <c r="G916" s="100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</row>
    <row r="917" spans="1:18" ht="14.25" customHeight="1">
      <c r="A917" s="98" t="s">
        <v>3577</v>
      </c>
      <c r="B917" s="99">
        <f>SUMIF('Copiar Eje'!A:A,A917,'Copiar Eje'!C:C)</f>
        <v>0</v>
      </c>
      <c r="C917" s="99">
        <f>SUMIF('Copiar Eje'!A:A,A917,'Copiar Eje'!D:D)</f>
        <v>24930000</v>
      </c>
      <c r="D917" s="99">
        <f>SUMIF('Copiar Eje'!A:A,A917,'Copiar Eje'!F:F)</f>
        <v>24930000</v>
      </c>
      <c r="E917" s="100"/>
      <c r="F917" s="100"/>
      <c r="G917" s="100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</row>
    <row r="918" spans="1:18" ht="14.25" customHeight="1">
      <c r="A918" s="98" t="s">
        <v>3578</v>
      </c>
      <c r="B918" s="99">
        <f>SUMIF('Copiar Eje'!A:A,A918,'Copiar Eje'!C:C)</f>
        <v>0</v>
      </c>
      <c r="C918" s="99">
        <f>SUMIF('Copiar Eje'!A:A,A918,'Copiar Eje'!D:D)</f>
        <v>6700000</v>
      </c>
      <c r="D918" s="99">
        <f>SUMIF('Copiar Eje'!A:A,A918,'Copiar Eje'!F:F)</f>
        <v>6700000</v>
      </c>
      <c r="E918" s="100"/>
      <c r="F918" s="100"/>
      <c r="G918" s="100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</row>
    <row r="919" spans="1:18" ht="14.25" customHeight="1">
      <c r="A919" s="98" t="s">
        <v>3579</v>
      </c>
      <c r="B919" s="99">
        <f>SUMIF('Copiar Eje'!A:A,A919,'Copiar Eje'!C:C)</f>
        <v>0</v>
      </c>
      <c r="C919" s="99">
        <f>SUMIF('Copiar Eje'!A:A,A919,'Copiar Eje'!D:D)</f>
        <v>329473000</v>
      </c>
      <c r="D919" s="99">
        <f>SUMIF('Copiar Eje'!A:A,A919,'Copiar Eje'!F:F)</f>
        <v>329473000</v>
      </c>
      <c r="E919" s="100"/>
      <c r="F919" s="100"/>
      <c r="G919" s="100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</row>
    <row r="920" spans="1:18" ht="14.25" customHeight="1">
      <c r="A920" s="98" t="s">
        <v>3580</v>
      </c>
      <c r="B920" s="99">
        <f>SUMIF('Copiar Eje'!A:A,A920,'Copiar Eje'!C:C)</f>
        <v>0</v>
      </c>
      <c r="C920" s="99">
        <f>SUMIF('Copiar Eje'!A:A,A920,'Copiar Eje'!D:D)</f>
        <v>2369000</v>
      </c>
      <c r="D920" s="99">
        <f>SUMIF('Copiar Eje'!A:A,A920,'Copiar Eje'!F:F)</f>
        <v>2369000</v>
      </c>
      <c r="E920" s="100"/>
      <c r="F920" s="100"/>
      <c r="G920" s="100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</row>
    <row r="921" spans="1:18" ht="14.25" customHeight="1">
      <c r="A921" s="98" t="s">
        <v>3581</v>
      </c>
      <c r="B921" s="99">
        <f>SUMIF('Copiar Eje'!A:A,A921,'Copiar Eje'!C:C)</f>
        <v>0</v>
      </c>
      <c r="C921" s="99">
        <f>SUMIF('Copiar Eje'!A:A,A921,'Copiar Eje'!D:D)</f>
        <v>44298150</v>
      </c>
      <c r="D921" s="99">
        <f>SUMIF('Copiar Eje'!A:A,A921,'Copiar Eje'!F:F)</f>
        <v>44298150</v>
      </c>
      <c r="E921" s="93"/>
      <c r="F921" s="93"/>
      <c r="G921" s="93"/>
      <c r="H921" s="93"/>
      <c r="I921" s="93"/>
      <c r="J921" s="93"/>
    </row>
    <row r="922" spans="1:18" ht="14.25" customHeight="1">
      <c r="A922" s="98" t="s">
        <v>3582</v>
      </c>
      <c r="B922" s="99">
        <f>SUMIF('Copiar Eje'!A:A,A922,'Copiar Eje'!C:C)</f>
        <v>0</v>
      </c>
      <c r="C922" s="99">
        <f>SUMIF('Copiar Eje'!A:A,A922,'Copiar Eje'!D:D)</f>
        <v>8061700</v>
      </c>
      <c r="D922" s="99">
        <f>SUMIF('Copiar Eje'!A:A,A922,'Copiar Eje'!F:F)</f>
        <v>8061700</v>
      </c>
      <c r="E922" s="93"/>
      <c r="F922" s="93"/>
      <c r="G922" s="93"/>
      <c r="H922" s="93"/>
      <c r="I922" s="93"/>
      <c r="J922" s="93"/>
    </row>
    <row r="923" spans="1:18" ht="14.25" customHeight="1">
      <c r="A923" s="96"/>
      <c r="B923" s="100"/>
      <c r="C923" s="100"/>
      <c r="D923" s="100"/>
      <c r="E923" s="100"/>
      <c r="F923" s="100"/>
      <c r="G923" s="100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</row>
    <row r="924" spans="1:18" ht="14.25" customHeight="1">
      <c r="A924" s="96"/>
      <c r="B924" s="100"/>
      <c r="C924" s="100"/>
      <c r="D924" s="100"/>
      <c r="E924" s="100"/>
      <c r="F924" s="100"/>
      <c r="G924" s="100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</row>
    <row r="925" spans="1:18" ht="14.25" customHeight="1">
      <c r="A925" s="96"/>
      <c r="B925" s="100"/>
      <c r="C925" s="100"/>
      <c r="D925" s="100"/>
      <c r="E925" s="100"/>
      <c r="F925" s="100"/>
      <c r="G925" s="100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</row>
    <row r="926" spans="1:18" ht="14.25" customHeight="1">
      <c r="A926" s="96"/>
      <c r="B926" s="93"/>
      <c r="C926" s="93"/>
      <c r="D926" s="93"/>
      <c r="E926" s="93"/>
      <c r="F926" s="93"/>
      <c r="G926" s="93"/>
      <c r="H926" s="93"/>
      <c r="I926" s="93"/>
      <c r="J926" s="93"/>
    </row>
    <row r="927" spans="1:18" ht="14.25" customHeight="1">
      <c r="A927" s="96"/>
      <c r="B927" s="93"/>
      <c r="C927" s="93"/>
      <c r="D927" s="93"/>
      <c r="E927" s="93"/>
      <c r="F927" s="93"/>
      <c r="G927" s="93"/>
      <c r="H927" s="93"/>
      <c r="I927" s="93"/>
      <c r="J927" s="93"/>
    </row>
    <row r="928" spans="1:18" ht="14.25" customHeight="1">
      <c r="A928" s="96"/>
      <c r="B928" s="100"/>
      <c r="C928" s="100"/>
      <c r="D928" s="100"/>
      <c r="E928" s="100"/>
      <c r="F928" s="100"/>
      <c r="G928" s="100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</row>
    <row r="929" spans="1:18" ht="14.25" customHeight="1">
      <c r="A929" s="96"/>
      <c r="B929" s="100"/>
      <c r="C929" s="100"/>
      <c r="D929" s="100"/>
      <c r="E929" s="100"/>
      <c r="F929" s="100"/>
      <c r="G929" s="100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</row>
    <row r="930" spans="1:18" ht="14.25" customHeight="1">
      <c r="A930" s="96"/>
      <c r="B930" s="100"/>
      <c r="C930" s="100"/>
      <c r="D930" s="100"/>
      <c r="E930" s="100"/>
      <c r="F930" s="100"/>
      <c r="G930" s="100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</row>
    <row r="931" spans="1:18" ht="14.25" customHeight="1">
      <c r="A931" s="96"/>
      <c r="B931" s="100"/>
      <c r="C931" s="100"/>
      <c r="D931" s="100"/>
      <c r="E931" s="100"/>
      <c r="F931" s="100"/>
      <c r="G931" s="100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</row>
    <row r="932" spans="1:18" ht="14.25" customHeight="1">
      <c r="A932" s="96"/>
      <c r="B932" s="100"/>
      <c r="C932" s="100"/>
      <c r="D932" s="100"/>
      <c r="E932" s="100"/>
      <c r="F932" s="100"/>
      <c r="G932" s="100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</row>
    <row r="933" spans="1:18" ht="14.25" customHeight="1">
      <c r="A933" s="96"/>
      <c r="B933" s="100"/>
      <c r="C933" s="100"/>
      <c r="D933" s="100"/>
      <c r="E933" s="100"/>
      <c r="F933" s="100"/>
      <c r="G933" s="100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</row>
    <row r="934" spans="1:18" ht="14.25" customHeight="1">
      <c r="A934" s="96"/>
      <c r="B934" s="100"/>
      <c r="C934" s="100"/>
      <c r="D934" s="100"/>
      <c r="E934" s="100"/>
      <c r="F934" s="100"/>
      <c r="G934" s="100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</row>
    <row r="935" spans="1:18" ht="14.25" customHeight="1">
      <c r="A935" s="96"/>
      <c r="B935" s="100"/>
      <c r="C935" s="100"/>
      <c r="D935" s="100"/>
      <c r="E935" s="100"/>
      <c r="F935" s="100"/>
      <c r="G935" s="100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</row>
    <row r="936" spans="1:18" ht="14.25" customHeight="1">
      <c r="A936" s="96"/>
      <c r="B936" s="100"/>
      <c r="C936" s="100"/>
      <c r="D936" s="100"/>
      <c r="E936" s="100"/>
      <c r="F936" s="100"/>
      <c r="G936" s="100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</row>
    <row r="937" spans="1:18" ht="14.25" customHeight="1">
      <c r="A937" s="96"/>
      <c r="B937" s="100"/>
      <c r="C937" s="100"/>
      <c r="D937" s="100"/>
      <c r="E937" s="100"/>
      <c r="F937" s="100"/>
      <c r="G937" s="100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</row>
    <row r="938" spans="1:18" ht="14.25" customHeight="1">
      <c r="A938" s="96"/>
      <c r="B938" s="100"/>
      <c r="C938" s="100"/>
      <c r="D938" s="100"/>
      <c r="E938" s="100"/>
      <c r="F938" s="100"/>
      <c r="G938" s="100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</row>
    <row r="939" spans="1:18" ht="14.25" customHeight="1">
      <c r="A939" s="96"/>
      <c r="B939" s="100"/>
      <c r="C939" s="100"/>
      <c r="D939" s="100"/>
      <c r="E939" s="100"/>
      <c r="F939" s="100"/>
      <c r="G939" s="100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</row>
    <row r="940" spans="1:18" ht="14.25" customHeight="1">
      <c r="A940" s="96"/>
      <c r="B940" s="100"/>
      <c r="C940" s="100"/>
      <c r="D940" s="100"/>
      <c r="E940" s="100"/>
      <c r="F940" s="100"/>
      <c r="G940" s="100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</row>
    <row r="941" spans="1:18" ht="14.25" customHeight="1">
      <c r="A941" s="96"/>
    </row>
    <row r="942" spans="1:18" ht="14.25" customHeight="1">
      <c r="A942" s="96"/>
      <c r="B942" s="100"/>
      <c r="C942" s="100"/>
      <c r="D942" s="100"/>
      <c r="E942" s="100"/>
      <c r="F942" s="100"/>
      <c r="G942" s="100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</row>
    <row r="943" spans="1:18" ht="14.25" customHeight="1">
      <c r="A943" s="96"/>
    </row>
    <row r="944" spans="1:18" ht="14.25" customHeight="1">
      <c r="A944" s="96"/>
    </row>
    <row r="945" spans="1:1" ht="14.25" customHeight="1">
      <c r="A945" s="96"/>
    </row>
    <row r="946" spans="1:1" ht="14.25" customHeight="1">
      <c r="A946" s="96"/>
    </row>
    <row r="947" spans="1:1" ht="14.25" customHeight="1">
      <c r="A947" s="96"/>
    </row>
    <row r="948" spans="1:1" ht="14.25" customHeight="1">
      <c r="A948" s="96"/>
    </row>
    <row r="949" spans="1:1" ht="14.25" customHeight="1">
      <c r="A949" s="96"/>
    </row>
    <row r="950" spans="1:1" ht="14.25" customHeight="1">
      <c r="A950" s="96"/>
    </row>
    <row r="951" spans="1:1" ht="14.25" customHeight="1">
      <c r="A951" s="96"/>
    </row>
    <row r="952" spans="1:1" ht="14.25" customHeight="1">
      <c r="A952" s="96"/>
    </row>
    <row r="953" spans="1:1" ht="14.25" customHeight="1">
      <c r="A953" s="96"/>
    </row>
    <row r="954" spans="1:1" ht="14.25" customHeight="1">
      <c r="A954" s="96"/>
    </row>
    <row r="955" spans="1:1" ht="14.25" customHeight="1">
      <c r="A955" s="96"/>
    </row>
    <row r="956" spans="1:1" ht="14.25" customHeight="1">
      <c r="A956" s="96"/>
    </row>
    <row r="957" spans="1:1" ht="14.25" customHeight="1">
      <c r="A957" s="96"/>
    </row>
    <row r="958" spans="1:1" ht="14.25" customHeight="1">
      <c r="A958" s="96"/>
    </row>
    <row r="959" spans="1:1" ht="14.25" customHeight="1">
      <c r="A959" s="96"/>
    </row>
    <row r="960" spans="1:1" ht="14.25" customHeight="1">
      <c r="A960" s="96"/>
    </row>
    <row r="961" spans="1:1" ht="14.25" customHeight="1">
      <c r="A961" s="96"/>
    </row>
    <row r="962" spans="1:1" ht="14.25" customHeight="1">
      <c r="A962" s="96"/>
    </row>
    <row r="963" spans="1:1" ht="14.25" customHeight="1">
      <c r="A963" s="96"/>
    </row>
    <row r="964" spans="1:1" ht="14.25" customHeight="1">
      <c r="A964" s="96"/>
    </row>
    <row r="965" spans="1:1" ht="14.25" customHeight="1">
      <c r="A965" s="96"/>
    </row>
    <row r="966" spans="1:1" ht="14.25" customHeight="1">
      <c r="A966" s="96"/>
    </row>
    <row r="967" spans="1:1" ht="14.25" customHeight="1">
      <c r="A967" s="96"/>
    </row>
    <row r="968" spans="1:1" ht="14.25" customHeight="1">
      <c r="A968" s="96"/>
    </row>
    <row r="969" spans="1:1" ht="14.25" customHeight="1">
      <c r="A969" s="96"/>
    </row>
    <row r="970" spans="1:1" ht="14.25" customHeight="1">
      <c r="A970" s="96"/>
    </row>
    <row r="971" spans="1:1" ht="14.25" customHeight="1">
      <c r="A971" s="96"/>
    </row>
    <row r="972" spans="1:1" ht="14.25" customHeight="1">
      <c r="A972" s="96"/>
    </row>
    <row r="973" spans="1:1" ht="14.25" customHeight="1">
      <c r="A973" s="96"/>
    </row>
    <row r="974" spans="1:1" ht="14.25" customHeight="1">
      <c r="A974" s="96"/>
    </row>
    <row r="975" spans="1:1" ht="14.25" customHeight="1">
      <c r="A975" s="96"/>
    </row>
    <row r="976" spans="1:1" ht="14.25" customHeight="1">
      <c r="A976" s="96"/>
    </row>
    <row r="977" spans="1:1" ht="14.25" customHeight="1">
      <c r="A977" s="96"/>
    </row>
    <row r="978" spans="1:1" ht="14.25" customHeight="1">
      <c r="A978" s="96"/>
    </row>
    <row r="979" spans="1:1" ht="14.25" customHeight="1">
      <c r="A979" s="96"/>
    </row>
    <row r="980" spans="1:1" ht="14.25" customHeight="1">
      <c r="A980" s="96"/>
    </row>
    <row r="981" spans="1:1" ht="14.25" customHeight="1">
      <c r="A981" s="96"/>
    </row>
    <row r="982" spans="1:1" ht="14.25" customHeight="1">
      <c r="A982" s="96"/>
    </row>
    <row r="983" spans="1:1" ht="14.25" customHeight="1">
      <c r="A983" s="96"/>
    </row>
    <row r="984" spans="1:1" ht="14.25" customHeight="1">
      <c r="A984" s="96"/>
    </row>
    <row r="985" spans="1:1" ht="14.25" customHeight="1">
      <c r="A985" s="96"/>
    </row>
    <row r="986" spans="1:1" ht="14.25" customHeight="1">
      <c r="A986" s="96"/>
    </row>
    <row r="987" spans="1:1" ht="14.25" customHeight="1">
      <c r="A987" s="96"/>
    </row>
    <row r="988" spans="1:1" ht="14.25" customHeight="1">
      <c r="A988" s="96"/>
    </row>
    <row r="989" spans="1:1" ht="14.25" customHeight="1">
      <c r="A989" s="96"/>
    </row>
    <row r="990" spans="1:1" ht="14.25" customHeight="1">
      <c r="A990" s="96"/>
    </row>
    <row r="991" spans="1:1" ht="14.25" customHeight="1">
      <c r="A991" s="96"/>
    </row>
    <row r="992" spans="1:1" ht="14.25" customHeight="1">
      <c r="A992" s="96"/>
    </row>
    <row r="993" spans="1:1" ht="14.25" customHeight="1">
      <c r="A993" s="96"/>
    </row>
    <row r="994" spans="1:1" ht="14.25" customHeight="1">
      <c r="A994" s="96"/>
    </row>
    <row r="995" spans="1:1" ht="14.25" customHeight="1">
      <c r="A995" s="96"/>
    </row>
    <row r="996" spans="1:1" ht="14.25" customHeight="1">
      <c r="A996" s="96"/>
    </row>
    <row r="997" spans="1:1" ht="14.25" customHeight="1">
      <c r="A997" s="96"/>
    </row>
    <row r="998" spans="1:1" ht="14.25" customHeight="1">
      <c r="A998" s="96"/>
    </row>
    <row r="999" spans="1:1" ht="14.25" customHeight="1">
      <c r="A999" s="96"/>
    </row>
    <row r="1000" spans="1:1" ht="14.25" customHeight="1">
      <c r="A1000" s="96"/>
    </row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49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baseColWidth="10" defaultColWidth="14.42578125" defaultRowHeight="15" customHeight="1"/>
  <cols>
    <col min="1" max="1" width="41.5703125" customWidth="1"/>
    <col min="2" max="2" width="77" customWidth="1"/>
    <col min="3" max="4" width="15.5703125" customWidth="1"/>
    <col min="5" max="5" width="15.28515625" customWidth="1"/>
    <col min="6" max="6" width="23" customWidth="1"/>
    <col min="7" max="7" width="15.28515625" customWidth="1"/>
    <col min="8" max="8" width="23" customWidth="1"/>
    <col min="9" max="9" width="13.85546875" customWidth="1"/>
    <col min="10" max="10" width="17.28515625" customWidth="1"/>
    <col min="11" max="26" width="10.7109375" customWidth="1"/>
  </cols>
  <sheetData>
    <row r="1" spans="1:11" ht="14.25" customHeight="1">
      <c r="A1" s="93" t="s">
        <v>3381</v>
      </c>
      <c r="B1" s="93"/>
      <c r="C1" s="93"/>
      <c r="D1" s="93"/>
      <c r="E1" s="93"/>
      <c r="F1" s="93"/>
      <c r="G1" s="93"/>
      <c r="H1" s="93"/>
      <c r="K1" s="93"/>
    </row>
    <row r="2" spans="1:11" ht="14.25" customHeight="1">
      <c r="A2" s="93" t="s">
        <v>3382</v>
      </c>
      <c r="B2" s="93"/>
      <c r="C2" s="93"/>
      <c r="D2" s="93"/>
      <c r="E2" s="93"/>
      <c r="F2" s="93"/>
      <c r="G2" s="93"/>
      <c r="H2" s="93"/>
      <c r="K2" s="93"/>
    </row>
    <row r="3" spans="1:11" ht="14.25" customHeight="1"/>
    <row r="4" spans="1:11" ht="14.25" customHeight="1">
      <c r="A4" s="93" t="s">
        <v>3386</v>
      </c>
      <c r="B4" s="93" t="s">
        <v>3583</v>
      </c>
      <c r="C4" s="93" t="s">
        <v>3584</v>
      </c>
      <c r="D4" s="93" t="s">
        <v>3585</v>
      </c>
      <c r="E4" s="93" t="s">
        <v>3586</v>
      </c>
      <c r="F4" s="93" t="s">
        <v>3385</v>
      </c>
      <c r="G4" s="93" t="s">
        <v>3587</v>
      </c>
      <c r="H4" s="93" t="s">
        <v>3588</v>
      </c>
      <c r="I4" s="93" t="s">
        <v>3589</v>
      </c>
      <c r="J4" s="93" t="s">
        <v>3590</v>
      </c>
      <c r="K4" s="93"/>
    </row>
    <row r="5" spans="1:11" ht="14.25" customHeight="1"/>
    <row r="6" spans="1:11" ht="14.25" customHeight="1">
      <c r="A6" s="93">
        <v>3</v>
      </c>
      <c r="B6" s="93" t="s">
        <v>3591</v>
      </c>
      <c r="C6" s="93"/>
      <c r="D6" s="93"/>
      <c r="E6" s="93"/>
      <c r="F6" s="93"/>
      <c r="G6" s="93"/>
      <c r="H6" s="93"/>
      <c r="I6" s="93"/>
      <c r="K6" s="93"/>
    </row>
    <row r="7" spans="1:11" ht="14.25" customHeight="1">
      <c r="A7" s="93">
        <v>1</v>
      </c>
      <c r="B7" s="93" t="s">
        <v>3592</v>
      </c>
      <c r="C7" s="93"/>
      <c r="D7" s="93"/>
      <c r="E7" s="93"/>
      <c r="F7" s="93"/>
      <c r="G7" s="93"/>
      <c r="H7" s="93"/>
      <c r="I7" s="93"/>
      <c r="K7" s="93"/>
    </row>
    <row r="8" spans="1:11" ht="14.25" customHeight="1">
      <c r="A8" s="93">
        <v>2.2999999999999998</v>
      </c>
      <c r="B8" s="93" t="s">
        <v>3593</v>
      </c>
      <c r="C8" s="93"/>
      <c r="D8" s="93"/>
      <c r="E8" s="93"/>
      <c r="F8" s="93"/>
      <c r="G8" s="93"/>
      <c r="H8" s="93"/>
      <c r="I8" s="93"/>
      <c r="K8" s="93"/>
    </row>
    <row r="9" spans="1:11" ht="14.25" customHeight="1">
      <c r="A9" s="93" t="s">
        <v>3387</v>
      </c>
      <c r="B9" s="93" t="s">
        <v>3594</v>
      </c>
      <c r="C9" s="93"/>
      <c r="D9" s="93"/>
      <c r="E9" s="93"/>
      <c r="F9" s="93"/>
      <c r="G9" s="93"/>
      <c r="H9" s="93"/>
      <c r="I9" s="93"/>
      <c r="K9" s="93"/>
    </row>
    <row r="10" spans="1:11" ht="14.25" customHeight="1">
      <c r="A10" s="93" t="s">
        <v>3388</v>
      </c>
      <c r="B10" s="93" t="s">
        <v>3595</v>
      </c>
      <c r="C10" s="93"/>
      <c r="D10" s="93"/>
      <c r="E10" s="93"/>
      <c r="F10" s="93"/>
      <c r="G10" s="93"/>
      <c r="H10" s="93"/>
      <c r="I10" s="93"/>
      <c r="K10" s="93"/>
    </row>
    <row r="11" spans="1:11" ht="14.25" customHeight="1">
      <c r="A11" s="93" t="s">
        <v>3389</v>
      </c>
      <c r="B11" s="93" t="s">
        <v>3596</v>
      </c>
      <c r="C11" s="93"/>
      <c r="D11" s="93"/>
      <c r="E11" s="93"/>
      <c r="F11" s="93"/>
      <c r="G11" s="93"/>
      <c r="H11" s="93"/>
      <c r="I11" s="93"/>
      <c r="K11" s="93"/>
    </row>
    <row r="12" spans="1:11" ht="14.25" customHeight="1">
      <c r="A12" s="93"/>
      <c r="B12" s="93"/>
      <c r="C12" s="93"/>
      <c r="D12" s="93"/>
      <c r="E12" s="93"/>
      <c r="F12" s="93"/>
      <c r="G12" s="93"/>
      <c r="H12" s="93"/>
      <c r="I12" s="93"/>
      <c r="K12" s="93"/>
    </row>
    <row r="13" spans="1:11" ht="14.25" customHeight="1">
      <c r="A13" s="93"/>
      <c r="B13" s="93"/>
      <c r="C13" s="93"/>
      <c r="D13" s="93"/>
      <c r="E13" s="93"/>
      <c r="F13" s="93"/>
      <c r="G13" s="93"/>
      <c r="H13" s="93"/>
      <c r="I13" s="93"/>
      <c r="K13" s="93"/>
    </row>
    <row r="14" spans="1:11" ht="14.25" customHeight="1">
      <c r="A14" s="93"/>
      <c r="B14" s="93"/>
      <c r="C14" s="93"/>
      <c r="D14" s="93"/>
      <c r="E14" s="93"/>
      <c r="F14" s="93"/>
      <c r="G14" s="93"/>
      <c r="H14" s="93"/>
      <c r="I14" s="93"/>
      <c r="K14" s="93"/>
    </row>
    <row r="15" spans="1:11" ht="14.25" customHeight="1">
      <c r="A15" s="93"/>
      <c r="B15" s="93"/>
      <c r="C15" s="93"/>
      <c r="D15" s="93"/>
      <c r="E15" s="93"/>
      <c r="F15" s="93"/>
      <c r="G15" s="93"/>
      <c r="H15" s="93"/>
      <c r="I15" s="93"/>
      <c r="K15" s="93"/>
    </row>
    <row r="16" spans="1:11" ht="14.25" customHeight="1">
      <c r="A16" s="93"/>
      <c r="B16" s="93"/>
      <c r="C16" s="93"/>
      <c r="D16" s="93"/>
      <c r="E16" s="93"/>
      <c r="F16" s="93"/>
      <c r="G16" s="93"/>
      <c r="H16" s="93"/>
      <c r="I16" s="93"/>
      <c r="K16" s="93"/>
    </row>
    <row r="17" spans="1:11" ht="14.25" customHeight="1">
      <c r="A17" s="93">
        <v>45</v>
      </c>
      <c r="B17" s="93" t="s">
        <v>3597</v>
      </c>
      <c r="C17" s="93"/>
      <c r="D17" s="93"/>
      <c r="E17" s="93"/>
      <c r="F17" s="93"/>
      <c r="G17" s="93"/>
      <c r="H17" s="93"/>
      <c r="I17" s="93"/>
      <c r="K17" s="93"/>
    </row>
    <row r="18" spans="1:11" ht="14.25" customHeight="1">
      <c r="A18" s="93" t="s">
        <v>2044</v>
      </c>
      <c r="B18" s="93" t="s">
        <v>3598</v>
      </c>
      <c r="C18" s="101">
        <v>0</v>
      </c>
      <c r="D18" s="101">
        <v>12500000</v>
      </c>
      <c r="E18" s="101">
        <v>0</v>
      </c>
      <c r="F18" s="101">
        <v>0</v>
      </c>
      <c r="G18" s="101">
        <v>0</v>
      </c>
      <c r="H18" s="101">
        <v>0</v>
      </c>
      <c r="I18" s="101">
        <v>0</v>
      </c>
      <c r="J18" s="101">
        <v>0</v>
      </c>
      <c r="K18" s="93"/>
    </row>
    <row r="19" spans="1:11" ht="14.25" customHeight="1">
      <c r="A19" s="93">
        <v>3</v>
      </c>
      <c r="B19" s="93" t="s">
        <v>3599</v>
      </c>
      <c r="C19" s="93"/>
      <c r="D19" s="93"/>
      <c r="E19" s="93"/>
      <c r="F19" s="93"/>
      <c r="G19" s="93"/>
      <c r="H19" s="93"/>
      <c r="I19" s="93"/>
      <c r="K19" s="93"/>
    </row>
    <row r="20" spans="1:11" ht="14.25" customHeight="1">
      <c r="A20" s="93">
        <v>45</v>
      </c>
      <c r="B20" s="93" t="s">
        <v>3597</v>
      </c>
      <c r="C20" s="93"/>
      <c r="D20" s="93"/>
      <c r="E20" s="93"/>
      <c r="F20" s="93"/>
      <c r="G20" s="93"/>
      <c r="H20" s="93"/>
      <c r="I20" s="93"/>
      <c r="K20" s="93"/>
    </row>
    <row r="21" spans="1:11" ht="14.25" customHeight="1">
      <c r="A21" s="93" t="s">
        <v>2048</v>
      </c>
      <c r="B21" s="93" t="s">
        <v>3600</v>
      </c>
      <c r="C21" s="101">
        <v>15000000</v>
      </c>
      <c r="D21" s="101">
        <v>15000000</v>
      </c>
      <c r="E21" s="101">
        <v>0</v>
      </c>
      <c r="F21" s="101">
        <v>15000000</v>
      </c>
      <c r="G21" s="101">
        <v>0</v>
      </c>
      <c r="H21" s="101">
        <v>13504000</v>
      </c>
      <c r="I21" s="101">
        <v>0</v>
      </c>
      <c r="J21" s="101">
        <v>13504000</v>
      </c>
      <c r="K21" s="93"/>
    </row>
    <row r="22" spans="1:11" ht="14.25" customHeight="1">
      <c r="A22" s="93" t="s">
        <v>2055</v>
      </c>
      <c r="B22" s="93" t="s">
        <v>2052</v>
      </c>
      <c r="C22" s="101">
        <v>0</v>
      </c>
      <c r="D22" s="101">
        <v>255000000</v>
      </c>
      <c r="E22" s="101">
        <v>90103905.730000004</v>
      </c>
      <c r="F22" s="101">
        <v>90103905.730000004</v>
      </c>
      <c r="G22" s="101">
        <v>0</v>
      </c>
      <c r="H22" s="101">
        <v>0</v>
      </c>
      <c r="I22" s="101">
        <v>0</v>
      </c>
      <c r="J22" s="101">
        <v>0</v>
      </c>
      <c r="K22" s="93"/>
    </row>
    <row r="23" spans="1:11" ht="14.25" customHeight="1">
      <c r="A23" s="93" t="s">
        <v>2057</v>
      </c>
      <c r="B23" s="93" t="s">
        <v>2056</v>
      </c>
      <c r="C23" s="101">
        <v>0</v>
      </c>
      <c r="D23" s="101">
        <v>45000000</v>
      </c>
      <c r="E23" s="101">
        <v>0</v>
      </c>
      <c r="F23" s="101">
        <v>30000000</v>
      </c>
      <c r="G23" s="101">
        <v>0</v>
      </c>
      <c r="H23" s="101">
        <v>6000000</v>
      </c>
      <c r="I23" s="101">
        <v>6000000</v>
      </c>
      <c r="J23" s="101">
        <v>6000000</v>
      </c>
      <c r="K23" s="93"/>
    </row>
    <row r="24" spans="1:11" ht="14.25" customHeight="1">
      <c r="B24" s="93"/>
      <c r="C24" s="101">
        <v>15000000</v>
      </c>
      <c r="D24" s="101">
        <v>327500000</v>
      </c>
      <c r="E24" s="101">
        <v>90103905.730000004</v>
      </c>
      <c r="F24" s="101">
        <v>135103905.72999999</v>
      </c>
      <c r="G24" s="101">
        <v>0</v>
      </c>
      <c r="H24" s="101">
        <v>19504000</v>
      </c>
      <c r="I24" s="101">
        <v>6000000</v>
      </c>
      <c r="J24" s="101">
        <v>19504000</v>
      </c>
      <c r="K24" s="93"/>
    </row>
    <row r="25" spans="1:11" ht="14.25" customHeight="1">
      <c r="B25" s="93"/>
      <c r="C25" s="101">
        <v>15000000</v>
      </c>
      <c r="D25" s="101">
        <v>327500000</v>
      </c>
      <c r="E25" s="101">
        <v>90103905.730000004</v>
      </c>
      <c r="F25" s="101">
        <v>135103905.72999999</v>
      </c>
      <c r="G25" s="101">
        <v>0</v>
      </c>
      <c r="H25" s="101">
        <v>19504000</v>
      </c>
      <c r="I25" s="101">
        <v>6000000</v>
      </c>
      <c r="J25" s="101">
        <v>19504000</v>
      </c>
      <c r="K25" s="93"/>
    </row>
    <row r="26" spans="1:11" ht="14.25" customHeight="1">
      <c r="B26" s="93"/>
      <c r="C26" s="101">
        <v>15000000</v>
      </c>
      <c r="D26" s="101">
        <v>327500000</v>
      </c>
      <c r="E26" s="101">
        <v>90103905.730000004</v>
      </c>
      <c r="F26" s="101">
        <v>135103905.72999999</v>
      </c>
      <c r="G26" s="101">
        <v>0</v>
      </c>
      <c r="H26" s="101">
        <v>19504000</v>
      </c>
      <c r="I26" s="101">
        <v>6000000</v>
      </c>
      <c r="J26" s="101">
        <v>19504000</v>
      </c>
      <c r="K26" s="93"/>
    </row>
    <row r="27" spans="1:11" ht="14.25" customHeight="1">
      <c r="B27" s="93" t="s">
        <v>3596</v>
      </c>
      <c r="C27" s="101">
        <v>15000000</v>
      </c>
      <c r="D27" s="101">
        <v>327500000</v>
      </c>
      <c r="E27" s="101">
        <v>90103905.730000004</v>
      </c>
      <c r="F27" s="101">
        <v>135103905.72999999</v>
      </c>
      <c r="G27" s="101">
        <v>0</v>
      </c>
      <c r="H27" s="101">
        <v>19504000</v>
      </c>
      <c r="I27" s="101">
        <v>6000000</v>
      </c>
      <c r="J27" s="101">
        <v>19504000</v>
      </c>
      <c r="K27" s="93"/>
    </row>
    <row r="28" spans="1:11" ht="14.25" customHeight="1">
      <c r="A28" s="93" t="s">
        <v>3390</v>
      </c>
      <c r="B28" s="93" t="s">
        <v>3601</v>
      </c>
      <c r="C28" s="93"/>
      <c r="D28" s="93"/>
      <c r="E28" s="93"/>
      <c r="F28" s="93"/>
      <c r="G28" s="93"/>
      <c r="H28" s="93"/>
      <c r="I28" s="93"/>
      <c r="K28" s="93"/>
    </row>
    <row r="29" spans="1:11" ht="14.25" customHeight="1">
      <c r="A29" s="93"/>
      <c r="B29" s="93"/>
      <c r="C29" s="93"/>
      <c r="D29" s="93"/>
      <c r="E29" s="93"/>
      <c r="F29" s="93"/>
      <c r="G29" s="93"/>
      <c r="H29" s="93"/>
      <c r="I29" s="93"/>
      <c r="K29" s="93"/>
    </row>
    <row r="30" spans="1:11" ht="14.25" customHeight="1">
      <c r="A30" s="93"/>
      <c r="B30" s="93"/>
      <c r="C30" s="93"/>
      <c r="D30" s="93"/>
      <c r="E30" s="93"/>
      <c r="F30" s="93"/>
      <c r="G30" s="93"/>
      <c r="H30" s="93"/>
      <c r="I30" s="93"/>
      <c r="K30" s="93"/>
    </row>
    <row r="31" spans="1:11" ht="14.25" customHeight="1">
      <c r="A31" s="93"/>
      <c r="B31" s="93"/>
      <c r="C31" s="93"/>
      <c r="D31" s="93"/>
      <c r="E31" s="93"/>
      <c r="F31" s="93"/>
      <c r="G31" s="93"/>
      <c r="H31" s="93"/>
      <c r="I31" s="93"/>
      <c r="K31" s="93"/>
    </row>
    <row r="32" spans="1:11" ht="14.25" customHeight="1">
      <c r="A32" s="93"/>
      <c r="B32" s="93"/>
      <c r="C32" s="93"/>
      <c r="D32" s="93"/>
      <c r="E32" s="93"/>
      <c r="F32" s="93"/>
      <c r="G32" s="93"/>
      <c r="H32" s="93"/>
      <c r="I32" s="93"/>
      <c r="K32" s="93"/>
    </row>
    <row r="33" spans="1:11" ht="14.25" customHeight="1">
      <c r="A33" s="93"/>
      <c r="B33" s="93"/>
      <c r="C33" s="93"/>
      <c r="D33" s="93"/>
      <c r="E33" s="93"/>
      <c r="F33" s="93"/>
      <c r="G33" s="93"/>
      <c r="H33" s="93"/>
      <c r="I33" s="93"/>
      <c r="K33" s="93"/>
    </row>
    <row r="34" spans="1:11" ht="14.25" customHeight="1">
      <c r="A34" s="93">
        <v>43</v>
      </c>
      <c r="B34" s="93" t="s">
        <v>3602</v>
      </c>
      <c r="C34" s="93"/>
      <c r="D34" s="93"/>
      <c r="E34" s="93"/>
      <c r="F34" s="93"/>
      <c r="G34" s="93"/>
      <c r="H34" s="93"/>
      <c r="I34" s="93"/>
      <c r="K34" s="93"/>
    </row>
    <row r="35" spans="1:11" ht="14.25" customHeight="1">
      <c r="A35" s="93" t="s">
        <v>903</v>
      </c>
      <c r="B35" s="93" t="s">
        <v>3603</v>
      </c>
      <c r="C35" s="101">
        <v>0</v>
      </c>
      <c r="D35" s="101">
        <v>70000000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93"/>
    </row>
    <row r="36" spans="1:11" ht="14.25" customHeight="1">
      <c r="A36" s="93" t="s">
        <v>910</v>
      </c>
      <c r="B36" s="93" t="s">
        <v>3604</v>
      </c>
      <c r="C36" s="101">
        <v>0</v>
      </c>
      <c r="D36" s="101">
        <v>24629994.800000001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93"/>
    </row>
    <row r="37" spans="1:11" ht="14.25" customHeight="1">
      <c r="A37" s="93" t="s">
        <v>906</v>
      </c>
      <c r="B37" s="93" t="s">
        <v>3605</v>
      </c>
      <c r="C37" s="101">
        <v>0</v>
      </c>
      <c r="D37" s="101">
        <v>5404694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93"/>
    </row>
    <row r="38" spans="1:11" ht="14.25" customHeight="1">
      <c r="A38" s="93" t="s">
        <v>904</v>
      </c>
      <c r="B38" s="93" t="s">
        <v>3603</v>
      </c>
      <c r="C38" s="101">
        <v>0</v>
      </c>
      <c r="D38" s="101">
        <v>132000000</v>
      </c>
      <c r="E38" s="101">
        <v>0</v>
      </c>
      <c r="F38" s="101">
        <v>132000000</v>
      </c>
      <c r="G38" s="101">
        <v>0</v>
      </c>
      <c r="H38" s="101">
        <v>132000000</v>
      </c>
      <c r="I38" s="101">
        <v>0</v>
      </c>
      <c r="J38" s="101">
        <v>132000000</v>
      </c>
      <c r="K38" s="93"/>
    </row>
    <row r="39" spans="1:11" ht="14.25" customHeight="1">
      <c r="A39" s="93" t="s">
        <v>908</v>
      </c>
      <c r="B39" s="93" t="s">
        <v>3605</v>
      </c>
      <c r="C39" s="101">
        <v>0</v>
      </c>
      <c r="D39" s="101">
        <v>12243745.18</v>
      </c>
      <c r="E39" s="101">
        <v>0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93"/>
    </row>
    <row r="40" spans="1:11" ht="14.25" customHeight="1">
      <c r="A40" s="93" t="s">
        <v>912</v>
      </c>
      <c r="B40" s="93" t="s">
        <v>3606</v>
      </c>
      <c r="C40" s="101">
        <v>0</v>
      </c>
      <c r="D40" s="101">
        <v>16181091.300000001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93"/>
    </row>
    <row r="41" spans="1:11" ht="14.25" customHeight="1">
      <c r="A41" s="93">
        <v>45</v>
      </c>
      <c r="B41" s="93" t="s">
        <v>3597</v>
      </c>
      <c r="C41" s="93"/>
      <c r="D41" s="93"/>
      <c r="E41" s="93"/>
      <c r="F41" s="93"/>
      <c r="G41" s="93"/>
      <c r="H41" s="93"/>
      <c r="I41" s="93"/>
      <c r="K41" s="93"/>
    </row>
    <row r="42" spans="1:11" ht="14.25" customHeight="1">
      <c r="A42" s="93" t="s">
        <v>2049</v>
      </c>
      <c r="B42" s="93" t="s">
        <v>3607</v>
      </c>
      <c r="C42" s="101">
        <v>0</v>
      </c>
      <c r="D42" s="101">
        <v>7500000</v>
      </c>
      <c r="E42" s="101">
        <v>0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93"/>
    </row>
    <row r="43" spans="1:11" ht="14.25" customHeight="1">
      <c r="A43" s="93">
        <v>1</v>
      </c>
      <c r="B43" s="93" t="s">
        <v>3608</v>
      </c>
      <c r="C43" s="93"/>
      <c r="D43" s="93"/>
      <c r="E43" s="93"/>
      <c r="F43" s="93"/>
      <c r="G43" s="93"/>
      <c r="H43" s="93"/>
      <c r="I43" s="93"/>
      <c r="K43" s="93"/>
    </row>
    <row r="44" spans="1:11" ht="14.25" customHeight="1">
      <c r="A44" s="93">
        <v>45</v>
      </c>
      <c r="B44" s="93" t="s">
        <v>3597</v>
      </c>
      <c r="C44" s="93"/>
      <c r="D44" s="93"/>
      <c r="E44" s="93"/>
      <c r="F44" s="93"/>
      <c r="G44" s="93"/>
      <c r="H44" s="93"/>
      <c r="I44" s="93"/>
      <c r="K44" s="93"/>
    </row>
    <row r="45" spans="1:11" ht="14.25" customHeight="1">
      <c r="A45" s="93" t="s">
        <v>2026</v>
      </c>
      <c r="B45" s="93" t="s">
        <v>3609</v>
      </c>
      <c r="C45" s="101">
        <v>49500000</v>
      </c>
      <c r="D45" s="101">
        <v>49500000</v>
      </c>
      <c r="E45" s="101">
        <v>0</v>
      </c>
      <c r="F45" s="101">
        <v>49325589</v>
      </c>
      <c r="G45" s="101">
        <v>0</v>
      </c>
      <c r="H45" s="101">
        <v>0</v>
      </c>
      <c r="I45" s="101">
        <v>0</v>
      </c>
      <c r="J45" s="101">
        <v>0</v>
      </c>
      <c r="K45" s="93"/>
    </row>
    <row r="46" spans="1:11" ht="14.25" customHeight="1">
      <c r="A46" s="93" t="s">
        <v>2028</v>
      </c>
      <c r="B46" s="93" t="s">
        <v>2027</v>
      </c>
      <c r="C46" s="101">
        <v>34800000</v>
      </c>
      <c r="D46" s="101">
        <v>29021360</v>
      </c>
      <c r="E46" s="101">
        <v>0</v>
      </c>
      <c r="F46" s="101">
        <v>29021360</v>
      </c>
      <c r="G46" s="101">
        <v>0</v>
      </c>
      <c r="H46" s="101">
        <v>12273742</v>
      </c>
      <c r="I46" s="101">
        <v>6136871</v>
      </c>
      <c r="J46" s="101">
        <v>12273742</v>
      </c>
      <c r="K46" s="93"/>
    </row>
    <row r="47" spans="1:11" ht="14.25" customHeight="1">
      <c r="A47" s="93">
        <v>2</v>
      </c>
      <c r="B47" s="93" t="s">
        <v>3610</v>
      </c>
      <c r="C47" s="93"/>
      <c r="D47" s="93"/>
      <c r="E47" s="93"/>
      <c r="F47" s="93"/>
      <c r="G47" s="93"/>
      <c r="H47" s="93"/>
      <c r="I47" s="93"/>
      <c r="K47" s="93"/>
    </row>
    <row r="48" spans="1:11" ht="14.25" customHeight="1">
      <c r="A48" s="93">
        <v>43</v>
      </c>
      <c r="B48" s="93" t="s">
        <v>3602</v>
      </c>
      <c r="C48" s="93"/>
      <c r="D48" s="93"/>
      <c r="E48" s="93"/>
      <c r="F48" s="93"/>
      <c r="G48" s="93"/>
      <c r="H48" s="93"/>
      <c r="I48" s="93"/>
      <c r="K48" s="93"/>
    </row>
    <row r="49" spans="1:11" ht="14.25" customHeight="1">
      <c r="A49" s="93" t="s">
        <v>832</v>
      </c>
      <c r="B49" s="93" t="s">
        <v>3611</v>
      </c>
      <c r="C49" s="101">
        <v>53809252.719999999</v>
      </c>
      <c r="D49" s="101">
        <v>53809252.719999999</v>
      </c>
      <c r="E49" s="101">
        <v>0</v>
      </c>
      <c r="F49" s="101">
        <v>53809252.719999999</v>
      </c>
      <c r="G49" s="101">
        <v>0</v>
      </c>
      <c r="H49" s="101">
        <v>53809252.719999999</v>
      </c>
      <c r="I49" s="101">
        <v>0</v>
      </c>
      <c r="J49" s="101">
        <v>53809252.719999999</v>
      </c>
      <c r="K49" s="93"/>
    </row>
    <row r="50" spans="1:11" ht="14.25" customHeight="1">
      <c r="A50" s="93" t="s">
        <v>838</v>
      </c>
      <c r="B50" s="93" t="s">
        <v>3612</v>
      </c>
      <c r="C50" s="101">
        <v>35872835.140000001</v>
      </c>
      <c r="D50" s="101">
        <v>35872835.140000001</v>
      </c>
      <c r="E50" s="101">
        <v>0</v>
      </c>
      <c r="F50" s="101">
        <v>35872835.140000001</v>
      </c>
      <c r="G50" s="101">
        <v>0</v>
      </c>
      <c r="H50" s="101">
        <v>0</v>
      </c>
      <c r="I50" s="101">
        <v>0</v>
      </c>
      <c r="J50" s="101">
        <v>0</v>
      </c>
      <c r="K50" s="93"/>
    </row>
    <row r="51" spans="1:11" ht="14.25" customHeight="1">
      <c r="A51" s="93" t="s">
        <v>831</v>
      </c>
      <c r="B51" s="93" t="s">
        <v>3611</v>
      </c>
      <c r="C51" s="101">
        <v>170000000</v>
      </c>
      <c r="D51" s="101">
        <v>170000000</v>
      </c>
      <c r="E51" s="101">
        <v>0</v>
      </c>
      <c r="F51" s="101">
        <v>170000000</v>
      </c>
      <c r="G51" s="101">
        <v>0</v>
      </c>
      <c r="H51" s="101">
        <v>122087045</v>
      </c>
      <c r="I51" s="101">
        <v>0</v>
      </c>
      <c r="J51" s="101">
        <v>122087045</v>
      </c>
      <c r="K51" s="93"/>
    </row>
    <row r="52" spans="1:11" ht="14.25" customHeight="1">
      <c r="A52" s="93" t="s">
        <v>837</v>
      </c>
      <c r="B52" s="93" t="s">
        <v>3612</v>
      </c>
      <c r="C52" s="101">
        <v>40182285.079999998</v>
      </c>
      <c r="D52" s="101">
        <v>40182285.079999998</v>
      </c>
      <c r="E52" s="101">
        <v>0</v>
      </c>
      <c r="F52" s="101">
        <v>40182285.079999998</v>
      </c>
      <c r="G52" s="101">
        <v>0</v>
      </c>
      <c r="H52" s="101">
        <v>21651820</v>
      </c>
      <c r="I52" s="101">
        <v>0</v>
      </c>
      <c r="J52" s="101">
        <v>21651820</v>
      </c>
      <c r="K52" s="93"/>
    </row>
    <row r="53" spans="1:11" ht="14.25" customHeight="1">
      <c r="A53" s="93" t="s">
        <v>833</v>
      </c>
      <c r="B53" s="93" t="s">
        <v>3611</v>
      </c>
      <c r="C53" s="101">
        <v>0</v>
      </c>
      <c r="D53" s="101">
        <v>232675637.94</v>
      </c>
      <c r="E53" s="101">
        <v>0</v>
      </c>
      <c r="F53" s="101">
        <v>232675637.94</v>
      </c>
      <c r="G53" s="101">
        <v>0</v>
      </c>
      <c r="H53" s="101">
        <v>232675637.94</v>
      </c>
      <c r="I53" s="101">
        <v>0</v>
      </c>
      <c r="J53" s="101">
        <v>232675637.94</v>
      </c>
      <c r="K53" s="93"/>
    </row>
    <row r="54" spans="1:11" ht="14.25" customHeight="1">
      <c r="A54" s="93" t="s">
        <v>822</v>
      </c>
      <c r="B54" s="93" t="s">
        <v>3613</v>
      </c>
      <c r="C54" s="101">
        <v>31388730.760000002</v>
      </c>
      <c r="D54" s="101">
        <v>31388730.760000002</v>
      </c>
      <c r="E54" s="101">
        <v>0</v>
      </c>
      <c r="F54" s="101">
        <v>31388730.75</v>
      </c>
      <c r="G54" s="101">
        <v>0</v>
      </c>
      <c r="H54" s="101">
        <v>0</v>
      </c>
      <c r="I54" s="101">
        <v>0</v>
      </c>
      <c r="J54" s="101">
        <v>0</v>
      </c>
      <c r="K54" s="93"/>
    </row>
    <row r="55" spans="1:11" ht="14.25" customHeight="1">
      <c r="A55" s="93" t="s">
        <v>859</v>
      </c>
      <c r="B55" s="93" t="s">
        <v>3614</v>
      </c>
      <c r="C55" s="101">
        <v>17936417.57</v>
      </c>
      <c r="D55" s="101">
        <v>17936417.57</v>
      </c>
      <c r="E55" s="101">
        <v>0</v>
      </c>
      <c r="F55" s="101">
        <v>17936417.57</v>
      </c>
      <c r="G55" s="101">
        <v>0</v>
      </c>
      <c r="H55" s="101">
        <v>17364995.280000001</v>
      </c>
      <c r="I55" s="101">
        <v>0</v>
      </c>
      <c r="J55" s="101">
        <v>17364995.280000001</v>
      </c>
      <c r="K55" s="93"/>
    </row>
    <row r="56" spans="1:11" ht="14.25" customHeight="1">
      <c r="A56" s="93" t="s">
        <v>812</v>
      </c>
      <c r="B56" s="93" t="s">
        <v>3615</v>
      </c>
      <c r="C56" s="101">
        <v>105091142.54000001</v>
      </c>
      <c r="D56" s="101">
        <v>105091142.54000001</v>
      </c>
      <c r="E56" s="101">
        <v>0</v>
      </c>
      <c r="F56" s="101">
        <v>105091142.54000001</v>
      </c>
      <c r="G56" s="101">
        <v>0</v>
      </c>
      <c r="H56" s="101">
        <v>105091142.54000001</v>
      </c>
      <c r="I56" s="101">
        <v>0</v>
      </c>
      <c r="J56" s="101">
        <v>105091142.54000001</v>
      </c>
      <c r="K56" s="93"/>
    </row>
    <row r="57" spans="1:11" ht="14.25" customHeight="1">
      <c r="A57" s="93" t="s">
        <v>856</v>
      </c>
      <c r="B57" s="93" t="s">
        <v>3616</v>
      </c>
      <c r="C57" s="101">
        <v>21018228.510000002</v>
      </c>
      <c r="D57" s="101">
        <v>21018228.510000002</v>
      </c>
      <c r="E57" s="101">
        <v>0</v>
      </c>
      <c r="F57" s="101">
        <v>21018228.510000002</v>
      </c>
      <c r="G57" s="101">
        <v>0</v>
      </c>
      <c r="H57" s="101">
        <v>0</v>
      </c>
      <c r="I57" s="101">
        <v>0</v>
      </c>
      <c r="J57" s="101">
        <v>0</v>
      </c>
      <c r="K57" s="93"/>
    </row>
    <row r="58" spans="1:11" ht="14.25" customHeight="1">
      <c r="A58" s="93" t="s">
        <v>858</v>
      </c>
      <c r="B58" s="93" t="s">
        <v>3614</v>
      </c>
      <c r="C58" s="101">
        <v>21018228.510000002</v>
      </c>
      <c r="D58" s="101">
        <v>21018228.510000002</v>
      </c>
      <c r="E58" s="101">
        <v>0</v>
      </c>
      <c r="F58" s="101">
        <v>21018228.510000002</v>
      </c>
      <c r="G58" s="101">
        <v>0</v>
      </c>
      <c r="H58" s="101">
        <v>0</v>
      </c>
      <c r="I58" s="101">
        <v>0</v>
      </c>
      <c r="J58" s="101">
        <v>0</v>
      </c>
      <c r="K58" s="93"/>
    </row>
    <row r="59" spans="1:11" ht="14.25" customHeight="1">
      <c r="A59" s="93" t="s">
        <v>823</v>
      </c>
      <c r="B59" s="93" t="s">
        <v>3613</v>
      </c>
      <c r="C59" s="101">
        <v>0</v>
      </c>
      <c r="D59" s="101">
        <v>3727455.46</v>
      </c>
      <c r="E59" s="101">
        <v>0</v>
      </c>
      <c r="F59" s="101">
        <v>3727455.46</v>
      </c>
      <c r="G59" s="101">
        <v>0</v>
      </c>
      <c r="H59" s="101">
        <v>3727455.46</v>
      </c>
      <c r="I59" s="101">
        <v>0</v>
      </c>
      <c r="J59" s="101">
        <v>3727455.46</v>
      </c>
      <c r="K59" s="93"/>
    </row>
    <row r="60" spans="1:11" ht="14.25" customHeight="1">
      <c r="A60" s="93" t="s">
        <v>818</v>
      </c>
      <c r="B60" s="93" t="s">
        <v>3615</v>
      </c>
      <c r="C60" s="101">
        <v>0</v>
      </c>
      <c r="D60" s="101">
        <v>4344706.96</v>
      </c>
      <c r="E60" s="101">
        <v>0</v>
      </c>
      <c r="F60" s="101">
        <v>4344706.96</v>
      </c>
      <c r="G60" s="101">
        <v>0</v>
      </c>
      <c r="H60" s="101">
        <v>4344706.96</v>
      </c>
      <c r="I60" s="101">
        <v>0</v>
      </c>
      <c r="J60" s="101">
        <v>4344706.96</v>
      </c>
      <c r="K60" s="93"/>
    </row>
    <row r="61" spans="1:11" ht="14.25" customHeight="1">
      <c r="A61" s="93" t="s">
        <v>885</v>
      </c>
      <c r="B61" s="93" t="s">
        <v>3617</v>
      </c>
      <c r="C61" s="101">
        <v>39600000</v>
      </c>
      <c r="D61" s="101">
        <v>39600000</v>
      </c>
      <c r="E61" s="101">
        <v>0</v>
      </c>
      <c r="F61" s="101">
        <v>39600000</v>
      </c>
      <c r="G61" s="101">
        <v>0</v>
      </c>
      <c r="H61" s="101">
        <v>0</v>
      </c>
      <c r="I61" s="101">
        <v>0</v>
      </c>
      <c r="J61" s="101">
        <v>0</v>
      </c>
      <c r="K61" s="93"/>
    </row>
    <row r="62" spans="1:11" ht="14.25" customHeight="1">
      <c r="A62" s="93" t="s">
        <v>873</v>
      </c>
      <c r="B62" s="93" t="s">
        <v>3618</v>
      </c>
      <c r="C62" s="101">
        <v>20000000</v>
      </c>
      <c r="D62" s="101">
        <v>20000000</v>
      </c>
      <c r="E62" s="101">
        <v>0</v>
      </c>
      <c r="F62" s="101">
        <v>20000000</v>
      </c>
      <c r="G62" s="101">
        <v>0</v>
      </c>
      <c r="H62" s="101">
        <v>3830000</v>
      </c>
      <c r="I62" s="101">
        <v>0</v>
      </c>
      <c r="J62" s="101">
        <v>3830000</v>
      </c>
      <c r="K62" s="93"/>
    </row>
    <row r="63" spans="1:11" ht="14.25" customHeight="1">
      <c r="A63" s="93" t="s">
        <v>874</v>
      </c>
      <c r="B63" s="93" t="s">
        <v>3618</v>
      </c>
      <c r="C63" s="101">
        <v>10000000</v>
      </c>
      <c r="D63" s="101">
        <v>10000000</v>
      </c>
      <c r="E63" s="101">
        <v>0</v>
      </c>
      <c r="F63" s="101">
        <v>10000000</v>
      </c>
      <c r="G63" s="101">
        <v>0</v>
      </c>
      <c r="H63" s="101">
        <v>0</v>
      </c>
      <c r="I63" s="101">
        <v>0</v>
      </c>
      <c r="J63" s="101">
        <v>0</v>
      </c>
      <c r="K63" s="93"/>
    </row>
    <row r="64" spans="1:11" ht="14.25" customHeight="1">
      <c r="A64" s="93" t="s">
        <v>877</v>
      </c>
      <c r="B64" s="93" t="s">
        <v>3619</v>
      </c>
      <c r="C64" s="101">
        <v>10000000</v>
      </c>
      <c r="D64" s="101">
        <v>10000000</v>
      </c>
      <c r="E64" s="101">
        <v>0</v>
      </c>
      <c r="F64" s="101">
        <v>10000000</v>
      </c>
      <c r="G64" s="101">
        <v>0</v>
      </c>
      <c r="H64" s="101">
        <v>0</v>
      </c>
      <c r="I64" s="101">
        <v>0</v>
      </c>
      <c r="J64" s="101">
        <v>0</v>
      </c>
      <c r="K64" s="93"/>
    </row>
    <row r="65" spans="1:11" ht="14.25" customHeight="1">
      <c r="A65" s="93" t="s">
        <v>887</v>
      </c>
      <c r="B65" s="93" t="s">
        <v>3620</v>
      </c>
      <c r="C65" s="101">
        <v>10000000</v>
      </c>
      <c r="D65" s="101">
        <v>10000000</v>
      </c>
      <c r="E65" s="101">
        <v>0</v>
      </c>
      <c r="F65" s="101">
        <v>10000000</v>
      </c>
      <c r="G65" s="101">
        <v>0</v>
      </c>
      <c r="H65" s="101">
        <v>373867.46</v>
      </c>
      <c r="I65" s="101">
        <v>0</v>
      </c>
      <c r="J65" s="101">
        <v>373867.46</v>
      </c>
      <c r="K65" s="93"/>
    </row>
    <row r="66" spans="1:11" ht="14.25" customHeight="1">
      <c r="A66" s="93" t="s">
        <v>875</v>
      </c>
      <c r="B66" s="93" t="s">
        <v>3618</v>
      </c>
      <c r="C66" s="101">
        <v>0</v>
      </c>
      <c r="D66" s="101">
        <v>68850000</v>
      </c>
      <c r="E66" s="101">
        <v>0</v>
      </c>
      <c r="F66" s="101">
        <v>68850000</v>
      </c>
      <c r="G66" s="101">
        <v>0</v>
      </c>
      <c r="H66" s="101">
        <v>68850000</v>
      </c>
      <c r="I66" s="101">
        <v>0</v>
      </c>
      <c r="J66" s="101">
        <v>68850000</v>
      </c>
      <c r="K66" s="93"/>
    </row>
    <row r="67" spans="1:11" ht="14.25" customHeight="1">
      <c r="A67" s="93" t="s">
        <v>850</v>
      </c>
      <c r="B67" s="93" t="s">
        <v>3621</v>
      </c>
      <c r="C67" s="101">
        <v>26904626.359999999</v>
      </c>
      <c r="D67" s="101">
        <v>26904626.359999999</v>
      </c>
      <c r="E67" s="101">
        <v>0</v>
      </c>
      <c r="F67" s="101">
        <v>26904626.359999999</v>
      </c>
      <c r="G67" s="101">
        <v>0</v>
      </c>
      <c r="H67" s="101">
        <v>0</v>
      </c>
      <c r="I67" s="101">
        <v>0</v>
      </c>
      <c r="J67" s="101">
        <v>0</v>
      </c>
      <c r="K67" s="93"/>
    </row>
    <row r="68" spans="1:11" ht="14.25" customHeight="1">
      <c r="A68" s="93" t="s">
        <v>846</v>
      </c>
      <c r="B68" s="93" t="s">
        <v>3622</v>
      </c>
      <c r="C68" s="101">
        <v>63054685.520000003</v>
      </c>
      <c r="D68" s="101">
        <v>63054685.520000003</v>
      </c>
      <c r="E68" s="101">
        <v>0</v>
      </c>
      <c r="F68" s="101">
        <v>63054685.520000003</v>
      </c>
      <c r="G68" s="101">
        <v>0</v>
      </c>
      <c r="H68" s="101">
        <v>47912955</v>
      </c>
      <c r="I68" s="101">
        <v>0</v>
      </c>
      <c r="J68" s="101">
        <v>47912955</v>
      </c>
      <c r="K68" s="93"/>
    </row>
    <row r="69" spans="1:11" ht="14.25" customHeight="1">
      <c r="A69" s="93">
        <v>3</v>
      </c>
      <c r="B69" s="93" t="s">
        <v>3599</v>
      </c>
      <c r="C69" s="93"/>
      <c r="D69" s="93"/>
      <c r="E69" s="93"/>
      <c r="F69" s="93"/>
      <c r="G69" s="93"/>
      <c r="H69" s="93"/>
      <c r="I69" s="93"/>
      <c r="K69" s="93"/>
    </row>
    <row r="70" spans="1:11" ht="14.25" customHeight="1">
      <c r="A70" s="93">
        <v>44</v>
      </c>
      <c r="B70" s="93" t="s">
        <v>3602</v>
      </c>
      <c r="C70" s="93"/>
      <c r="D70" s="93"/>
      <c r="E70" s="93"/>
      <c r="F70" s="93"/>
      <c r="G70" s="93"/>
      <c r="H70" s="93"/>
      <c r="I70" s="93"/>
      <c r="K70" s="93"/>
    </row>
    <row r="71" spans="1:11" ht="14.25" customHeight="1">
      <c r="A71" s="93" t="s">
        <v>816</v>
      </c>
      <c r="B71" s="93" t="s">
        <v>3615</v>
      </c>
      <c r="C71" s="101">
        <v>13452313.18</v>
      </c>
      <c r="D71" s="101">
        <v>13452313.18</v>
      </c>
      <c r="E71" s="101">
        <v>0</v>
      </c>
      <c r="F71" s="101">
        <v>13452313.18</v>
      </c>
      <c r="G71" s="101">
        <v>0</v>
      </c>
      <c r="H71" s="101">
        <v>0</v>
      </c>
      <c r="I71" s="101">
        <v>0</v>
      </c>
      <c r="J71" s="101">
        <v>0</v>
      </c>
      <c r="K71" s="93"/>
    </row>
    <row r="72" spans="1:11" ht="14.25" customHeight="1">
      <c r="A72" s="93" t="s">
        <v>820</v>
      </c>
      <c r="B72" s="93" t="s">
        <v>3615</v>
      </c>
      <c r="C72" s="101">
        <v>0</v>
      </c>
      <c r="D72" s="101">
        <v>58168909.479999997</v>
      </c>
      <c r="E72" s="101">
        <v>0</v>
      </c>
      <c r="F72" s="101">
        <v>58168909.479999997</v>
      </c>
      <c r="G72" s="101">
        <v>0</v>
      </c>
      <c r="H72" s="101">
        <v>58168909.479999997</v>
      </c>
      <c r="I72" s="101">
        <v>0</v>
      </c>
      <c r="J72" s="101">
        <v>58168909.479999997</v>
      </c>
      <c r="K72" s="93"/>
    </row>
    <row r="73" spans="1:11" ht="14.25" customHeight="1">
      <c r="A73" s="93">
        <v>45</v>
      </c>
      <c r="B73" s="93" t="s">
        <v>3597</v>
      </c>
      <c r="C73" s="93"/>
      <c r="D73" s="93"/>
      <c r="E73" s="93"/>
      <c r="F73" s="93"/>
      <c r="G73" s="93"/>
      <c r="H73" s="93"/>
      <c r="I73" s="93"/>
      <c r="K73" s="93"/>
    </row>
    <row r="74" spans="1:11" ht="14.25" customHeight="1">
      <c r="A74" s="93" t="s">
        <v>2042</v>
      </c>
      <c r="B74" s="93" t="s">
        <v>3623</v>
      </c>
      <c r="C74" s="101">
        <v>243100000</v>
      </c>
      <c r="D74" s="101">
        <v>217223764.63999999</v>
      </c>
      <c r="E74" s="101">
        <v>28200000</v>
      </c>
      <c r="F74" s="101">
        <v>204700000</v>
      </c>
      <c r="G74" s="101">
        <v>4700000</v>
      </c>
      <c r="H74" s="101">
        <v>146550000</v>
      </c>
      <c r="I74" s="101">
        <v>12500000</v>
      </c>
      <c r="J74" s="101">
        <v>141850000</v>
      </c>
      <c r="K74" s="93"/>
    </row>
    <row r="75" spans="1:11" ht="14.25" customHeight="1">
      <c r="A75" s="93" t="s">
        <v>2046</v>
      </c>
      <c r="B75" s="93" t="s">
        <v>3624</v>
      </c>
      <c r="C75" s="101">
        <v>57600000</v>
      </c>
      <c r="D75" s="101">
        <v>56000000</v>
      </c>
      <c r="E75" s="101">
        <v>12800000</v>
      </c>
      <c r="F75" s="101">
        <v>56000000</v>
      </c>
      <c r="G75" s="101">
        <v>0</v>
      </c>
      <c r="H75" s="101">
        <v>30876185</v>
      </c>
      <c r="I75" s="101">
        <v>5390475</v>
      </c>
      <c r="J75" s="101">
        <v>30876185</v>
      </c>
      <c r="K75" s="93"/>
    </row>
    <row r="76" spans="1:11" ht="14.25" customHeight="1">
      <c r="A76" s="93" t="s">
        <v>2043</v>
      </c>
      <c r="B76" s="93" t="s">
        <v>2041</v>
      </c>
      <c r="C76" s="101">
        <v>0</v>
      </c>
      <c r="D76" s="101">
        <v>40000000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93"/>
    </row>
    <row r="77" spans="1:11" ht="14.25" customHeight="1">
      <c r="B77" s="93"/>
      <c r="C77" s="101">
        <v>1074328745.8900001</v>
      </c>
      <c r="D77" s="101">
        <v>1716800105.6500001</v>
      </c>
      <c r="E77" s="101">
        <v>41000000</v>
      </c>
      <c r="F77" s="101">
        <v>1528142404.72</v>
      </c>
      <c r="G77" s="101">
        <v>4700000</v>
      </c>
      <c r="H77" s="101">
        <v>1061587714.84</v>
      </c>
      <c r="I77" s="101">
        <v>24027346</v>
      </c>
      <c r="J77" s="101">
        <v>1056887714.84</v>
      </c>
      <c r="K77" s="93"/>
    </row>
    <row r="78" spans="1:11" ht="14.25" customHeight="1">
      <c r="B78" s="93"/>
      <c r="C78" s="101">
        <v>1074328745.8900001</v>
      </c>
      <c r="D78" s="101">
        <v>1716800105.6500001</v>
      </c>
      <c r="E78" s="101">
        <v>41000000</v>
      </c>
      <c r="F78" s="101">
        <v>1528142404.72</v>
      </c>
      <c r="G78" s="101">
        <v>4700000</v>
      </c>
      <c r="H78" s="101">
        <v>1061587714.84</v>
      </c>
      <c r="I78" s="101">
        <v>24027346</v>
      </c>
      <c r="J78" s="101">
        <v>1056887714.84</v>
      </c>
      <c r="K78" s="93"/>
    </row>
    <row r="79" spans="1:11" ht="14.25" customHeight="1">
      <c r="B79" s="93"/>
      <c r="C79" s="101">
        <v>1074328745.8900001</v>
      </c>
      <c r="D79" s="101">
        <v>1716800105.6500001</v>
      </c>
      <c r="E79" s="101">
        <v>41000000</v>
      </c>
      <c r="F79" s="101">
        <v>1528142404.72</v>
      </c>
      <c r="G79" s="101">
        <v>4700000</v>
      </c>
      <c r="H79" s="101">
        <v>1061587714.84</v>
      </c>
      <c r="I79" s="101">
        <v>24027346</v>
      </c>
      <c r="J79" s="101">
        <v>1056887714.84</v>
      </c>
      <c r="K79" s="93"/>
    </row>
    <row r="80" spans="1:11" ht="14.25" customHeight="1">
      <c r="B80" s="93" t="s">
        <v>3601</v>
      </c>
      <c r="C80" s="101">
        <v>1074328745.8900001</v>
      </c>
      <c r="D80" s="101">
        <v>1716800105.6500001</v>
      </c>
      <c r="E80" s="101">
        <v>41000000</v>
      </c>
      <c r="F80" s="101">
        <v>1528142404.72</v>
      </c>
      <c r="G80" s="101">
        <v>4700000</v>
      </c>
      <c r="H80" s="101">
        <v>1061587714.84</v>
      </c>
      <c r="I80" s="101">
        <v>24027346</v>
      </c>
      <c r="J80" s="101">
        <v>1056887714.84</v>
      </c>
      <c r="K80" s="93"/>
    </row>
    <row r="81" spans="1:11" ht="14.25" customHeight="1">
      <c r="B81" s="93" t="s">
        <v>3595</v>
      </c>
      <c r="C81" s="101">
        <v>1089328745.8900001</v>
      </c>
      <c r="D81" s="101">
        <v>2044300105.6500001</v>
      </c>
      <c r="E81" s="101">
        <v>131103905.73</v>
      </c>
      <c r="F81" s="101">
        <v>1663246310.45</v>
      </c>
      <c r="G81" s="101">
        <v>4700000</v>
      </c>
      <c r="H81" s="101">
        <v>1081091714.8399999</v>
      </c>
      <c r="I81" s="101">
        <v>30027346</v>
      </c>
      <c r="J81" s="101">
        <v>1076391714.8399999</v>
      </c>
      <c r="K81" s="93"/>
    </row>
    <row r="82" spans="1:11" ht="14.25" customHeight="1">
      <c r="B82" s="93" t="s">
        <v>3594</v>
      </c>
      <c r="C82" s="101">
        <v>1089328745.8900001</v>
      </c>
      <c r="D82" s="101">
        <v>2044300105.6500001</v>
      </c>
      <c r="E82" s="101">
        <v>131103905.73</v>
      </c>
      <c r="F82" s="101">
        <v>1663246310.45</v>
      </c>
      <c r="G82" s="101">
        <v>4700000</v>
      </c>
      <c r="H82" s="101">
        <v>1081091714.8399999</v>
      </c>
      <c r="I82" s="101">
        <v>30027346</v>
      </c>
      <c r="J82" s="101">
        <v>1076391714.8399999</v>
      </c>
      <c r="K82" s="93"/>
    </row>
    <row r="83" spans="1:11" ht="14.25" customHeight="1">
      <c r="A83" s="93" t="s">
        <v>3391</v>
      </c>
      <c r="B83" s="93" t="s">
        <v>3625</v>
      </c>
      <c r="C83" s="93"/>
      <c r="D83" s="93"/>
      <c r="E83" s="93"/>
      <c r="F83" s="93"/>
      <c r="G83" s="93"/>
      <c r="H83" s="93"/>
      <c r="I83" s="93"/>
      <c r="K83" s="93"/>
    </row>
    <row r="84" spans="1:11" ht="14.25" customHeight="1">
      <c r="A84" s="93" t="s">
        <v>3392</v>
      </c>
      <c r="B84" s="93" t="s">
        <v>3626</v>
      </c>
      <c r="C84" s="93"/>
      <c r="D84" s="93"/>
      <c r="E84" s="93"/>
      <c r="F84" s="93"/>
      <c r="G84" s="93"/>
      <c r="H84" s="93"/>
      <c r="I84" s="93"/>
      <c r="K84" s="93"/>
    </row>
    <row r="85" spans="1:11" ht="14.25" customHeight="1">
      <c r="A85" s="93"/>
      <c r="B85" s="93"/>
      <c r="C85" s="93"/>
      <c r="D85" s="93"/>
      <c r="E85" s="93"/>
      <c r="F85" s="93"/>
      <c r="G85" s="93"/>
      <c r="H85" s="93"/>
      <c r="I85" s="93"/>
      <c r="K85" s="93"/>
    </row>
    <row r="86" spans="1:11" ht="14.25" customHeight="1">
      <c r="A86" s="93"/>
      <c r="B86" s="93"/>
      <c r="C86" s="93"/>
      <c r="D86" s="93"/>
      <c r="E86" s="93"/>
      <c r="F86" s="93"/>
      <c r="G86" s="93"/>
      <c r="H86" s="93"/>
      <c r="I86" s="93"/>
      <c r="K86" s="93"/>
    </row>
    <row r="87" spans="1:11" ht="14.25" customHeight="1">
      <c r="A87" s="93"/>
      <c r="B87" s="93"/>
      <c r="C87" s="93"/>
      <c r="D87" s="93"/>
      <c r="E87" s="93"/>
      <c r="F87" s="93"/>
      <c r="G87" s="93"/>
      <c r="H87" s="93"/>
      <c r="I87" s="93"/>
      <c r="K87" s="93"/>
    </row>
    <row r="88" spans="1:11" ht="14.25" customHeight="1">
      <c r="A88" s="93"/>
      <c r="B88" s="93"/>
      <c r="C88" s="93"/>
      <c r="D88" s="93"/>
      <c r="E88" s="93"/>
      <c r="F88" s="93"/>
      <c r="G88" s="93"/>
      <c r="H88" s="93"/>
      <c r="I88" s="93"/>
      <c r="K88" s="93"/>
    </row>
    <row r="89" spans="1:11" ht="14.25" customHeight="1">
      <c r="A89" s="93"/>
      <c r="B89" s="93"/>
      <c r="C89" s="93"/>
      <c r="D89" s="93"/>
      <c r="E89" s="93"/>
      <c r="F89" s="93"/>
      <c r="G89" s="93"/>
      <c r="H89" s="93"/>
      <c r="I89" s="93"/>
      <c r="K89" s="93"/>
    </row>
    <row r="90" spans="1:11" ht="14.25" customHeight="1">
      <c r="A90" s="93">
        <v>1</v>
      </c>
      <c r="B90" s="93" t="s">
        <v>3608</v>
      </c>
      <c r="C90" s="93"/>
      <c r="D90" s="93"/>
      <c r="E90" s="93"/>
      <c r="F90" s="93"/>
      <c r="G90" s="93"/>
      <c r="H90" s="93"/>
      <c r="I90" s="93"/>
      <c r="K90" s="93"/>
    </row>
    <row r="91" spans="1:11" ht="14.25" customHeight="1">
      <c r="A91" s="93">
        <v>45</v>
      </c>
      <c r="B91" s="93" t="s">
        <v>3597</v>
      </c>
      <c r="C91" s="93"/>
      <c r="D91" s="93"/>
      <c r="E91" s="93"/>
      <c r="F91" s="93"/>
      <c r="G91" s="93"/>
      <c r="H91" s="93"/>
      <c r="I91" s="93"/>
      <c r="K91" s="93"/>
    </row>
    <row r="92" spans="1:11" ht="14.25" customHeight="1">
      <c r="A92" s="93" t="s">
        <v>3393</v>
      </c>
      <c r="B92" s="93" t="s">
        <v>3627</v>
      </c>
      <c r="C92" s="101">
        <v>0</v>
      </c>
      <c r="D92" s="101">
        <v>5275000</v>
      </c>
      <c r="E92" s="101">
        <v>0</v>
      </c>
      <c r="F92" s="101">
        <v>5275000</v>
      </c>
      <c r="G92" s="101">
        <v>0</v>
      </c>
      <c r="H92" s="101">
        <v>5275000</v>
      </c>
      <c r="I92" s="101">
        <v>0</v>
      </c>
      <c r="J92" s="101">
        <v>5275000</v>
      </c>
      <c r="K92" s="93"/>
    </row>
    <row r="93" spans="1:11" ht="14.25" customHeight="1">
      <c r="A93" s="93" t="s">
        <v>3394</v>
      </c>
      <c r="B93" s="93" t="s">
        <v>3628</v>
      </c>
      <c r="C93" s="101">
        <v>0</v>
      </c>
      <c r="D93" s="101">
        <v>11934663.050000001</v>
      </c>
      <c r="E93" s="101">
        <v>0</v>
      </c>
      <c r="F93" s="101">
        <v>11934663.050000001</v>
      </c>
      <c r="G93" s="101">
        <v>0</v>
      </c>
      <c r="H93" s="101">
        <v>11934663.050000001</v>
      </c>
      <c r="I93" s="101">
        <v>0</v>
      </c>
      <c r="J93" s="101">
        <v>11934663.050000001</v>
      </c>
      <c r="K93" s="93"/>
    </row>
    <row r="94" spans="1:11" ht="14.25" customHeight="1">
      <c r="A94" s="93" t="s">
        <v>3395</v>
      </c>
      <c r="B94" s="93" t="s">
        <v>3629</v>
      </c>
      <c r="C94" s="101">
        <v>0</v>
      </c>
      <c r="D94" s="101">
        <v>367615</v>
      </c>
      <c r="E94" s="101">
        <v>0</v>
      </c>
      <c r="F94" s="101">
        <v>367615</v>
      </c>
      <c r="G94" s="101">
        <v>0</v>
      </c>
      <c r="H94" s="101">
        <v>367615</v>
      </c>
      <c r="I94" s="101">
        <v>0</v>
      </c>
      <c r="J94" s="101">
        <v>367615</v>
      </c>
      <c r="K94" s="93"/>
    </row>
    <row r="95" spans="1:11" ht="14.25" customHeight="1">
      <c r="A95" s="93" t="s">
        <v>3396</v>
      </c>
      <c r="B95" s="93" t="s">
        <v>3630</v>
      </c>
      <c r="C95" s="101">
        <v>0</v>
      </c>
      <c r="D95" s="101">
        <v>20000000</v>
      </c>
      <c r="E95" s="101">
        <v>0</v>
      </c>
      <c r="F95" s="101">
        <v>20000000</v>
      </c>
      <c r="G95" s="101">
        <v>0</v>
      </c>
      <c r="H95" s="101">
        <v>20000000</v>
      </c>
      <c r="I95" s="101">
        <v>0</v>
      </c>
      <c r="J95" s="101">
        <v>20000000</v>
      </c>
      <c r="K95" s="93"/>
    </row>
    <row r="96" spans="1:11" ht="14.25" customHeight="1">
      <c r="A96" s="93" t="s">
        <v>3397</v>
      </c>
      <c r="B96" s="93" t="s">
        <v>3631</v>
      </c>
      <c r="C96" s="101">
        <v>0</v>
      </c>
      <c r="D96" s="101">
        <v>20816193</v>
      </c>
      <c r="E96" s="101">
        <v>0</v>
      </c>
      <c r="F96" s="101">
        <v>20816193</v>
      </c>
      <c r="G96" s="101">
        <v>0</v>
      </c>
      <c r="H96" s="101">
        <v>20816193</v>
      </c>
      <c r="I96" s="101">
        <v>0</v>
      </c>
      <c r="J96" s="101">
        <v>20816193</v>
      </c>
      <c r="K96" s="93"/>
    </row>
    <row r="97" spans="1:11" ht="14.25" customHeight="1">
      <c r="A97" s="93">
        <v>3</v>
      </c>
      <c r="B97" s="93" t="s">
        <v>3599</v>
      </c>
      <c r="C97" s="93"/>
      <c r="D97" s="93"/>
      <c r="E97" s="93"/>
      <c r="F97" s="93"/>
      <c r="G97" s="93"/>
      <c r="H97" s="93"/>
      <c r="I97" s="93"/>
      <c r="K97" s="93"/>
    </row>
    <row r="98" spans="1:11" ht="14.25" customHeight="1">
      <c r="A98" s="93">
        <v>45</v>
      </c>
      <c r="B98" s="93" t="s">
        <v>3597</v>
      </c>
      <c r="C98" s="93"/>
      <c r="D98" s="93"/>
      <c r="E98" s="93"/>
      <c r="F98" s="93"/>
      <c r="G98" s="93"/>
      <c r="H98" s="93"/>
      <c r="I98" s="93"/>
      <c r="K98" s="93"/>
    </row>
    <row r="99" spans="1:11" ht="14.25" customHeight="1">
      <c r="A99" s="93" t="s">
        <v>3398</v>
      </c>
      <c r="B99" s="93" t="s">
        <v>3632</v>
      </c>
      <c r="C99" s="101">
        <v>0</v>
      </c>
      <c r="D99" s="101">
        <v>3200000</v>
      </c>
      <c r="E99" s="101">
        <v>0</v>
      </c>
      <c r="F99" s="101">
        <v>3200000</v>
      </c>
      <c r="G99" s="101">
        <v>0</v>
      </c>
      <c r="H99" s="101">
        <v>3200000</v>
      </c>
      <c r="I99" s="101">
        <v>0</v>
      </c>
      <c r="J99" s="101">
        <v>3200000</v>
      </c>
      <c r="K99" s="93"/>
    </row>
    <row r="100" spans="1:11" ht="14.25" customHeight="1">
      <c r="A100" s="93" t="s">
        <v>3399</v>
      </c>
      <c r="B100" s="93" t="s">
        <v>3633</v>
      </c>
      <c r="C100" s="101">
        <v>0</v>
      </c>
      <c r="D100" s="101">
        <v>44528751.359999999</v>
      </c>
      <c r="E100" s="101">
        <v>0</v>
      </c>
      <c r="F100" s="101">
        <v>44528751.359999999</v>
      </c>
      <c r="G100" s="101">
        <v>0</v>
      </c>
      <c r="H100" s="101">
        <v>44528751.359999999</v>
      </c>
      <c r="I100" s="101">
        <v>0</v>
      </c>
      <c r="J100" s="101">
        <v>44528751.359999999</v>
      </c>
      <c r="K100" s="93"/>
    </row>
    <row r="101" spans="1:11" ht="14.25" customHeight="1">
      <c r="B101" s="93"/>
      <c r="C101" s="101">
        <v>0</v>
      </c>
      <c r="D101" s="101">
        <v>106122222.41</v>
      </c>
      <c r="E101" s="101">
        <v>0</v>
      </c>
      <c r="F101" s="101">
        <v>106122222.41</v>
      </c>
      <c r="G101" s="101">
        <v>0</v>
      </c>
      <c r="H101" s="101">
        <v>106122222.41</v>
      </c>
      <c r="I101" s="101">
        <v>0</v>
      </c>
      <c r="J101" s="101">
        <v>106122222.41</v>
      </c>
      <c r="K101" s="93"/>
    </row>
    <row r="102" spans="1:11" ht="14.25" customHeight="1">
      <c r="B102" s="93"/>
      <c r="C102" s="101">
        <v>0</v>
      </c>
      <c r="D102" s="101">
        <v>106122222.41</v>
      </c>
      <c r="E102" s="101">
        <v>0</v>
      </c>
      <c r="F102" s="101">
        <v>106122222.41</v>
      </c>
      <c r="G102" s="101">
        <v>0</v>
      </c>
      <c r="H102" s="101">
        <v>106122222.41</v>
      </c>
      <c r="I102" s="101">
        <v>0</v>
      </c>
      <c r="J102" s="101">
        <v>106122222.41</v>
      </c>
      <c r="K102" s="93"/>
    </row>
    <row r="103" spans="1:11" ht="14.25" customHeight="1">
      <c r="B103" s="93"/>
      <c r="C103" s="101">
        <v>0</v>
      </c>
      <c r="D103" s="101">
        <v>106122222.41</v>
      </c>
      <c r="E103" s="101">
        <v>0</v>
      </c>
      <c r="F103" s="101">
        <v>106122222.41</v>
      </c>
      <c r="G103" s="101">
        <v>0</v>
      </c>
      <c r="H103" s="101">
        <v>106122222.41</v>
      </c>
      <c r="I103" s="101">
        <v>0</v>
      </c>
      <c r="J103" s="101">
        <v>106122222.41</v>
      </c>
      <c r="K103" s="93"/>
    </row>
    <row r="104" spans="1:11" ht="14.25" customHeight="1">
      <c r="B104" s="93"/>
      <c r="C104" s="101">
        <v>0</v>
      </c>
      <c r="D104" s="101">
        <v>106122222.41</v>
      </c>
      <c r="E104" s="101">
        <v>0</v>
      </c>
      <c r="F104" s="101">
        <v>106122222.41</v>
      </c>
      <c r="G104" s="101">
        <v>0</v>
      </c>
      <c r="H104" s="101">
        <v>106122222.41</v>
      </c>
      <c r="I104" s="101">
        <v>0</v>
      </c>
      <c r="J104" s="101">
        <v>106122222.41</v>
      </c>
      <c r="K104" s="93"/>
    </row>
    <row r="105" spans="1:11" ht="14.25" customHeight="1">
      <c r="B105" s="93" t="s">
        <v>3626</v>
      </c>
      <c r="C105" s="101">
        <v>0</v>
      </c>
      <c r="D105" s="101">
        <v>106122222.41</v>
      </c>
      <c r="E105" s="101">
        <v>0</v>
      </c>
      <c r="F105" s="101">
        <v>106122222.41</v>
      </c>
      <c r="G105" s="101">
        <v>0</v>
      </c>
      <c r="H105" s="101">
        <v>106122222.41</v>
      </c>
      <c r="I105" s="101">
        <v>0</v>
      </c>
      <c r="J105" s="101">
        <v>106122222.41</v>
      </c>
      <c r="K105" s="93"/>
    </row>
    <row r="106" spans="1:11" ht="14.25" customHeight="1">
      <c r="B106" s="93" t="s">
        <v>3625</v>
      </c>
      <c r="C106" s="101">
        <v>0</v>
      </c>
      <c r="D106" s="101">
        <v>106122222.41</v>
      </c>
      <c r="E106" s="101">
        <v>0</v>
      </c>
      <c r="F106" s="101">
        <v>106122222.41</v>
      </c>
      <c r="G106" s="101">
        <v>0</v>
      </c>
      <c r="H106" s="101">
        <v>106122222.41</v>
      </c>
      <c r="I106" s="101">
        <v>0</v>
      </c>
      <c r="J106" s="101">
        <v>106122222.41</v>
      </c>
      <c r="K106" s="93"/>
    </row>
    <row r="107" spans="1:11" ht="14.25" customHeight="1">
      <c r="B107" s="93" t="s">
        <v>3593</v>
      </c>
      <c r="C107" s="101">
        <v>1089328745.8900001</v>
      </c>
      <c r="D107" s="101">
        <v>2150422328.0599999</v>
      </c>
      <c r="E107" s="101">
        <v>131103905.73</v>
      </c>
      <c r="F107" s="101">
        <v>1769368532.8599999</v>
      </c>
      <c r="G107" s="101">
        <v>4700000</v>
      </c>
      <c r="H107" s="101">
        <v>1187213937.25</v>
      </c>
      <c r="I107" s="101">
        <v>30027346</v>
      </c>
      <c r="J107" s="101">
        <v>1182513937.25</v>
      </c>
      <c r="K107" s="93"/>
    </row>
    <row r="108" spans="1:11" ht="14.25" customHeight="1">
      <c r="B108" s="93" t="s">
        <v>3592</v>
      </c>
      <c r="C108" s="101">
        <v>1089328745.8900001</v>
      </c>
      <c r="D108" s="101">
        <v>2150422328.0599999</v>
      </c>
      <c r="E108" s="101">
        <v>131103905.73</v>
      </c>
      <c r="F108" s="101">
        <v>1769368532.8599999</v>
      </c>
      <c r="G108" s="101">
        <v>4700000</v>
      </c>
      <c r="H108" s="101">
        <v>1187213937.25</v>
      </c>
      <c r="I108" s="101">
        <v>30027346</v>
      </c>
      <c r="J108" s="101">
        <v>1182513937.25</v>
      </c>
      <c r="K108" s="93"/>
    </row>
    <row r="109" spans="1:11" ht="14.25" customHeight="1">
      <c r="A109" s="93">
        <v>2</v>
      </c>
      <c r="B109" s="93" t="s">
        <v>3634</v>
      </c>
      <c r="C109" s="93"/>
      <c r="D109" s="93"/>
      <c r="E109" s="93"/>
      <c r="F109" s="93"/>
      <c r="G109" s="93"/>
      <c r="H109" s="93"/>
      <c r="I109" s="93"/>
      <c r="K109" s="93"/>
    </row>
    <row r="110" spans="1:11" ht="14.25" customHeight="1">
      <c r="A110" s="93">
        <v>2.2999999999999998</v>
      </c>
      <c r="B110" s="93" t="s">
        <v>3593</v>
      </c>
      <c r="C110" s="93"/>
      <c r="D110" s="93"/>
      <c r="E110" s="93"/>
      <c r="F110" s="93"/>
      <c r="G110" s="93"/>
      <c r="H110" s="93"/>
      <c r="I110" s="93"/>
      <c r="K110" s="93"/>
    </row>
    <row r="111" spans="1:11" ht="14.25" customHeight="1">
      <c r="A111" s="93" t="s">
        <v>3387</v>
      </c>
      <c r="B111" s="93" t="s">
        <v>3594</v>
      </c>
      <c r="C111" s="93"/>
      <c r="D111" s="93"/>
      <c r="E111" s="93"/>
      <c r="F111" s="93"/>
      <c r="G111" s="93"/>
      <c r="H111" s="93"/>
      <c r="I111" s="93"/>
      <c r="K111" s="93"/>
    </row>
    <row r="112" spans="1:11" ht="14.25" customHeight="1">
      <c r="A112" s="93" t="s">
        <v>3388</v>
      </c>
      <c r="B112" s="93" t="s">
        <v>3595</v>
      </c>
      <c r="C112" s="93"/>
      <c r="D112" s="93"/>
      <c r="E112" s="93"/>
      <c r="F112" s="93"/>
      <c r="G112" s="93"/>
      <c r="H112" s="93"/>
      <c r="I112" s="93"/>
      <c r="K112" s="93"/>
    </row>
    <row r="113" spans="1:11" ht="14.25" customHeight="1">
      <c r="A113" s="93" t="s">
        <v>3390</v>
      </c>
      <c r="B113" s="93" t="s">
        <v>3601</v>
      </c>
      <c r="C113" s="93"/>
      <c r="D113" s="93"/>
      <c r="E113" s="93"/>
      <c r="F113" s="93"/>
      <c r="G113" s="93"/>
      <c r="H113" s="93"/>
      <c r="I113" s="93"/>
      <c r="K113" s="93"/>
    </row>
    <row r="114" spans="1:11" ht="14.25" customHeight="1">
      <c r="A114" s="93"/>
      <c r="B114" s="93"/>
      <c r="C114" s="93"/>
      <c r="D114" s="93"/>
      <c r="E114" s="93"/>
      <c r="F114" s="93"/>
      <c r="G114" s="93"/>
      <c r="H114" s="93"/>
      <c r="I114" s="93"/>
      <c r="K114" s="93"/>
    </row>
    <row r="115" spans="1:11" ht="14.25" customHeight="1">
      <c r="A115" s="93"/>
      <c r="B115" s="93"/>
      <c r="C115" s="93"/>
      <c r="D115" s="93"/>
      <c r="E115" s="93"/>
      <c r="F115" s="93"/>
      <c r="G115" s="93"/>
      <c r="H115" s="93"/>
      <c r="I115" s="93"/>
      <c r="K115" s="93"/>
    </row>
    <row r="116" spans="1:11" ht="14.25" customHeight="1">
      <c r="A116" s="93"/>
      <c r="B116" s="93"/>
      <c r="C116" s="93"/>
      <c r="D116" s="93"/>
      <c r="E116" s="93"/>
      <c r="F116" s="93"/>
      <c r="G116" s="93"/>
      <c r="H116" s="93"/>
      <c r="I116" s="93"/>
      <c r="K116" s="93"/>
    </row>
    <row r="117" spans="1:11" ht="14.25" customHeight="1">
      <c r="A117" s="93"/>
      <c r="B117" s="93"/>
      <c r="C117" s="93"/>
      <c r="D117" s="93"/>
      <c r="E117" s="93"/>
      <c r="F117" s="93"/>
      <c r="G117" s="93"/>
      <c r="H117" s="93"/>
      <c r="I117" s="93"/>
      <c r="K117" s="93"/>
    </row>
    <row r="118" spans="1:11" ht="14.25" customHeight="1">
      <c r="A118" s="93">
        <v>6</v>
      </c>
      <c r="B118" s="93" t="s">
        <v>3635</v>
      </c>
      <c r="C118" s="93"/>
      <c r="D118" s="93"/>
      <c r="E118" s="93"/>
      <c r="F118" s="93"/>
      <c r="G118" s="93"/>
      <c r="H118" s="93"/>
      <c r="I118" s="93"/>
      <c r="K118" s="93"/>
    </row>
    <row r="119" spans="1:11" ht="14.25" customHeight="1">
      <c r="A119" s="93">
        <v>35</v>
      </c>
      <c r="B119" s="93" t="s">
        <v>3636</v>
      </c>
      <c r="C119" s="93"/>
      <c r="D119" s="93"/>
      <c r="E119" s="93"/>
      <c r="F119" s="93"/>
      <c r="G119" s="93"/>
      <c r="H119" s="93"/>
      <c r="I119" s="93"/>
      <c r="K119" s="93"/>
    </row>
    <row r="120" spans="1:11" ht="14.25" customHeight="1">
      <c r="A120" s="93" t="s">
        <v>993</v>
      </c>
      <c r="B120" s="93" t="s">
        <v>3637</v>
      </c>
      <c r="C120" s="101">
        <v>0</v>
      </c>
      <c r="D120" s="101">
        <v>0</v>
      </c>
      <c r="E120" s="101">
        <v>0</v>
      </c>
      <c r="F120" s="101">
        <v>0</v>
      </c>
      <c r="G120" s="101">
        <v>0</v>
      </c>
      <c r="H120" s="101">
        <v>0</v>
      </c>
      <c r="I120" s="101">
        <v>0</v>
      </c>
      <c r="J120" s="101">
        <v>0</v>
      </c>
      <c r="K120" s="93"/>
    </row>
    <row r="121" spans="1:11" ht="14.25" customHeight="1">
      <c r="B121" s="93"/>
      <c r="C121" s="101">
        <v>0</v>
      </c>
      <c r="D121" s="101">
        <v>0</v>
      </c>
      <c r="E121" s="101">
        <v>0</v>
      </c>
      <c r="F121" s="101">
        <v>0</v>
      </c>
      <c r="G121" s="101">
        <v>0</v>
      </c>
      <c r="H121" s="101">
        <v>0</v>
      </c>
      <c r="I121" s="101">
        <v>0</v>
      </c>
      <c r="J121" s="101">
        <v>0</v>
      </c>
      <c r="K121" s="93"/>
    </row>
    <row r="122" spans="1:11" ht="14.25" customHeight="1">
      <c r="B122" s="93"/>
      <c r="C122" s="101">
        <v>0</v>
      </c>
      <c r="D122" s="101">
        <v>0</v>
      </c>
      <c r="E122" s="101">
        <v>0</v>
      </c>
      <c r="F122" s="101">
        <v>0</v>
      </c>
      <c r="G122" s="101">
        <v>0</v>
      </c>
      <c r="H122" s="101">
        <v>0</v>
      </c>
      <c r="I122" s="101">
        <v>0</v>
      </c>
      <c r="J122" s="101">
        <v>0</v>
      </c>
      <c r="K122" s="93"/>
    </row>
    <row r="123" spans="1:11" ht="14.25" customHeight="1">
      <c r="B123" s="93"/>
      <c r="C123" s="101">
        <v>0</v>
      </c>
      <c r="D123" s="101">
        <v>0</v>
      </c>
      <c r="E123" s="101">
        <v>0</v>
      </c>
      <c r="F123" s="101">
        <v>0</v>
      </c>
      <c r="G123" s="101">
        <v>0</v>
      </c>
      <c r="H123" s="101">
        <v>0</v>
      </c>
      <c r="I123" s="101">
        <v>0</v>
      </c>
      <c r="J123" s="101">
        <v>0</v>
      </c>
      <c r="K123" s="93"/>
    </row>
    <row r="124" spans="1:11" ht="14.25" customHeight="1">
      <c r="B124" s="93" t="s">
        <v>3601</v>
      </c>
      <c r="C124" s="101">
        <v>0</v>
      </c>
      <c r="D124" s="101">
        <v>0</v>
      </c>
      <c r="E124" s="101">
        <v>0</v>
      </c>
      <c r="F124" s="101">
        <v>0</v>
      </c>
      <c r="G124" s="101">
        <v>0</v>
      </c>
      <c r="H124" s="101">
        <v>0</v>
      </c>
      <c r="I124" s="101">
        <v>0</v>
      </c>
      <c r="J124" s="101">
        <v>0</v>
      </c>
      <c r="K124" s="93"/>
    </row>
    <row r="125" spans="1:11" ht="14.25" customHeight="1">
      <c r="B125" s="93" t="s">
        <v>3595</v>
      </c>
      <c r="C125" s="101">
        <v>0</v>
      </c>
      <c r="D125" s="101">
        <v>0</v>
      </c>
      <c r="E125" s="101">
        <v>0</v>
      </c>
      <c r="F125" s="101">
        <v>0</v>
      </c>
      <c r="G125" s="101">
        <v>0</v>
      </c>
      <c r="H125" s="101">
        <v>0</v>
      </c>
      <c r="I125" s="101">
        <v>0</v>
      </c>
      <c r="J125" s="101">
        <v>0</v>
      </c>
      <c r="K125" s="93"/>
    </row>
    <row r="126" spans="1:11" ht="14.25" customHeight="1">
      <c r="B126" s="93" t="s">
        <v>3594</v>
      </c>
      <c r="C126" s="101">
        <v>0</v>
      </c>
      <c r="D126" s="101">
        <v>0</v>
      </c>
      <c r="E126" s="101">
        <v>0</v>
      </c>
      <c r="F126" s="101">
        <v>0</v>
      </c>
      <c r="G126" s="101">
        <v>0</v>
      </c>
      <c r="H126" s="101">
        <v>0</v>
      </c>
      <c r="I126" s="101">
        <v>0</v>
      </c>
      <c r="J126" s="101">
        <v>0</v>
      </c>
      <c r="K126" s="93"/>
    </row>
    <row r="127" spans="1:11" ht="14.25" customHeight="1">
      <c r="B127" s="93" t="s">
        <v>3593</v>
      </c>
      <c r="C127" s="101">
        <v>0</v>
      </c>
      <c r="D127" s="101">
        <v>0</v>
      </c>
      <c r="E127" s="101">
        <v>0</v>
      </c>
      <c r="F127" s="101">
        <v>0</v>
      </c>
      <c r="G127" s="101">
        <v>0</v>
      </c>
      <c r="H127" s="101">
        <v>0</v>
      </c>
      <c r="I127" s="101">
        <v>0</v>
      </c>
      <c r="J127" s="101">
        <v>0</v>
      </c>
      <c r="K127" s="93"/>
    </row>
    <row r="128" spans="1:11" ht="14.25" customHeight="1">
      <c r="B128" s="93" t="s">
        <v>3634</v>
      </c>
      <c r="C128" s="101">
        <v>0</v>
      </c>
      <c r="D128" s="101">
        <v>0</v>
      </c>
      <c r="E128" s="101">
        <v>0</v>
      </c>
      <c r="F128" s="101">
        <v>0</v>
      </c>
      <c r="G128" s="101">
        <v>0</v>
      </c>
      <c r="H128" s="101">
        <v>0</v>
      </c>
      <c r="I128" s="101">
        <v>0</v>
      </c>
      <c r="J128" s="101">
        <v>0</v>
      </c>
      <c r="K128" s="93"/>
    </row>
    <row r="129" spans="1:11" ht="14.25" customHeight="1">
      <c r="A129" s="93">
        <v>5</v>
      </c>
      <c r="B129" s="93" t="s">
        <v>3638</v>
      </c>
      <c r="C129" s="93"/>
      <c r="D129" s="93"/>
      <c r="E129" s="93"/>
      <c r="F129" s="93"/>
      <c r="G129" s="93"/>
      <c r="H129" s="93"/>
      <c r="I129" s="93"/>
      <c r="K129" s="93"/>
    </row>
    <row r="130" spans="1:11" ht="14.25" customHeight="1">
      <c r="A130" s="93">
        <v>2.2999999999999998</v>
      </c>
      <c r="B130" s="93" t="s">
        <v>3593</v>
      </c>
      <c r="C130" s="93"/>
      <c r="D130" s="93"/>
      <c r="E130" s="93"/>
      <c r="F130" s="93"/>
      <c r="G130" s="93"/>
      <c r="H130" s="93"/>
      <c r="I130" s="93"/>
      <c r="K130" s="93"/>
    </row>
    <row r="131" spans="1:11" ht="14.25" customHeight="1">
      <c r="A131" s="93" t="s">
        <v>3387</v>
      </c>
      <c r="B131" s="93" t="s">
        <v>3594</v>
      </c>
      <c r="C131" s="93"/>
      <c r="D131" s="93"/>
      <c r="E131" s="93"/>
      <c r="F131" s="93"/>
      <c r="G131" s="93"/>
      <c r="H131" s="93"/>
      <c r="I131" s="93"/>
      <c r="K131" s="93"/>
    </row>
    <row r="132" spans="1:11" ht="14.25" customHeight="1">
      <c r="A132" s="93" t="s">
        <v>3388</v>
      </c>
      <c r="B132" s="93" t="s">
        <v>3595</v>
      </c>
      <c r="C132" s="93"/>
      <c r="D132" s="93"/>
      <c r="E132" s="93"/>
      <c r="F132" s="93"/>
      <c r="G132" s="93"/>
      <c r="H132" s="93"/>
      <c r="I132" s="93"/>
      <c r="K132" s="93"/>
    </row>
    <row r="133" spans="1:11" ht="14.25" customHeight="1">
      <c r="A133" s="93" t="s">
        <v>3390</v>
      </c>
      <c r="B133" s="93" t="s">
        <v>3601</v>
      </c>
      <c r="C133" s="93"/>
      <c r="D133" s="93"/>
      <c r="E133" s="93"/>
      <c r="F133" s="93"/>
      <c r="G133" s="93"/>
      <c r="H133" s="93"/>
      <c r="I133" s="93"/>
      <c r="K133" s="93"/>
    </row>
    <row r="134" spans="1:11" ht="14.25" customHeight="1">
      <c r="A134" s="93"/>
      <c r="B134" s="93"/>
      <c r="C134" s="93"/>
      <c r="D134" s="93"/>
      <c r="E134" s="93"/>
      <c r="F134" s="93"/>
      <c r="G134" s="93"/>
      <c r="H134" s="93"/>
      <c r="I134" s="93"/>
      <c r="K134" s="93"/>
    </row>
    <row r="135" spans="1:11" ht="14.25" customHeight="1">
      <c r="A135" s="93"/>
      <c r="B135" s="93"/>
      <c r="C135" s="93"/>
      <c r="D135" s="93"/>
      <c r="E135" s="93"/>
      <c r="F135" s="93"/>
      <c r="G135" s="93"/>
      <c r="H135" s="93"/>
      <c r="I135" s="93"/>
      <c r="K135" s="93"/>
    </row>
    <row r="136" spans="1:11" ht="14.25" customHeight="1">
      <c r="A136" s="93"/>
      <c r="B136" s="93"/>
      <c r="C136" s="93"/>
      <c r="D136" s="93"/>
      <c r="E136" s="93"/>
      <c r="F136" s="93"/>
      <c r="G136" s="93"/>
      <c r="H136" s="93"/>
      <c r="I136" s="93"/>
      <c r="K136" s="93"/>
    </row>
    <row r="137" spans="1:11" ht="14.25" customHeight="1">
      <c r="A137" s="93"/>
      <c r="B137" s="93"/>
      <c r="C137" s="93"/>
      <c r="D137" s="93"/>
      <c r="E137" s="93"/>
      <c r="F137" s="93"/>
      <c r="G137" s="93"/>
      <c r="H137" s="93"/>
      <c r="I137" s="93"/>
      <c r="K137" s="93"/>
    </row>
    <row r="138" spans="1:11" ht="14.25" customHeight="1">
      <c r="A138" s="93">
        <v>6</v>
      </c>
      <c r="B138" s="93" t="s">
        <v>3635</v>
      </c>
      <c r="C138" s="93"/>
      <c r="D138" s="93"/>
      <c r="E138" s="93"/>
      <c r="F138" s="93"/>
      <c r="G138" s="93"/>
      <c r="H138" s="93"/>
      <c r="I138" s="93"/>
      <c r="K138" s="93"/>
    </row>
    <row r="139" spans="1:11" ht="14.25" customHeight="1">
      <c r="A139" s="93">
        <v>35</v>
      </c>
      <c r="B139" s="93" t="s">
        <v>3636</v>
      </c>
      <c r="C139" s="93"/>
      <c r="D139" s="93"/>
      <c r="E139" s="93"/>
      <c r="F139" s="93"/>
      <c r="G139" s="93"/>
      <c r="H139" s="93"/>
      <c r="I139" s="93"/>
      <c r="K139" s="93"/>
    </row>
    <row r="140" spans="1:11" ht="14.25" customHeight="1">
      <c r="A140" s="93" t="s">
        <v>979</v>
      </c>
      <c r="B140" s="93" t="s">
        <v>3639</v>
      </c>
      <c r="C140" s="101">
        <v>2500000</v>
      </c>
      <c r="D140" s="101">
        <v>2500000</v>
      </c>
      <c r="E140" s="101">
        <v>0</v>
      </c>
      <c r="F140" s="101">
        <v>2500000</v>
      </c>
      <c r="G140" s="101">
        <v>2000000</v>
      </c>
      <c r="H140" s="101">
        <v>2000000</v>
      </c>
      <c r="I140" s="101">
        <v>2000000</v>
      </c>
      <c r="J140" s="101">
        <v>2000000</v>
      </c>
      <c r="K140" s="93"/>
    </row>
    <row r="141" spans="1:11" ht="14.25" customHeight="1">
      <c r="A141" s="93" t="s">
        <v>981</v>
      </c>
      <c r="B141" s="93" t="s">
        <v>3640</v>
      </c>
      <c r="C141" s="101">
        <v>2500000</v>
      </c>
      <c r="D141" s="101">
        <v>2500000</v>
      </c>
      <c r="E141" s="101">
        <v>0</v>
      </c>
      <c r="F141" s="101">
        <v>2500000</v>
      </c>
      <c r="G141" s="101">
        <v>0</v>
      </c>
      <c r="H141" s="101">
        <v>0</v>
      </c>
      <c r="I141" s="101">
        <v>0</v>
      </c>
      <c r="J141" s="101">
        <v>0</v>
      </c>
      <c r="K141" s="93"/>
    </row>
    <row r="142" spans="1:11" ht="14.25" customHeight="1">
      <c r="A142" s="93" t="s">
        <v>991</v>
      </c>
      <c r="B142" s="93" t="s">
        <v>3641</v>
      </c>
      <c r="C142" s="101">
        <v>5000000</v>
      </c>
      <c r="D142" s="101">
        <v>5000000</v>
      </c>
      <c r="E142" s="101">
        <v>0</v>
      </c>
      <c r="F142" s="101">
        <v>5000000</v>
      </c>
      <c r="G142" s="101">
        <v>0</v>
      </c>
      <c r="H142" s="101">
        <v>0</v>
      </c>
      <c r="I142" s="101">
        <v>0</v>
      </c>
      <c r="J142" s="101">
        <v>0</v>
      </c>
      <c r="K142" s="93"/>
    </row>
    <row r="143" spans="1:11" ht="14.25" customHeight="1">
      <c r="A143" s="93" t="s">
        <v>993</v>
      </c>
      <c r="B143" s="93" t="s">
        <v>3637</v>
      </c>
      <c r="C143" s="101">
        <v>17000000</v>
      </c>
      <c r="D143" s="101">
        <v>0</v>
      </c>
      <c r="E143" s="101">
        <v>0</v>
      </c>
      <c r="F143" s="101">
        <v>0</v>
      </c>
      <c r="G143" s="101">
        <v>0</v>
      </c>
      <c r="H143" s="101">
        <v>0</v>
      </c>
      <c r="I143" s="101">
        <v>0</v>
      </c>
      <c r="J143" s="101">
        <v>0</v>
      </c>
      <c r="K143" s="93"/>
    </row>
    <row r="144" spans="1:11" ht="14.25" customHeight="1">
      <c r="A144" s="93" t="s">
        <v>999</v>
      </c>
      <c r="B144" s="93" t="s">
        <v>3642</v>
      </c>
      <c r="C144" s="101">
        <v>20000000</v>
      </c>
      <c r="D144" s="101">
        <v>20000000</v>
      </c>
      <c r="E144" s="101">
        <v>0</v>
      </c>
      <c r="F144" s="101">
        <v>20000000</v>
      </c>
      <c r="G144" s="101">
        <v>0</v>
      </c>
      <c r="H144" s="101">
        <v>12100000</v>
      </c>
      <c r="I144" s="101">
        <v>2300000</v>
      </c>
      <c r="J144" s="101">
        <v>12100000</v>
      </c>
      <c r="K144" s="93"/>
    </row>
    <row r="145" spans="1:11" ht="14.25" customHeight="1">
      <c r="A145" s="93" t="s">
        <v>1001</v>
      </c>
      <c r="B145" s="93" t="s">
        <v>3643</v>
      </c>
      <c r="C145" s="101">
        <v>20000000</v>
      </c>
      <c r="D145" s="101">
        <v>20000000</v>
      </c>
      <c r="E145" s="101">
        <v>0</v>
      </c>
      <c r="F145" s="101">
        <v>20000000</v>
      </c>
      <c r="G145" s="101">
        <v>0</v>
      </c>
      <c r="H145" s="101">
        <v>10700000</v>
      </c>
      <c r="I145" s="101">
        <v>0</v>
      </c>
      <c r="J145" s="101">
        <v>10700000</v>
      </c>
      <c r="K145" s="93"/>
    </row>
    <row r="146" spans="1:11" ht="14.25" customHeight="1">
      <c r="B146" s="93"/>
      <c r="C146" s="101">
        <v>67000000</v>
      </c>
      <c r="D146" s="101">
        <v>50000000</v>
      </c>
      <c r="E146" s="101">
        <v>0</v>
      </c>
      <c r="F146" s="101">
        <v>50000000</v>
      </c>
      <c r="G146" s="101">
        <v>2000000</v>
      </c>
      <c r="H146" s="101">
        <v>24800000</v>
      </c>
      <c r="I146" s="101">
        <v>4300000</v>
      </c>
      <c r="J146" s="101">
        <v>24800000</v>
      </c>
      <c r="K146" s="93"/>
    </row>
    <row r="147" spans="1:11" ht="14.25" customHeight="1">
      <c r="B147" s="93"/>
      <c r="C147" s="101">
        <v>67000000</v>
      </c>
      <c r="D147" s="101">
        <v>50000000</v>
      </c>
      <c r="E147" s="101">
        <v>0</v>
      </c>
      <c r="F147" s="101">
        <v>50000000</v>
      </c>
      <c r="G147" s="101">
        <v>2000000</v>
      </c>
      <c r="H147" s="101">
        <v>24800000</v>
      </c>
      <c r="I147" s="101">
        <v>4300000</v>
      </c>
      <c r="J147" s="101">
        <v>24800000</v>
      </c>
      <c r="K147" s="93"/>
    </row>
    <row r="148" spans="1:11" ht="14.25" customHeight="1">
      <c r="B148" s="93"/>
      <c r="C148" s="101">
        <v>67000000</v>
      </c>
      <c r="D148" s="101">
        <v>50000000</v>
      </c>
      <c r="E148" s="101">
        <v>0</v>
      </c>
      <c r="F148" s="101">
        <v>50000000</v>
      </c>
      <c r="G148" s="101">
        <v>2000000</v>
      </c>
      <c r="H148" s="101">
        <v>24800000</v>
      </c>
      <c r="I148" s="101">
        <v>4300000</v>
      </c>
      <c r="J148" s="101">
        <v>24800000</v>
      </c>
      <c r="K148" s="93"/>
    </row>
    <row r="149" spans="1:11" ht="14.25" customHeight="1">
      <c r="B149" s="93" t="s">
        <v>3601</v>
      </c>
      <c r="C149" s="101">
        <v>67000000</v>
      </c>
      <c r="D149" s="101">
        <v>50000000</v>
      </c>
      <c r="E149" s="101">
        <v>0</v>
      </c>
      <c r="F149" s="101">
        <v>50000000</v>
      </c>
      <c r="G149" s="101">
        <v>2000000</v>
      </c>
      <c r="H149" s="101">
        <v>24800000</v>
      </c>
      <c r="I149" s="101">
        <v>4300000</v>
      </c>
      <c r="J149" s="101">
        <v>24800000</v>
      </c>
      <c r="K149" s="93"/>
    </row>
    <row r="150" spans="1:11" ht="14.25" customHeight="1">
      <c r="B150" s="93" t="s">
        <v>3595</v>
      </c>
      <c r="C150" s="101">
        <v>67000000</v>
      </c>
      <c r="D150" s="101">
        <v>50000000</v>
      </c>
      <c r="E150" s="101">
        <v>0</v>
      </c>
      <c r="F150" s="101">
        <v>50000000</v>
      </c>
      <c r="G150" s="101">
        <v>2000000</v>
      </c>
      <c r="H150" s="101">
        <v>24800000</v>
      </c>
      <c r="I150" s="101">
        <v>4300000</v>
      </c>
      <c r="J150" s="101">
        <v>24800000</v>
      </c>
      <c r="K150" s="93"/>
    </row>
    <row r="151" spans="1:11" ht="14.25" customHeight="1">
      <c r="B151" s="93" t="s">
        <v>3594</v>
      </c>
      <c r="C151" s="101">
        <v>67000000</v>
      </c>
      <c r="D151" s="101">
        <v>50000000</v>
      </c>
      <c r="E151" s="101">
        <v>0</v>
      </c>
      <c r="F151" s="101">
        <v>50000000</v>
      </c>
      <c r="G151" s="101">
        <v>2000000</v>
      </c>
      <c r="H151" s="101">
        <v>24800000</v>
      </c>
      <c r="I151" s="101">
        <v>4300000</v>
      </c>
      <c r="J151" s="101">
        <v>24800000</v>
      </c>
      <c r="K151" s="93"/>
    </row>
    <row r="152" spans="1:11" ht="14.25" customHeight="1">
      <c r="B152" s="93" t="s">
        <v>3593</v>
      </c>
      <c r="C152" s="101">
        <v>67000000</v>
      </c>
      <c r="D152" s="101">
        <v>50000000</v>
      </c>
      <c r="E152" s="101">
        <v>0</v>
      </c>
      <c r="F152" s="101">
        <v>50000000</v>
      </c>
      <c r="G152" s="101">
        <v>2000000</v>
      </c>
      <c r="H152" s="101">
        <v>24800000</v>
      </c>
      <c r="I152" s="101">
        <v>4300000</v>
      </c>
      <c r="J152" s="101">
        <v>24800000</v>
      </c>
      <c r="K152" s="93"/>
    </row>
    <row r="153" spans="1:11" ht="14.25" customHeight="1">
      <c r="B153" s="93" t="s">
        <v>3638</v>
      </c>
      <c r="C153" s="101">
        <v>67000000</v>
      </c>
      <c r="D153" s="101">
        <v>50000000</v>
      </c>
      <c r="E153" s="101">
        <v>0</v>
      </c>
      <c r="F153" s="101">
        <v>50000000</v>
      </c>
      <c r="G153" s="101">
        <v>2000000</v>
      </c>
      <c r="H153" s="101">
        <v>24800000</v>
      </c>
      <c r="I153" s="101">
        <v>4300000</v>
      </c>
      <c r="J153" s="101">
        <v>24800000</v>
      </c>
      <c r="K153" s="93"/>
    </row>
    <row r="154" spans="1:11" ht="14.25" customHeight="1">
      <c r="A154" s="93">
        <v>6</v>
      </c>
      <c r="B154" s="93" t="s">
        <v>3644</v>
      </c>
      <c r="C154" s="93"/>
      <c r="D154" s="93"/>
      <c r="E154" s="93"/>
      <c r="F154" s="93"/>
      <c r="G154" s="93"/>
      <c r="H154" s="93"/>
      <c r="I154" s="93"/>
      <c r="K154" s="93"/>
    </row>
    <row r="155" spans="1:11" ht="14.25" customHeight="1">
      <c r="A155" s="93">
        <v>2.2999999999999998</v>
      </c>
      <c r="B155" s="93" t="s">
        <v>3593</v>
      </c>
      <c r="C155" s="93"/>
      <c r="D155" s="93"/>
      <c r="E155" s="93"/>
      <c r="F155" s="93"/>
      <c r="G155" s="93"/>
      <c r="H155" s="93"/>
      <c r="I155" s="93"/>
      <c r="K155" s="93"/>
    </row>
    <row r="156" spans="1:11" ht="14.25" customHeight="1">
      <c r="A156" s="93" t="s">
        <v>3387</v>
      </c>
      <c r="B156" s="93" t="s">
        <v>3594</v>
      </c>
      <c r="C156" s="93"/>
      <c r="D156" s="93"/>
      <c r="E156" s="93"/>
      <c r="F156" s="93"/>
      <c r="G156" s="93"/>
      <c r="H156" s="93"/>
      <c r="I156" s="93"/>
      <c r="K156" s="93"/>
    </row>
    <row r="157" spans="1:11" ht="14.25" customHeight="1">
      <c r="A157" s="93" t="s">
        <v>3388</v>
      </c>
      <c r="B157" s="93" t="s">
        <v>3595</v>
      </c>
      <c r="C157" s="93"/>
      <c r="D157" s="93"/>
      <c r="E157" s="93"/>
      <c r="F157" s="93"/>
      <c r="G157" s="93"/>
      <c r="H157" s="93"/>
      <c r="I157" s="93"/>
      <c r="K157" s="93"/>
    </row>
    <row r="158" spans="1:11" ht="14.25" customHeight="1">
      <c r="A158" s="93" t="s">
        <v>3390</v>
      </c>
      <c r="B158" s="93" t="s">
        <v>3601</v>
      </c>
      <c r="C158" s="93"/>
      <c r="D158" s="93"/>
      <c r="E158" s="93"/>
      <c r="F158" s="93"/>
      <c r="G158" s="93"/>
      <c r="H158" s="93"/>
      <c r="I158" s="93"/>
      <c r="K158" s="93"/>
    </row>
    <row r="159" spans="1:11" ht="14.25" customHeight="1">
      <c r="A159" s="93"/>
      <c r="B159" s="93"/>
      <c r="C159" s="93"/>
      <c r="D159" s="93"/>
      <c r="E159" s="93"/>
      <c r="F159" s="93"/>
      <c r="G159" s="93"/>
      <c r="H159" s="93"/>
      <c r="I159" s="93"/>
      <c r="K159" s="93"/>
    </row>
    <row r="160" spans="1:11" ht="14.25" customHeight="1">
      <c r="A160" s="93"/>
      <c r="B160" s="93"/>
      <c r="C160" s="93"/>
      <c r="D160" s="93"/>
      <c r="E160" s="93"/>
      <c r="F160" s="93"/>
      <c r="G160" s="93"/>
      <c r="H160" s="93"/>
      <c r="I160" s="93"/>
      <c r="K160" s="93"/>
    </row>
    <row r="161" spans="1:11" ht="14.25" customHeight="1">
      <c r="A161" s="93"/>
      <c r="B161" s="93"/>
      <c r="C161" s="93"/>
      <c r="D161" s="93"/>
      <c r="E161" s="93"/>
      <c r="F161" s="93"/>
      <c r="G161" s="93"/>
      <c r="H161" s="93"/>
      <c r="I161" s="93"/>
      <c r="K161" s="93"/>
    </row>
    <row r="162" spans="1:11" ht="14.25" customHeight="1">
      <c r="A162" s="93"/>
      <c r="B162" s="93"/>
      <c r="C162" s="93"/>
      <c r="D162" s="93"/>
      <c r="E162" s="93"/>
      <c r="F162" s="93"/>
      <c r="G162" s="93"/>
      <c r="H162" s="93"/>
      <c r="I162" s="93"/>
      <c r="K162" s="93"/>
    </row>
    <row r="163" spans="1:11" ht="14.25" customHeight="1">
      <c r="A163" s="93"/>
      <c r="B163" s="93"/>
      <c r="C163" s="93"/>
      <c r="D163" s="93"/>
      <c r="E163" s="93"/>
      <c r="F163" s="93"/>
      <c r="G163" s="93"/>
      <c r="H163" s="93"/>
      <c r="I163" s="93"/>
      <c r="K163" s="93"/>
    </row>
    <row r="164" spans="1:11" ht="14.25" customHeight="1">
      <c r="A164" s="93">
        <v>23</v>
      </c>
      <c r="B164" s="93" t="s">
        <v>3645</v>
      </c>
      <c r="C164" s="93"/>
      <c r="D164" s="93"/>
      <c r="E164" s="93"/>
      <c r="F164" s="93"/>
      <c r="G164" s="93"/>
      <c r="H164" s="93"/>
      <c r="I164" s="93"/>
      <c r="K164" s="93"/>
    </row>
    <row r="165" spans="1:11" ht="14.25" customHeight="1">
      <c r="A165" s="93" t="s">
        <v>2000</v>
      </c>
      <c r="B165" s="93" t="s">
        <v>3646</v>
      </c>
      <c r="C165" s="101">
        <v>0</v>
      </c>
      <c r="D165" s="101">
        <v>12000000</v>
      </c>
      <c r="E165" s="101">
        <v>0</v>
      </c>
      <c r="F165" s="101">
        <v>12000000</v>
      </c>
      <c r="G165" s="101">
        <v>0</v>
      </c>
      <c r="H165" s="101">
        <v>7166666</v>
      </c>
      <c r="I165" s="101">
        <v>3333333</v>
      </c>
      <c r="J165" s="101">
        <v>7166666</v>
      </c>
      <c r="K165" s="93"/>
    </row>
    <row r="166" spans="1:11" ht="14.25" customHeight="1">
      <c r="A166" s="93" t="s">
        <v>1959</v>
      </c>
      <c r="B166" s="93" t="s">
        <v>3647</v>
      </c>
      <c r="C166" s="101">
        <v>0</v>
      </c>
      <c r="D166" s="101">
        <v>48000000</v>
      </c>
      <c r="E166" s="101">
        <v>0</v>
      </c>
      <c r="F166" s="101">
        <v>42600000</v>
      </c>
      <c r="G166" s="101">
        <v>0</v>
      </c>
      <c r="H166" s="101">
        <v>20600000</v>
      </c>
      <c r="I166" s="101">
        <v>10900000</v>
      </c>
      <c r="J166" s="101">
        <v>20600000</v>
      </c>
      <c r="K166" s="93"/>
    </row>
    <row r="167" spans="1:11" ht="14.25" customHeight="1">
      <c r="A167" s="93">
        <v>1</v>
      </c>
      <c r="B167" s="93" t="s">
        <v>3608</v>
      </c>
      <c r="C167" s="93"/>
      <c r="D167" s="93"/>
      <c r="E167" s="93"/>
      <c r="F167" s="93"/>
      <c r="G167" s="93"/>
      <c r="H167" s="93"/>
      <c r="I167" s="93"/>
      <c r="K167" s="93"/>
    </row>
    <row r="168" spans="1:11" ht="14.25" customHeight="1">
      <c r="A168" s="93">
        <v>23</v>
      </c>
      <c r="B168" s="93" t="s">
        <v>3645</v>
      </c>
      <c r="C168" s="93"/>
      <c r="D168" s="93"/>
      <c r="E168" s="93"/>
      <c r="F168" s="93"/>
      <c r="G168" s="93"/>
      <c r="H168" s="93"/>
      <c r="I168" s="93"/>
      <c r="K168" s="93"/>
    </row>
    <row r="169" spans="1:11" ht="14.25" customHeight="1">
      <c r="A169" s="93" t="s">
        <v>1989</v>
      </c>
      <c r="B169" s="93" t="s">
        <v>1986</v>
      </c>
      <c r="C169" s="101">
        <v>2500000</v>
      </c>
      <c r="D169" s="101">
        <v>2500000</v>
      </c>
      <c r="E169" s="101">
        <v>0</v>
      </c>
      <c r="F169" s="101">
        <v>2500000</v>
      </c>
      <c r="G169" s="101">
        <v>0</v>
      </c>
      <c r="H169" s="101">
        <v>2500000</v>
      </c>
      <c r="I169" s="101">
        <v>0</v>
      </c>
      <c r="J169" s="101">
        <v>2500000</v>
      </c>
      <c r="K169" s="93"/>
    </row>
    <row r="170" spans="1:11" ht="14.25" customHeight="1">
      <c r="A170" s="93" t="s">
        <v>1991</v>
      </c>
      <c r="B170" s="93" t="s">
        <v>1990</v>
      </c>
      <c r="C170" s="101">
        <v>2500000</v>
      </c>
      <c r="D170" s="101">
        <v>2500000</v>
      </c>
      <c r="E170" s="101">
        <v>0</v>
      </c>
      <c r="F170" s="101">
        <v>2500000</v>
      </c>
      <c r="G170" s="101">
        <v>0</v>
      </c>
      <c r="H170" s="101">
        <v>2500000</v>
      </c>
      <c r="I170" s="101">
        <v>1500000</v>
      </c>
      <c r="J170" s="101">
        <v>2500000</v>
      </c>
      <c r="K170" s="93"/>
    </row>
    <row r="171" spans="1:11" ht="14.25" customHeight="1">
      <c r="A171" s="93" t="s">
        <v>1999</v>
      </c>
      <c r="B171" s="93" t="s">
        <v>1998</v>
      </c>
      <c r="C171" s="101">
        <v>15000000</v>
      </c>
      <c r="D171" s="101">
        <v>15000000</v>
      </c>
      <c r="E171" s="101">
        <v>0</v>
      </c>
      <c r="F171" s="101">
        <v>14500000</v>
      </c>
      <c r="G171" s="101">
        <v>0</v>
      </c>
      <c r="H171" s="101">
        <v>14500000</v>
      </c>
      <c r="I171" s="101">
        <v>0</v>
      </c>
      <c r="J171" s="101">
        <v>14500000</v>
      </c>
      <c r="K171" s="93"/>
    </row>
    <row r="172" spans="1:11" ht="14.25" customHeight="1">
      <c r="A172" s="93" t="s">
        <v>2002</v>
      </c>
      <c r="B172" s="93" t="s">
        <v>3648</v>
      </c>
      <c r="C172" s="101">
        <v>5000000</v>
      </c>
      <c r="D172" s="101">
        <v>5000000</v>
      </c>
      <c r="E172" s="101">
        <v>0</v>
      </c>
      <c r="F172" s="101">
        <v>5000000</v>
      </c>
      <c r="G172" s="101">
        <v>0</v>
      </c>
      <c r="H172" s="101">
        <v>5000000</v>
      </c>
      <c r="I172" s="101">
        <v>0</v>
      </c>
      <c r="J172" s="101">
        <v>5000000</v>
      </c>
      <c r="K172" s="93"/>
    </row>
    <row r="173" spans="1:11" ht="14.25" customHeight="1">
      <c r="A173" s="93" t="s">
        <v>1956</v>
      </c>
      <c r="B173" s="93" t="s">
        <v>1955</v>
      </c>
      <c r="C173" s="101">
        <v>3800000</v>
      </c>
      <c r="D173" s="101">
        <v>3800000</v>
      </c>
      <c r="E173" s="101">
        <v>0</v>
      </c>
      <c r="F173" s="101">
        <v>3800000</v>
      </c>
      <c r="G173" s="101">
        <v>0</v>
      </c>
      <c r="H173" s="101">
        <v>3800000</v>
      </c>
      <c r="I173" s="101">
        <v>0</v>
      </c>
      <c r="J173" s="101">
        <v>3800000</v>
      </c>
      <c r="K173" s="93"/>
    </row>
    <row r="174" spans="1:11" ht="14.25" customHeight="1">
      <c r="A174" s="93" t="s">
        <v>1958</v>
      </c>
      <c r="B174" s="93" t="s">
        <v>3649</v>
      </c>
      <c r="C174" s="101">
        <v>56800000</v>
      </c>
      <c r="D174" s="101">
        <v>31400000</v>
      </c>
      <c r="E174" s="101">
        <v>0</v>
      </c>
      <c r="F174" s="101">
        <v>11400000</v>
      </c>
      <c r="G174" s="101">
        <v>0</v>
      </c>
      <c r="H174" s="101">
        <v>11400000</v>
      </c>
      <c r="I174" s="101">
        <v>0</v>
      </c>
      <c r="J174" s="101">
        <v>11400000</v>
      </c>
      <c r="K174" s="93"/>
    </row>
    <row r="175" spans="1:11" ht="14.25" customHeight="1">
      <c r="A175" s="93" t="s">
        <v>1970</v>
      </c>
      <c r="B175" s="93" t="s">
        <v>3650</v>
      </c>
      <c r="C175" s="101">
        <v>2400000</v>
      </c>
      <c r="D175" s="101">
        <v>2400000</v>
      </c>
      <c r="E175" s="101">
        <v>0</v>
      </c>
      <c r="F175" s="101">
        <v>2400000</v>
      </c>
      <c r="G175" s="101">
        <v>0</v>
      </c>
      <c r="H175" s="101">
        <v>2400000</v>
      </c>
      <c r="I175" s="101">
        <v>0</v>
      </c>
      <c r="J175" s="101">
        <v>2400000</v>
      </c>
      <c r="K175" s="93"/>
    </row>
    <row r="176" spans="1:11" ht="14.25" customHeight="1">
      <c r="A176" s="93" t="s">
        <v>1972</v>
      </c>
      <c r="B176" s="93" t="s">
        <v>3651</v>
      </c>
      <c r="C176" s="101">
        <v>12000000</v>
      </c>
      <c r="D176" s="101">
        <v>12000000</v>
      </c>
      <c r="E176" s="101">
        <v>0</v>
      </c>
      <c r="F176" s="101">
        <v>12000000</v>
      </c>
      <c r="G176" s="101">
        <v>0</v>
      </c>
      <c r="H176" s="101">
        <v>12000000</v>
      </c>
      <c r="I176" s="101">
        <v>0</v>
      </c>
      <c r="J176" s="101">
        <v>12000000</v>
      </c>
      <c r="K176" s="93"/>
    </row>
    <row r="177" spans="1:11" ht="14.25" customHeight="1">
      <c r="B177" s="93"/>
      <c r="C177" s="101">
        <v>100000000</v>
      </c>
      <c r="D177" s="101">
        <v>134600000</v>
      </c>
      <c r="E177" s="101">
        <v>0</v>
      </c>
      <c r="F177" s="101">
        <v>108700000</v>
      </c>
      <c r="G177" s="101">
        <v>0</v>
      </c>
      <c r="H177" s="101">
        <v>81866666</v>
      </c>
      <c r="I177" s="101">
        <v>15733333</v>
      </c>
      <c r="J177" s="101">
        <v>81866666</v>
      </c>
      <c r="K177" s="93"/>
    </row>
    <row r="178" spans="1:11" ht="14.25" customHeight="1">
      <c r="B178" s="93"/>
      <c r="C178" s="101">
        <v>100000000</v>
      </c>
      <c r="D178" s="101">
        <v>134600000</v>
      </c>
      <c r="E178" s="101">
        <v>0</v>
      </c>
      <c r="F178" s="101">
        <v>108700000</v>
      </c>
      <c r="G178" s="101">
        <v>0</v>
      </c>
      <c r="H178" s="101">
        <v>81866666</v>
      </c>
      <c r="I178" s="101">
        <v>15733333</v>
      </c>
      <c r="J178" s="101">
        <v>81866666</v>
      </c>
      <c r="K178" s="93"/>
    </row>
    <row r="179" spans="1:11" ht="14.25" customHeight="1">
      <c r="B179" s="93"/>
      <c r="C179" s="101">
        <v>100000000</v>
      </c>
      <c r="D179" s="101">
        <v>134600000</v>
      </c>
      <c r="E179" s="101">
        <v>0</v>
      </c>
      <c r="F179" s="101">
        <v>108700000</v>
      </c>
      <c r="G179" s="101">
        <v>0</v>
      </c>
      <c r="H179" s="101">
        <v>81866666</v>
      </c>
      <c r="I179" s="101">
        <v>15733333</v>
      </c>
      <c r="J179" s="101">
        <v>81866666</v>
      </c>
      <c r="K179" s="93"/>
    </row>
    <row r="180" spans="1:11" ht="14.25" customHeight="1">
      <c r="B180" s="93" t="s">
        <v>3601</v>
      </c>
      <c r="C180" s="101">
        <v>100000000</v>
      </c>
      <c r="D180" s="101">
        <v>134600000</v>
      </c>
      <c r="E180" s="101">
        <v>0</v>
      </c>
      <c r="F180" s="101">
        <v>108700000</v>
      </c>
      <c r="G180" s="101">
        <v>0</v>
      </c>
      <c r="H180" s="101">
        <v>81866666</v>
      </c>
      <c r="I180" s="101">
        <v>15733333</v>
      </c>
      <c r="J180" s="101">
        <v>81866666</v>
      </c>
      <c r="K180" s="93"/>
    </row>
    <row r="181" spans="1:11" ht="14.25" customHeight="1">
      <c r="B181" s="93" t="s">
        <v>3595</v>
      </c>
      <c r="C181" s="101">
        <v>100000000</v>
      </c>
      <c r="D181" s="101">
        <v>134600000</v>
      </c>
      <c r="E181" s="101">
        <v>0</v>
      </c>
      <c r="F181" s="101">
        <v>108700000</v>
      </c>
      <c r="G181" s="101">
        <v>0</v>
      </c>
      <c r="H181" s="101">
        <v>81866666</v>
      </c>
      <c r="I181" s="101">
        <v>15733333</v>
      </c>
      <c r="J181" s="101">
        <v>81866666</v>
      </c>
      <c r="K181" s="93"/>
    </row>
    <row r="182" spans="1:11" ht="14.25" customHeight="1">
      <c r="B182" s="93" t="s">
        <v>3594</v>
      </c>
      <c r="C182" s="101">
        <v>100000000</v>
      </c>
      <c r="D182" s="101">
        <v>134600000</v>
      </c>
      <c r="E182" s="101">
        <v>0</v>
      </c>
      <c r="F182" s="101">
        <v>108700000</v>
      </c>
      <c r="G182" s="101">
        <v>0</v>
      </c>
      <c r="H182" s="101">
        <v>81866666</v>
      </c>
      <c r="I182" s="101">
        <v>15733333</v>
      </c>
      <c r="J182" s="101">
        <v>81866666</v>
      </c>
      <c r="K182" s="93"/>
    </row>
    <row r="183" spans="1:11" ht="14.25" customHeight="1">
      <c r="A183" s="93" t="s">
        <v>3391</v>
      </c>
      <c r="B183" s="93" t="s">
        <v>3625</v>
      </c>
      <c r="C183" s="93"/>
      <c r="D183" s="93"/>
      <c r="E183" s="93"/>
      <c r="F183" s="93"/>
      <c r="G183" s="93"/>
      <c r="H183" s="93"/>
      <c r="I183" s="93"/>
      <c r="K183" s="93"/>
    </row>
    <row r="184" spans="1:11" ht="14.25" customHeight="1">
      <c r="A184" s="93" t="s">
        <v>3392</v>
      </c>
      <c r="B184" s="93" t="s">
        <v>3626</v>
      </c>
      <c r="C184" s="93"/>
      <c r="D184" s="93"/>
      <c r="E184" s="93"/>
      <c r="F184" s="93"/>
      <c r="G184" s="93"/>
      <c r="H184" s="93"/>
      <c r="I184" s="93"/>
      <c r="K184" s="93"/>
    </row>
    <row r="185" spans="1:11" ht="14.25" customHeight="1">
      <c r="A185" s="93"/>
      <c r="B185" s="93"/>
      <c r="C185" s="93"/>
      <c r="D185" s="93"/>
      <c r="E185" s="93"/>
      <c r="F185" s="93"/>
      <c r="G185" s="93"/>
      <c r="H185" s="93"/>
      <c r="I185" s="93"/>
      <c r="K185" s="93"/>
    </row>
    <row r="186" spans="1:11" ht="14.25" customHeight="1">
      <c r="A186" s="93"/>
      <c r="B186" s="93"/>
      <c r="C186" s="93"/>
      <c r="D186" s="93"/>
      <c r="E186" s="93"/>
      <c r="F186" s="93"/>
      <c r="G186" s="93"/>
      <c r="H186" s="93"/>
      <c r="I186" s="93"/>
      <c r="K186" s="93"/>
    </row>
    <row r="187" spans="1:11" ht="14.25" customHeight="1">
      <c r="A187" s="93"/>
      <c r="B187" s="93"/>
      <c r="C187" s="93"/>
      <c r="D187" s="93"/>
      <c r="E187" s="93"/>
      <c r="F187" s="93"/>
      <c r="G187" s="93"/>
      <c r="H187" s="93"/>
      <c r="I187" s="93"/>
      <c r="K187" s="93"/>
    </row>
    <row r="188" spans="1:11" ht="14.25" customHeight="1">
      <c r="A188" s="93"/>
      <c r="B188" s="93"/>
      <c r="C188" s="93"/>
      <c r="D188" s="93"/>
      <c r="E188" s="93"/>
      <c r="F188" s="93"/>
      <c r="G188" s="93"/>
      <c r="H188" s="93"/>
      <c r="I188" s="93"/>
      <c r="K188" s="93"/>
    </row>
    <row r="189" spans="1:11" ht="14.25" customHeight="1">
      <c r="A189" s="93"/>
      <c r="B189" s="93"/>
      <c r="C189" s="93"/>
      <c r="D189" s="93"/>
      <c r="E189" s="93"/>
      <c r="F189" s="93"/>
      <c r="G189" s="93"/>
      <c r="H189" s="93"/>
      <c r="I189" s="93"/>
      <c r="K189" s="93"/>
    </row>
    <row r="190" spans="1:11" ht="14.25" customHeight="1">
      <c r="A190" s="93">
        <v>1</v>
      </c>
      <c r="B190" s="93" t="s">
        <v>3608</v>
      </c>
      <c r="C190" s="93"/>
      <c r="D190" s="93"/>
      <c r="E190" s="93"/>
      <c r="F190" s="93"/>
      <c r="G190" s="93"/>
      <c r="H190" s="93"/>
      <c r="I190" s="93"/>
      <c r="K190" s="93"/>
    </row>
    <row r="191" spans="1:11" ht="14.25" customHeight="1">
      <c r="A191" s="93">
        <v>23</v>
      </c>
      <c r="B191" s="93" t="s">
        <v>3645</v>
      </c>
      <c r="C191" s="93"/>
      <c r="D191" s="93"/>
      <c r="E191" s="93"/>
      <c r="F191" s="93"/>
      <c r="G191" s="93"/>
      <c r="H191" s="93"/>
      <c r="I191" s="93"/>
      <c r="K191" s="93"/>
    </row>
    <row r="192" spans="1:11" ht="14.25" customHeight="1">
      <c r="A192" s="93" t="s">
        <v>3400</v>
      </c>
      <c r="B192" s="93" t="s">
        <v>1998</v>
      </c>
      <c r="C192" s="101">
        <v>0</v>
      </c>
      <c r="D192" s="101">
        <v>8300000</v>
      </c>
      <c r="E192" s="101">
        <v>0</v>
      </c>
      <c r="F192" s="101">
        <v>8300000</v>
      </c>
      <c r="G192" s="101">
        <v>0</v>
      </c>
      <c r="H192" s="101">
        <v>8300000</v>
      </c>
      <c r="I192" s="101">
        <v>0</v>
      </c>
      <c r="J192" s="101">
        <v>8300000</v>
      </c>
      <c r="K192" s="93"/>
    </row>
    <row r="193" spans="1:11" ht="14.25" customHeight="1">
      <c r="A193" s="93" t="s">
        <v>3401</v>
      </c>
      <c r="B193" s="93" t="s">
        <v>3652</v>
      </c>
      <c r="C193" s="101">
        <v>0</v>
      </c>
      <c r="D193" s="101">
        <v>2100000</v>
      </c>
      <c r="E193" s="101">
        <v>0</v>
      </c>
      <c r="F193" s="101">
        <v>2100000</v>
      </c>
      <c r="G193" s="101">
        <v>0</v>
      </c>
      <c r="H193" s="101">
        <v>2100000</v>
      </c>
      <c r="I193" s="101">
        <v>0</v>
      </c>
      <c r="J193" s="101">
        <v>2100000</v>
      </c>
      <c r="K193" s="93"/>
    </row>
    <row r="194" spans="1:11" ht="14.25" customHeight="1">
      <c r="B194" s="93"/>
      <c r="C194" s="101">
        <v>0</v>
      </c>
      <c r="D194" s="101">
        <v>10400000</v>
      </c>
      <c r="E194" s="101">
        <v>0</v>
      </c>
      <c r="F194" s="101">
        <v>10400000</v>
      </c>
      <c r="G194" s="101">
        <v>0</v>
      </c>
      <c r="H194" s="101">
        <v>10400000</v>
      </c>
      <c r="I194" s="101">
        <v>0</v>
      </c>
      <c r="J194" s="101">
        <v>10400000</v>
      </c>
      <c r="K194" s="93"/>
    </row>
    <row r="195" spans="1:11" ht="14.25" customHeight="1">
      <c r="B195" s="93"/>
      <c r="C195" s="101">
        <v>0</v>
      </c>
      <c r="D195" s="101">
        <v>10400000</v>
      </c>
      <c r="E195" s="101">
        <v>0</v>
      </c>
      <c r="F195" s="101">
        <v>10400000</v>
      </c>
      <c r="G195" s="101">
        <v>0</v>
      </c>
      <c r="H195" s="101">
        <v>10400000</v>
      </c>
      <c r="I195" s="101">
        <v>0</v>
      </c>
      <c r="J195" s="101">
        <v>10400000</v>
      </c>
      <c r="K195" s="93"/>
    </row>
    <row r="196" spans="1:11" ht="14.25" customHeight="1">
      <c r="B196" s="93"/>
      <c r="C196" s="101">
        <v>0</v>
      </c>
      <c r="D196" s="101">
        <v>10400000</v>
      </c>
      <c r="E196" s="101">
        <v>0</v>
      </c>
      <c r="F196" s="101">
        <v>10400000</v>
      </c>
      <c r="G196" s="101">
        <v>0</v>
      </c>
      <c r="H196" s="101">
        <v>10400000</v>
      </c>
      <c r="I196" s="101">
        <v>0</v>
      </c>
      <c r="J196" s="101">
        <v>10400000</v>
      </c>
      <c r="K196" s="93"/>
    </row>
    <row r="197" spans="1:11" ht="14.25" customHeight="1">
      <c r="B197" s="93"/>
      <c r="C197" s="101">
        <v>0</v>
      </c>
      <c r="D197" s="101">
        <v>10400000</v>
      </c>
      <c r="E197" s="101">
        <v>0</v>
      </c>
      <c r="F197" s="101">
        <v>10400000</v>
      </c>
      <c r="G197" s="101">
        <v>0</v>
      </c>
      <c r="H197" s="101">
        <v>10400000</v>
      </c>
      <c r="I197" s="101">
        <v>0</v>
      </c>
      <c r="J197" s="101">
        <v>10400000</v>
      </c>
      <c r="K197" s="93"/>
    </row>
    <row r="198" spans="1:11" ht="14.25" customHeight="1">
      <c r="B198" s="93" t="s">
        <v>3626</v>
      </c>
      <c r="C198" s="101">
        <v>0</v>
      </c>
      <c r="D198" s="101">
        <v>10400000</v>
      </c>
      <c r="E198" s="101">
        <v>0</v>
      </c>
      <c r="F198" s="101">
        <v>10400000</v>
      </c>
      <c r="G198" s="101">
        <v>0</v>
      </c>
      <c r="H198" s="101">
        <v>10400000</v>
      </c>
      <c r="I198" s="101">
        <v>0</v>
      </c>
      <c r="J198" s="101">
        <v>10400000</v>
      </c>
      <c r="K198" s="93"/>
    </row>
    <row r="199" spans="1:11" ht="14.25" customHeight="1">
      <c r="B199" s="93" t="s">
        <v>3625</v>
      </c>
      <c r="C199" s="101">
        <v>0</v>
      </c>
      <c r="D199" s="101">
        <v>10400000</v>
      </c>
      <c r="E199" s="101">
        <v>0</v>
      </c>
      <c r="F199" s="101">
        <v>10400000</v>
      </c>
      <c r="G199" s="101">
        <v>0</v>
      </c>
      <c r="H199" s="101">
        <v>10400000</v>
      </c>
      <c r="I199" s="101">
        <v>0</v>
      </c>
      <c r="J199" s="101">
        <v>10400000</v>
      </c>
      <c r="K199" s="93"/>
    </row>
    <row r="200" spans="1:11" ht="14.25" customHeight="1">
      <c r="B200" s="93" t="s">
        <v>3593</v>
      </c>
      <c r="C200" s="101">
        <v>100000000</v>
      </c>
      <c r="D200" s="101">
        <v>145000000</v>
      </c>
      <c r="E200" s="101">
        <v>0</v>
      </c>
      <c r="F200" s="101">
        <v>119100000</v>
      </c>
      <c r="G200" s="101">
        <v>0</v>
      </c>
      <c r="H200" s="101">
        <v>92266666</v>
      </c>
      <c r="I200" s="101">
        <v>15733333</v>
      </c>
      <c r="J200" s="101">
        <v>92266666</v>
      </c>
      <c r="K200" s="93"/>
    </row>
    <row r="201" spans="1:11" ht="14.25" customHeight="1">
      <c r="B201" s="93" t="s">
        <v>3644</v>
      </c>
      <c r="C201" s="101">
        <v>100000000</v>
      </c>
      <c r="D201" s="101">
        <v>145000000</v>
      </c>
      <c r="E201" s="101">
        <v>0</v>
      </c>
      <c r="F201" s="101">
        <v>119100000</v>
      </c>
      <c r="G201" s="101">
        <v>0</v>
      </c>
      <c r="H201" s="101">
        <v>92266666</v>
      </c>
      <c r="I201" s="101">
        <v>15733333</v>
      </c>
      <c r="J201" s="101">
        <v>92266666</v>
      </c>
      <c r="K201" s="93"/>
    </row>
    <row r="202" spans="1:11" ht="14.25" customHeight="1">
      <c r="A202" s="93">
        <v>8</v>
      </c>
      <c r="B202" s="93" t="s">
        <v>3653</v>
      </c>
      <c r="C202" s="93"/>
      <c r="D202" s="93"/>
      <c r="E202" s="93"/>
      <c r="F202" s="93"/>
      <c r="G202" s="93"/>
      <c r="H202" s="93"/>
      <c r="I202" s="93"/>
      <c r="K202" s="93"/>
    </row>
    <row r="203" spans="1:11" ht="14.25" customHeight="1">
      <c r="A203" s="93">
        <v>2.2999999999999998</v>
      </c>
      <c r="B203" s="93" t="s">
        <v>3593</v>
      </c>
      <c r="C203" s="93"/>
      <c r="D203" s="93"/>
      <c r="E203" s="93"/>
      <c r="F203" s="93"/>
      <c r="G203" s="93"/>
      <c r="H203" s="93"/>
      <c r="I203" s="93"/>
      <c r="K203" s="93"/>
    </row>
    <row r="204" spans="1:11" ht="14.25" customHeight="1">
      <c r="A204" s="93" t="s">
        <v>3387</v>
      </c>
      <c r="B204" s="93" t="s">
        <v>3594</v>
      </c>
      <c r="C204" s="93"/>
      <c r="D204" s="93"/>
      <c r="E204" s="93"/>
      <c r="F204" s="93"/>
      <c r="G204" s="93"/>
      <c r="H204" s="93"/>
      <c r="I204" s="93"/>
      <c r="K204" s="93"/>
    </row>
    <row r="205" spans="1:11" ht="14.25" customHeight="1">
      <c r="A205" s="93" t="s">
        <v>3388</v>
      </c>
      <c r="B205" s="93" t="s">
        <v>3595</v>
      </c>
      <c r="C205" s="93"/>
      <c r="D205" s="93"/>
      <c r="E205" s="93"/>
      <c r="F205" s="93"/>
      <c r="G205" s="93"/>
      <c r="H205" s="93"/>
      <c r="I205" s="93"/>
      <c r="K205" s="93"/>
    </row>
    <row r="206" spans="1:11" ht="14.25" customHeight="1">
      <c r="A206" s="93" t="s">
        <v>3390</v>
      </c>
      <c r="B206" s="93" t="s">
        <v>3601</v>
      </c>
      <c r="C206" s="93"/>
      <c r="D206" s="93"/>
      <c r="E206" s="93"/>
      <c r="F206" s="93"/>
      <c r="G206" s="93"/>
      <c r="H206" s="93"/>
      <c r="I206" s="93"/>
      <c r="K206" s="93"/>
    </row>
    <row r="207" spans="1:11" ht="14.25" customHeight="1">
      <c r="A207" s="93"/>
      <c r="B207" s="93"/>
      <c r="C207" s="93"/>
      <c r="D207" s="93"/>
      <c r="E207" s="93"/>
      <c r="F207" s="93"/>
      <c r="G207" s="93"/>
      <c r="H207" s="93"/>
      <c r="I207" s="93"/>
      <c r="K207" s="93"/>
    </row>
    <row r="208" spans="1:11" ht="14.25" customHeight="1">
      <c r="A208" s="93"/>
      <c r="B208" s="93"/>
      <c r="C208" s="93"/>
      <c r="D208" s="93"/>
      <c r="E208" s="93"/>
      <c r="F208" s="93"/>
      <c r="G208" s="93"/>
      <c r="H208" s="93"/>
      <c r="I208" s="93"/>
      <c r="K208" s="93"/>
    </row>
    <row r="209" spans="1:11" ht="14.25" customHeight="1">
      <c r="A209" s="93"/>
      <c r="B209" s="93"/>
      <c r="C209" s="93"/>
      <c r="D209" s="93"/>
      <c r="E209" s="93"/>
      <c r="F209" s="93"/>
      <c r="G209" s="93"/>
      <c r="H209" s="93"/>
      <c r="I209" s="93"/>
      <c r="K209" s="93"/>
    </row>
    <row r="210" spans="1:11" ht="14.25" customHeight="1">
      <c r="A210" s="93"/>
      <c r="B210" s="93"/>
      <c r="C210" s="93"/>
      <c r="D210" s="93"/>
      <c r="E210" s="93"/>
      <c r="F210" s="93"/>
      <c r="G210" s="93"/>
      <c r="H210" s="93"/>
      <c r="I210" s="93"/>
      <c r="K210" s="93"/>
    </row>
    <row r="211" spans="1:11" ht="14.25" customHeight="1">
      <c r="A211" s="93"/>
      <c r="B211" s="93"/>
      <c r="C211" s="93"/>
      <c r="D211" s="93"/>
      <c r="E211" s="93"/>
      <c r="F211" s="93"/>
      <c r="G211" s="93"/>
      <c r="H211" s="93"/>
      <c r="I211" s="93"/>
      <c r="K211" s="93"/>
    </row>
    <row r="212" spans="1:11" ht="14.25" customHeight="1">
      <c r="A212" s="93">
        <v>23</v>
      </c>
      <c r="B212" s="93" t="s">
        <v>3645</v>
      </c>
      <c r="C212" s="93"/>
      <c r="D212" s="93"/>
      <c r="E212" s="93"/>
      <c r="F212" s="93"/>
      <c r="G212" s="93"/>
      <c r="H212" s="93"/>
      <c r="I212" s="93"/>
      <c r="K212" s="93"/>
    </row>
    <row r="213" spans="1:11" ht="14.25" customHeight="1">
      <c r="A213" s="93" t="s">
        <v>1935</v>
      </c>
      <c r="B213" s="93" t="s">
        <v>1934</v>
      </c>
      <c r="C213" s="101">
        <v>0</v>
      </c>
      <c r="D213" s="101">
        <v>58947948</v>
      </c>
      <c r="E213" s="101">
        <v>0</v>
      </c>
      <c r="F213" s="101">
        <v>0</v>
      </c>
      <c r="G213" s="101">
        <v>0</v>
      </c>
      <c r="H213" s="101">
        <v>0</v>
      </c>
      <c r="I213" s="101">
        <v>0</v>
      </c>
      <c r="J213" s="101">
        <v>0</v>
      </c>
      <c r="K213" s="93"/>
    </row>
    <row r="214" spans="1:11" ht="14.25" customHeight="1">
      <c r="A214" s="93" t="s">
        <v>1937</v>
      </c>
      <c r="B214" s="93" t="s">
        <v>1936</v>
      </c>
      <c r="C214" s="101">
        <v>0</v>
      </c>
      <c r="D214" s="101">
        <v>100000000</v>
      </c>
      <c r="E214" s="101">
        <v>0</v>
      </c>
      <c r="F214" s="101">
        <v>0</v>
      </c>
      <c r="G214" s="101">
        <v>0</v>
      </c>
      <c r="H214" s="101">
        <v>0</v>
      </c>
      <c r="I214" s="101">
        <v>0</v>
      </c>
      <c r="J214" s="101">
        <v>0</v>
      </c>
      <c r="K214" s="93"/>
    </row>
    <row r="215" spans="1:11" ht="14.25" customHeight="1">
      <c r="A215" s="93">
        <v>1</v>
      </c>
      <c r="B215" s="93" t="s">
        <v>3608</v>
      </c>
      <c r="C215" s="93"/>
      <c r="D215" s="93"/>
      <c r="E215" s="93"/>
      <c r="F215" s="93"/>
      <c r="G215" s="93"/>
      <c r="H215" s="93"/>
      <c r="I215" s="93"/>
      <c r="K215" s="93"/>
    </row>
    <row r="216" spans="1:11" ht="14.25" customHeight="1">
      <c r="A216" s="93">
        <v>23</v>
      </c>
      <c r="B216" s="93" t="s">
        <v>3645</v>
      </c>
      <c r="C216" s="93"/>
      <c r="D216" s="93"/>
      <c r="E216" s="93"/>
      <c r="F216" s="93"/>
      <c r="G216" s="93"/>
      <c r="H216" s="93"/>
      <c r="I216" s="93"/>
      <c r="K216" s="93"/>
    </row>
    <row r="217" spans="1:11" ht="14.25" customHeight="1">
      <c r="A217" s="93" t="s">
        <v>1921</v>
      </c>
      <c r="B217" s="93" t="s">
        <v>3654</v>
      </c>
      <c r="C217" s="101">
        <v>74400000</v>
      </c>
      <c r="D217" s="101">
        <v>74400000</v>
      </c>
      <c r="E217" s="101">
        <v>0</v>
      </c>
      <c r="F217" s="101">
        <v>69000000</v>
      </c>
      <c r="G217" s="101">
        <v>6000000</v>
      </c>
      <c r="H217" s="101">
        <v>52000000</v>
      </c>
      <c r="I217" s="101">
        <v>11500000</v>
      </c>
      <c r="J217" s="101">
        <v>52000000</v>
      </c>
      <c r="K217" s="93"/>
    </row>
    <row r="218" spans="1:11" ht="14.25" customHeight="1">
      <c r="A218" s="93" t="s">
        <v>1923</v>
      </c>
      <c r="B218" s="93" t="s">
        <v>3655</v>
      </c>
      <c r="C218" s="101">
        <v>10000000</v>
      </c>
      <c r="D218" s="101">
        <v>10000000</v>
      </c>
      <c r="E218" s="101">
        <v>0</v>
      </c>
      <c r="F218" s="101">
        <v>0</v>
      </c>
      <c r="G218" s="101">
        <v>0</v>
      </c>
      <c r="H218" s="101">
        <v>0</v>
      </c>
      <c r="I218" s="101">
        <v>0</v>
      </c>
      <c r="J218" s="101">
        <v>0</v>
      </c>
      <c r="K218" s="93"/>
    </row>
    <row r="219" spans="1:11" ht="14.25" customHeight="1">
      <c r="A219" s="93" t="s">
        <v>1925</v>
      </c>
      <c r="B219" s="93" t="s">
        <v>1924</v>
      </c>
      <c r="C219" s="101">
        <v>15600000</v>
      </c>
      <c r="D219" s="101">
        <v>15600000</v>
      </c>
      <c r="E219" s="101">
        <v>0</v>
      </c>
      <c r="F219" s="101">
        <v>0</v>
      </c>
      <c r="G219" s="101">
        <v>0</v>
      </c>
      <c r="H219" s="101">
        <v>0</v>
      </c>
      <c r="I219" s="101">
        <v>0</v>
      </c>
      <c r="J219" s="101">
        <v>0</v>
      </c>
      <c r="K219" s="93"/>
    </row>
    <row r="220" spans="1:11" ht="14.25" customHeight="1">
      <c r="B220" s="93"/>
      <c r="C220" s="101">
        <v>100000000</v>
      </c>
      <c r="D220" s="101">
        <v>258947948</v>
      </c>
      <c r="E220" s="101">
        <v>0</v>
      </c>
      <c r="F220" s="101">
        <v>69000000</v>
      </c>
      <c r="G220" s="101">
        <v>6000000</v>
      </c>
      <c r="H220" s="101">
        <v>52000000</v>
      </c>
      <c r="I220" s="101">
        <v>11500000</v>
      </c>
      <c r="J220" s="101">
        <v>52000000</v>
      </c>
      <c r="K220" s="93"/>
    </row>
    <row r="221" spans="1:11" ht="14.25" customHeight="1">
      <c r="B221" s="93"/>
      <c r="C221" s="101">
        <v>100000000</v>
      </c>
      <c r="D221" s="101">
        <v>258947948</v>
      </c>
      <c r="E221" s="101">
        <v>0</v>
      </c>
      <c r="F221" s="101">
        <v>69000000</v>
      </c>
      <c r="G221" s="101">
        <v>6000000</v>
      </c>
      <c r="H221" s="101">
        <v>52000000</v>
      </c>
      <c r="I221" s="101">
        <v>11500000</v>
      </c>
      <c r="J221" s="101">
        <v>52000000</v>
      </c>
      <c r="K221" s="93"/>
    </row>
    <row r="222" spans="1:11" ht="14.25" customHeight="1">
      <c r="B222" s="93"/>
      <c r="C222" s="101">
        <v>100000000</v>
      </c>
      <c r="D222" s="101">
        <v>258947948</v>
      </c>
      <c r="E222" s="101">
        <v>0</v>
      </c>
      <c r="F222" s="101">
        <v>69000000</v>
      </c>
      <c r="G222" s="101">
        <v>6000000</v>
      </c>
      <c r="H222" s="101">
        <v>52000000</v>
      </c>
      <c r="I222" s="101">
        <v>11500000</v>
      </c>
      <c r="J222" s="101">
        <v>52000000</v>
      </c>
      <c r="K222" s="93"/>
    </row>
    <row r="223" spans="1:11" ht="14.25" customHeight="1">
      <c r="B223" s="93" t="s">
        <v>3601</v>
      </c>
      <c r="C223" s="101">
        <v>100000000</v>
      </c>
      <c r="D223" s="101">
        <v>258947948</v>
      </c>
      <c r="E223" s="101">
        <v>0</v>
      </c>
      <c r="F223" s="101">
        <v>69000000</v>
      </c>
      <c r="G223" s="101">
        <v>6000000</v>
      </c>
      <c r="H223" s="101">
        <v>52000000</v>
      </c>
      <c r="I223" s="101">
        <v>11500000</v>
      </c>
      <c r="J223" s="101">
        <v>52000000</v>
      </c>
      <c r="K223" s="93"/>
    </row>
    <row r="224" spans="1:11" ht="14.25" customHeight="1">
      <c r="B224" s="93" t="s">
        <v>3595</v>
      </c>
      <c r="C224" s="101">
        <v>100000000</v>
      </c>
      <c r="D224" s="101">
        <v>258947948</v>
      </c>
      <c r="E224" s="101">
        <v>0</v>
      </c>
      <c r="F224" s="101">
        <v>69000000</v>
      </c>
      <c r="G224" s="101">
        <v>6000000</v>
      </c>
      <c r="H224" s="101">
        <v>52000000</v>
      </c>
      <c r="I224" s="101">
        <v>11500000</v>
      </c>
      <c r="J224" s="101">
        <v>52000000</v>
      </c>
      <c r="K224" s="93"/>
    </row>
    <row r="225" spans="1:11" ht="14.25" customHeight="1">
      <c r="B225" s="93" t="s">
        <v>3594</v>
      </c>
      <c r="C225" s="101">
        <v>100000000</v>
      </c>
      <c r="D225" s="101">
        <v>258947948</v>
      </c>
      <c r="E225" s="101">
        <v>0</v>
      </c>
      <c r="F225" s="101">
        <v>69000000</v>
      </c>
      <c r="G225" s="101">
        <v>6000000</v>
      </c>
      <c r="H225" s="101">
        <v>52000000</v>
      </c>
      <c r="I225" s="101">
        <v>11500000</v>
      </c>
      <c r="J225" s="101">
        <v>52000000</v>
      </c>
      <c r="K225" s="93"/>
    </row>
    <row r="226" spans="1:11" ht="14.25" customHeight="1">
      <c r="A226" s="93" t="s">
        <v>3391</v>
      </c>
      <c r="B226" s="93" t="s">
        <v>3625</v>
      </c>
      <c r="C226" s="93"/>
      <c r="D226" s="93"/>
      <c r="E226" s="93"/>
      <c r="F226" s="93"/>
      <c r="G226" s="93"/>
      <c r="H226" s="93"/>
      <c r="I226" s="93"/>
      <c r="K226" s="93"/>
    </row>
    <row r="227" spans="1:11" ht="14.25" customHeight="1">
      <c r="A227" s="93" t="s">
        <v>3392</v>
      </c>
      <c r="B227" s="93" t="s">
        <v>3626</v>
      </c>
      <c r="C227" s="93"/>
      <c r="D227" s="93"/>
      <c r="E227" s="93"/>
      <c r="F227" s="93"/>
      <c r="G227" s="93"/>
      <c r="H227" s="93"/>
      <c r="I227" s="93"/>
      <c r="K227" s="93"/>
    </row>
    <row r="228" spans="1:11" ht="14.25" customHeight="1">
      <c r="A228" s="93"/>
      <c r="B228" s="93"/>
      <c r="C228" s="93"/>
      <c r="D228" s="93"/>
      <c r="E228" s="93"/>
      <c r="F228" s="93"/>
      <c r="G228" s="93"/>
      <c r="H228" s="93"/>
      <c r="I228" s="93"/>
      <c r="K228" s="93"/>
    </row>
    <row r="229" spans="1:11" ht="14.25" customHeight="1">
      <c r="A229" s="93"/>
      <c r="B229" s="93"/>
      <c r="C229" s="93"/>
      <c r="D229" s="93"/>
      <c r="E229" s="93"/>
      <c r="F229" s="93"/>
      <c r="G229" s="93"/>
      <c r="H229" s="93"/>
      <c r="I229" s="93"/>
      <c r="K229" s="93"/>
    </row>
    <row r="230" spans="1:11" ht="14.25" customHeight="1">
      <c r="A230" s="93"/>
      <c r="B230" s="93"/>
      <c r="C230" s="93"/>
      <c r="D230" s="93"/>
      <c r="E230" s="93"/>
      <c r="F230" s="93"/>
      <c r="G230" s="93"/>
      <c r="H230" s="93"/>
      <c r="I230" s="93"/>
      <c r="K230" s="93"/>
    </row>
    <row r="231" spans="1:11" ht="14.25" customHeight="1">
      <c r="A231" s="93"/>
      <c r="B231" s="93"/>
      <c r="C231" s="93"/>
      <c r="D231" s="93"/>
      <c r="E231" s="93"/>
      <c r="F231" s="93"/>
      <c r="G231" s="93"/>
      <c r="H231" s="93"/>
      <c r="I231" s="93"/>
      <c r="K231" s="93"/>
    </row>
    <row r="232" spans="1:11" ht="14.25" customHeight="1">
      <c r="A232" s="93"/>
      <c r="B232" s="93"/>
      <c r="C232" s="93"/>
      <c r="D232" s="93"/>
      <c r="E232" s="93"/>
      <c r="F232" s="93"/>
      <c r="G232" s="93"/>
      <c r="H232" s="93"/>
      <c r="I232" s="93"/>
      <c r="K232" s="93"/>
    </row>
    <row r="233" spans="1:11" ht="14.25" customHeight="1">
      <c r="A233" s="93">
        <v>1</v>
      </c>
      <c r="B233" s="93" t="s">
        <v>3608</v>
      </c>
      <c r="C233" s="93"/>
      <c r="D233" s="93"/>
      <c r="E233" s="93"/>
      <c r="F233" s="93"/>
      <c r="G233" s="93"/>
      <c r="H233" s="93"/>
      <c r="I233" s="93"/>
      <c r="K233" s="93"/>
    </row>
    <row r="234" spans="1:11" ht="14.25" customHeight="1">
      <c r="A234" s="93">
        <v>23</v>
      </c>
      <c r="B234" s="93" t="s">
        <v>3645</v>
      </c>
      <c r="C234" s="93"/>
      <c r="D234" s="93"/>
      <c r="E234" s="93"/>
      <c r="F234" s="93"/>
      <c r="G234" s="93"/>
      <c r="H234" s="93"/>
      <c r="I234" s="93"/>
      <c r="K234" s="93"/>
    </row>
    <row r="235" spans="1:11" ht="14.25" customHeight="1">
      <c r="A235" s="93" t="s">
        <v>3402</v>
      </c>
      <c r="B235" s="93" t="s">
        <v>3656</v>
      </c>
      <c r="C235" s="101">
        <v>0</v>
      </c>
      <c r="D235" s="101">
        <v>19599000</v>
      </c>
      <c r="E235" s="101">
        <v>0</v>
      </c>
      <c r="F235" s="101">
        <v>19599000</v>
      </c>
      <c r="G235" s="101">
        <v>0</v>
      </c>
      <c r="H235" s="101">
        <v>19599000</v>
      </c>
      <c r="I235" s="101">
        <v>0</v>
      </c>
      <c r="J235" s="101">
        <v>19599000</v>
      </c>
      <c r="K235" s="93"/>
    </row>
    <row r="236" spans="1:11" ht="14.25" customHeight="1">
      <c r="B236" s="93"/>
      <c r="C236" s="101">
        <v>0</v>
      </c>
      <c r="D236" s="101">
        <v>19599000</v>
      </c>
      <c r="E236" s="101">
        <v>0</v>
      </c>
      <c r="F236" s="101">
        <v>19599000</v>
      </c>
      <c r="G236" s="101">
        <v>0</v>
      </c>
      <c r="H236" s="101">
        <v>19599000</v>
      </c>
      <c r="I236" s="101">
        <v>0</v>
      </c>
      <c r="J236" s="101">
        <v>19599000</v>
      </c>
      <c r="K236" s="93"/>
    </row>
    <row r="237" spans="1:11" ht="14.25" customHeight="1">
      <c r="B237" s="93"/>
      <c r="C237" s="101">
        <v>0</v>
      </c>
      <c r="D237" s="101">
        <v>19599000</v>
      </c>
      <c r="E237" s="101">
        <v>0</v>
      </c>
      <c r="F237" s="101">
        <v>19599000</v>
      </c>
      <c r="G237" s="101">
        <v>0</v>
      </c>
      <c r="H237" s="101">
        <v>19599000</v>
      </c>
      <c r="I237" s="101">
        <v>0</v>
      </c>
      <c r="J237" s="101">
        <v>19599000</v>
      </c>
      <c r="K237" s="93"/>
    </row>
    <row r="238" spans="1:11" ht="14.25" customHeight="1">
      <c r="B238" s="93"/>
      <c r="C238" s="101">
        <v>0</v>
      </c>
      <c r="D238" s="101">
        <v>19599000</v>
      </c>
      <c r="E238" s="101">
        <v>0</v>
      </c>
      <c r="F238" s="101">
        <v>19599000</v>
      </c>
      <c r="G238" s="101">
        <v>0</v>
      </c>
      <c r="H238" s="101">
        <v>19599000</v>
      </c>
      <c r="I238" s="101">
        <v>0</v>
      </c>
      <c r="J238" s="101">
        <v>19599000</v>
      </c>
      <c r="K238" s="93"/>
    </row>
    <row r="239" spans="1:11" ht="14.25" customHeight="1">
      <c r="B239" s="93"/>
      <c r="C239" s="101">
        <v>0</v>
      </c>
      <c r="D239" s="101">
        <v>19599000</v>
      </c>
      <c r="E239" s="101">
        <v>0</v>
      </c>
      <c r="F239" s="101">
        <v>19599000</v>
      </c>
      <c r="G239" s="101">
        <v>0</v>
      </c>
      <c r="H239" s="101">
        <v>19599000</v>
      </c>
      <c r="I239" s="101">
        <v>0</v>
      </c>
      <c r="J239" s="101">
        <v>19599000</v>
      </c>
      <c r="K239" s="93"/>
    </row>
    <row r="240" spans="1:11" ht="14.25" customHeight="1">
      <c r="B240" s="93" t="s">
        <v>3626</v>
      </c>
      <c r="C240" s="101">
        <v>0</v>
      </c>
      <c r="D240" s="101">
        <v>19599000</v>
      </c>
      <c r="E240" s="101">
        <v>0</v>
      </c>
      <c r="F240" s="101">
        <v>19599000</v>
      </c>
      <c r="G240" s="101">
        <v>0</v>
      </c>
      <c r="H240" s="101">
        <v>19599000</v>
      </c>
      <c r="I240" s="101">
        <v>0</v>
      </c>
      <c r="J240" s="101">
        <v>19599000</v>
      </c>
      <c r="K240" s="93"/>
    </row>
    <row r="241" spans="1:11" ht="14.25" customHeight="1">
      <c r="B241" s="93" t="s">
        <v>3625</v>
      </c>
      <c r="C241" s="101">
        <v>0</v>
      </c>
      <c r="D241" s="101">
        <v>19599000</v>
      </c>
      <c r="E241" s="101">
        <v>0</v>
      </c>
      <c r="F241" s="101">
        <v>19599000</v>
      </c>
      <c r="G241" s="101">
        <v>0</v>
      </c>
      <c r="H241" s="101">
        <v>19599000</v>
      </c>
      <c r="I241" s="101">
        <v>0</v>
      </c>
      <c r="J241" s="101">
        <v>19599000</v>
      </c>
      <c r="K241" s="93"/>
    </row>
    <row r="242" spans="1:11" ht="14.25" customHeight="1">
      <c r="B242" s="93" t="s">
        <v>3593</v>
      </c>
      <c r="C242" s="101">
        <v>100000000</v>
      </c>
      <c r="D242" s="101">
        <v>278546948</v>
      </c>
      <c r="E242" s="101">
        <v>0</v>
      </c>
      <c r="F242" s="101">
        <v>88599000</v>
      </c>
      <c r="G242" s="101">
        <v>6000000</v>
      </c>
      <c r="H242" s="101">
        <v>71599000</v>
      </c>
      <c r="I242" s="101">
        <v>11500000</v>
      </c>
      <c r="J242" s="101">
        <v>71599000</v>
      </c>
      <c r="K242" s="93"/>
    </row>
    <row r="243" spans="1:11" ht="14.25" customHeight="1">
      <c r="B243" s="93" t="s">
        <v>3653</v>
      </c>
      <c r="C243" s="101">
        <v>100000000</v>
      </c>
      <c r="D243" s="101">
        <v>278546948</v>
      </c>
      <c r="E243" s="101">
        <v>0</v>
      </c>
      <c r="F243" s="101">
        <v>88599000</v>
      </c>
      <c r="G243" s="101">
        <v>6000000</v>
      </c>
      <c r="H243" s="101">
        <v>71599000</v>
      </c>
      <c r="I243" s="101">
        <v>11500000</v>
      </c>
      <c r="J243" s="101">
        <v>71599000</v>
      </c>
      <c r="K243" s="93"/>
    </row>
    <row r="244" spans="1:11" ht="14.25" customHeight="1">
      <c r="B244" s="93" t="s">
        <v>3591</v>
      </c>
      <c r="C244" s="101">
        <v>1356328745.8900001</v>
      </c>
      <c r="D244" s="101">
        <v>2623969276.0599999</v>
      </c>
      <c r="E244" s="101">
        <v>131103905.73</v>
      </c>
      <c r="F244" s="101">
        <v>2027067532.8599999</v>
      </c>
      <c r="G244" s="101">
        <v>12700000</v>
      </c>
      <c r="H244" s="101">
        <v>1375879603.25</v>
      </c>
      <c r="I244" s="101">
        <v>61560679</v>
      </c>
      <c r="J244" s="101">
        <v>1371179603.25</v>
      </c>
      <c r="K244" s="93"/>
    </row>
    <row r="245" spans="1:11" ht="14.25" customHeight="1">
      <c r="A245" s="93">
        <v>4</v>
      </c>
      <c r="B245" s="93" t="s">
        <v>3657</v>
      </c>
      <c r="C245" s="93"/>
      <c r="D245" s="93"/>
      <c r="E245" s="93"/>
      <c r="F245" s="93"/>
      <c r="G245" s="93"/>
      <c r="H245" s="93"/>
      <c r="I245" s="93"/>
      <c r="K245" s="93"/>
    </row>
    <row r="246" spans="1:11" ht="14.25" customHeight="1">
      <c r="A246" s="93">
        <v>1</v>
      </c>
      <c r="B246" s="93" t="s">
        <v>3658</v>
      </c>
      <c r="C246" s="93"/>
      <c r="D246" s="93"/>
      <c r="E246" s="93"/>
      <c r="F246" s="93"/>
      <c r="G246" s="93"/>
      <c r="H246" s="93"/>
      <c r="I246" s="93"/>
      <c r="K246" s="93"/>
    </row>
    <row r="247" spans="1:11" ht="14.25" customHeight="1">
      <c r="A247" s="93">
        <v>2.2999999999999998</v>
      </c>
      <c r="B247" s="93" t="s">
        <v>3593</v>
      </c>
      <c r="C247" s="93"/>
      <c r="D247" s="93"/>
      <c r="E247" s="93"/>
      <c r="F247" s="93"/>
      <c r="G247" s="93"/>
      <c r="H247" s="93"/>
      <c r="I247" s="93"/>
      <c r="K247" s="93"/>
    </row>
    <row r="248" spans="1:11" ht="14.25" customHeight="1">
      <c r="A248" s="93" t="s">
        <v>3387</v>
      </c>
      <c r="B248" s="93" t="s">
        <v>3594</v>
      </c>
      <c r="C248" s="93"/>
      <c r="D248" s="93"/>
      <c r="E248" s="93"/>
      <c r="F248" s="93"/>
      <c r="G248" s="93"/>
      <c r="H248" s="93"/>
      <c r="I248" s="93"/>
      <c r="K248" s="93"/>
    </row>
    <row r="249" spans="1:11" ht="14.25" customHeight="1">
      <c r="A249" s="93" t="s">
        <v>3388</v>
      </c>
      <c r="B249" s="93" t="s">
        <v>3595</v>
      </c>
      <c r="C249" s="93"/>
      <c r="D249" s="93"/>
      <c r="E249" s="93"/>
      <c r="F249" s="93"/>
      <c r="G249" s="93"/>
      <c r="H249" s="93"/>
      <c r="I249" s="93"/>
      <c r="K249" s="93"/>
    </row>
    <row r="250" spans="1:11" ht="14.25" customHeight="1">
      <c r="A250" s="93" t="s">
        <v>3390</v>
      </c>
      <c r="B250" s="93" t="s">
        <v>3601</v>
      </c>
      <c r="C250" s="93"/>
      <c r="D250" s="93"/>
      <c r="E250" s="93"/>
      <c r="F250" s="93"/>
      <c r="G250" s="93"/>
      <c r="H250" s="93"/>
      <c r="I250" s="93"/>
      <c r="K250" s="93"/>
    </row>
    <row r="251" spans="1:11" ht="14.25" customHeight="1">
      <c r="A251" s="93"/>
      <c r="B251" s="93"/>
      <c r="C251" s="93"/>
      <c r="D251" s="93"/>
      <c r="E251" s="93"/>
      <c r="F251" s="93"/>
      <c r="G251" s="93"/>
      <c r="H251" s="93"/>
      <c r="I251" s="93"/>
      <c r="K251" s="93"/>
    </row>
    <row r="252" spans="1:11" ht="14.25" customHeight="1">
      <c r="A252" s="93"/>
      <c r="B252" s="93"/>
      <c r="C252" s="93"/>
      <c r="D252" s="93"/>
      <c r="E252" s="93"/>
      <c r="F252" s="93"/>
      <c r="G252" s="93"/>
      <c r="H252" s="93"/>
      <c r="I252" s="93"/>
      <c r="K252" s="93"/>
    </row>
    <row r="253" spans="1:11" ht="14.25" customHeight="1">
      <c r="A253" s="93"/>
      <c r="B253" s="93"/>
      <c r="C253" s="93"/>
      <c r="D253" s="93"/>
      <c r="E253" s="93"/>
      <c r="F253" s="93"/>
      <c r="G253" s="93"/>
      <c r="H253" s="93"/>
      <c r="I253" s="93"/>
      <c r="K253" s="93"/>
    </row>
    <row r="254" spans="1:11" ht="14.25" customHeight="1">
      <c r="A254" s="93"/>
      <c r="B254" s="93"/>
      <c r="C254" s="93"/>
      <c r="D254" s="93"/>
      <c r="E254" s="93"/>
      <c r="F254" s="93"/>
      <c r="G254" s="93"/>
      <c r="H254" s="93"/>
      <c r="I254" s="93"/>
      <c r="K254" s="93"/>
    </row>
    <row r="255" spans="1:11" ht="14.25" customHeight="1">
      <c r="A255" s="93"/>
      <c r="B255" s="93"/>
      <c r="C255" s="93"/>
      <c r="D255" s="93"/>
      <c r="E255" s="93"/>
      <c r="F255" s="93"/>
      <c r="G255" s="93"/>
      <c r="H255" s="93"/>
      <c r="I255" s="93"/>
      <c r="K255" s="93"/>
    </row>
    <row r="256" spans="1:11" ht="14.25" customHeight="1">
      <c r="A256" s="93">
        <v>41</v>
      </c>
      <c r="B256" s="93" t="s">
        <v>3659</v>
      </c>
      <c r="C256" s="93"/>
      <c r="D256" s="93"/>
      <c r="E256" s="93"/>
      <c r="F256" s="93"/>
      <c r="G256" s="93"/>
      <c r="H256" s="93"/>
      <c r="I256" s="93"/>
      <c r="K256" s="93"/>
    </row>
    <row r="257" spans="1:11" ht="14.25" customHeight="1">
      <c r="A257" s="93" t="s">
        <v>1761</v>
      </c>
      <c r="B257" s="93" t="s">
        <v>3660</v>
      </c>
      <c r="C257" s="101">
        <v>0</v>
      </c>
      <c r="D257" s="101">
        <v>0</v>
      </c>
      <c r="E257" s="101">
        <v>0</v>
      </c>
      <c r="F257" s="101">
        <v>0</v>
      </c>
      <c r="G257" s="101">
        <v>0</v>
      </c>
      <c r="H257" s="101">
        <v>0</v>
      </c>
      <c r="I257" s="101">
        <v>0</v>
      </c>
      <c r="J257" s="101">
        <v>0</v>
      </c>
      <c r="K257" s="93"/>
    </row>
    <row r="258" spans="1:11" ht="14.25" customHeight="1">
      <c r="A258" s="93" t="s">
        <v>1808</v>
      </c>
      <c r="B258" s="93" t="s">
        <v>3661</v>
      </c>
      <c r="C258" s="101">
        <v>0</v>
      </c>
      <c r="D258" s="101">
        <v>0</v>
      </c>
      <c r="E258" s="101">
        <v>0</v>
      </c>
      <c r="F258" s="101">
        <v>0</v>
      </c>
      <c r="G258" s="101">
        <v>0</v>
      </c>
      <c r="H258" s="101">
        <v>0</v>
      </c>
      <c r="I258" s="101">
        <v>0</v>
      </c>
      <c r="J258" s="101">
        <v>0</v>
      </c>
      <c r="K258" s="93"/>
    </row>
    <row r="259" spans="1:11" ht="14.25" customHeight="1">
      <c r="A259" s="93" t="s">
        <v>1811</v>
      </c>
      <c r="B259" s="93" t="s">
        <v>3662</v>
      </c>
      <c r="C259" s="101">
        <v>0</v>
      </c>
      <c r="D259" s="101">
        <v>0</v>
      </c>
      <c r="E259" s="101">
        <v>0</v>
      </c>
      <c r="F259" s="101">
        <v>0</v>
      </c>
      <c r="G259" s="101">
        <v>0</v>
      </c>
      <c r="H259" s="101">
        <v>0</v>
      </c>
      <c r="I259" s="101">
        <v>0</v>
      </c>
      <c r="J259" s="101">
        <v>0</v>
      </c>
      <c r="K259" s="93"/>
    </row>
    <row r="260" spans="1:11" ht="14.25" customHeight="1">
      <c r="A260" s="93" t="s">
        <v>1785</v>
      </c>
      <c r="B260" s="93" t="s">
        <v>3663</v>
      </c>
      <c r="C260" s="101">
        <v>0</v>
      </c>
      <c r="D260" s="101">
        <v>0</v>
      </c>
      <c r="E260" s="101">
        <v>0</v>
      </c>
      <c r="F260" s="101">
        <v>0</v>
      </c>
      <c r="G260" s="101">
        <v>0</v>
      </c>
      <c r="H260" s="101">
        <v>0</v>
      </c>
      <c r="I260" s="101">
        <v>0</v>
      </c>
      <c r="J260" s="101">
        <v>0</v>
      </c>
      <c r="K260" s="93"/>
    </row>
    <row r="261" spans="1:11" ht="14.25" customHeight="1">
      <c r="A261" s="93" t="s">
        <v>1788</v>
      </c>
      <c r="B261" s="93" t="s">
        <v>3664</v>
      </c>
      <c r="C261" s="101">
        <v>0</v>
      </c>
      <c r="D261" s="101">
        <v>0</v>
      </c>
      <c r="E261" s="101">
        <v>0</v>
      </c>
      <c r="F261" s="101">
        <v>0</v>
      </c>
      <c r="G261" s="101">
        <v>0</v>
      </c>
      <c r="H261" s="101">
        <v>0</v>
      </c>
      <c r="I261" s="101">
        <v>0</v>
      </c>
      <c r="J261" s="101">
        <v>0</v>
      </c>
      <c r="K261" s="93"/>
    </row>
    <row r="262" spans="1:11" ht="14.25" customHeight="1">
      <c r="A262" s="93">
        <v>45</v>
      </c>
      <c r="B262" s="93" t="s">
        <v>3597</v>
      </c>
      <c r="C262" s="93"/>
      <c r="D262" s="93"/>
      <c r="E262" s="93"/>
      <c r="F262" s="93"/>
      <c r="G262" s="93"/>
      <c r="H262" s="93"/>
      <c r="I262" s="93"/>
      <c r="K262" s="93"/>
    </row>
    <row r="263" spans="1:11" ht="14.25" customHeight="1">
      <c r="A263" s="93" t="s">
        <v>942</v>
      </c>
      <c r="B263" s="93" t="s">
        <v>3665</v>
      </c>
      <c r="C263" s="101">
        <v>0</v>
      </c>
      <c r="D263" s="101">
        <v>87703850</v>
      </c>
      <c r="E263" s="101">
        <v>0</v>
      </c>
      <c r="F263" s="101">
        <v>35280000</v>
      </c>
      <c r="G263" s="101">
        <v>0</v>
      </c>
      <c r="H263" s="101">
        <v>0</v>
      </c>
      <c r="I263" s="101">
        <v>0</v>
      </c>
      <c r="J263" s="101">
        <v>0</v>
      </c>
      <c r="K263" s="93"/>
    </row>
    <row r="264" spans="1:11" ht="14.25" customHeight="1">
      <c r="A264" s="93" t="s">
        <v>951</v>
      </c>
      <c r="B264" s="93" t="s">
        <v>3666</v>
      </c>
      <c r="C264" s="101">
        <v>0</v>
      </c>
      <c r="D264" s="101">
        <v>112296150</v>
      </c>
      <c r="E264" s="101">
        <v>0</v>
      </c>
      <c r="F264" s="101">
        <v>81480000</v>
      </c>
      <c r="G264" s="101">
        <v>4700000</v>
      </c>
      <c r="H264" s="101">
        <v>12400000</v>
      </c>
      <c r="I264" s="101">
        <v>4700000</v>
      </c>
      <c r="J264" s="101">
        <v>7700000</v>
      </c>
      <c r="K264" s="93"/>
    </row>
    <row r="265" spans="1:11" ht="14.25" customHeight="1">
      <c r="A265" s="93" t="s">
        <v>3403</v>
      </c>
      <c r="B265" s="93" t="s">
        <v>3665</v>
      </c>
      <c r="C265" s="101">
        <v>0</v>
      </c>
      <c r="D265" s="101">
        <v>0</v>
      </c>
      <c r="E265" s="101">
        <v>0</v>
      </c>
      <c r="F265" s="101">
        <v>0</v>
      </c>
      <c r="G265" s="101">
        <v>0</v>
      </c>
      <c r="H265" s="101">
        <v>0</v>
      </c>
      <c r="I265" s="101">
        <v>0</v>
      </c>
      <c r="J265" s="101">
        <v>0</v>
      </c>
      <c r="K265" s="93"/>
    </row>
    <row r="266" spans="1:11" ht="14.25" customHeight="1">
      <c r="A266" s="93">
        <v>1</v>
      </c>
      <c r="B266" s="93" t="s">
        <v>3608</v>
      </c>
      <c r="C266" s="93"/>
      <c r="D266" s="93"/>
      <c r="E266" s="93"/>
      <c r="F266" s="93"/>
      <c r="G266" s="93"/>
      <c r="H266" s="93"/>
      <c r="I266" s="93"/>
      <c r="K266" s="93"/>
    </row>
    <row r="267" spans="1:11" ht="14.25" customHeight="1">
      <c r="A267" s="93">
        <v>45</v>
      </c>
      <c r="B267" s="93" t="s">
        <v>3597</v>
      </c>
      <c r="C267" s="93"/>
      <c r="D267" s="93"/>
      <c r="E267" s="93"/>
      <c r="F267" s="93"/>
      <c r="G267" s="93"/>
      <c r="H267" s="93"/>
      <c r="I267" s="93"/>
      <c r="K267" s="93"/>
    </row>
    <row r="268" spans="1:11" ht="14.25" customHeight="1">
      <c r="A268" s="93" t="s">
        <v>934</v>
      </c>
      <c r="B268" s="93" t="s">
        <v>931</v>
      </c>
      <c r="C268" s="101">
        <v>4000000</v>
      </c>
      <c r="D268" s="101">
        <v>4000000</v>
      </c>
      <c r="E268" s="101">
        <v>0</v>
      </c>
      <c r="F268" s="101">
        <v>4000000</v>
      </c>
      <c r="G268" s="101">
        <v>0</v>
      </c>
      <c r="H268" s="101">
        <v>4000000</v>
      </c>
      <c r="I268" s="101">
        <v>0</v>
      </c>
      <c r="J268" s="101">
        <v>4000000</v>
      </c>
      <c r="K268" s="93"/>
    </row>
    <row r="269" spans="1:11" ht="14.25" customHeight="1">
      <c r="A269" s="93" t="s">
        <v>936</v>
      </c>
      <c r="B269" s="93" t="s">
        <v>935</v>
      </c>
      <c r="C269" s="101">
        <v>18400000</v>
      </c>
      <c r="D269" s="101">
        <v>18400000</v>
      </c>
      <c r="E269" s="101">
        <v>0</v>
      </c>
      <c r="F269" s="101">
        <v>15000000</v>
      </c>
      <c r="G269" s="101">
        <v>1500000</v>
      </c>
      <c r="H269" s="101">
        <v>9000000</v>
      </c>
      <c r="I269" s="101">
        <v>1500000</v>
      </c>
      <c r="J269" s="101">
        <v>7500000</v>
      </c>
      <c r="K269" s="93"/>
    </row>
    <row r="270" spans="1:11" ht="14.25" customHeight="1">
      <c r="A270" s="93" t="s">
        <v>938</v>
      </c>
      <c r="B270" s="93" t="s">
        <v>937</v>
      </c>
      <c r="C270" s="101">
        <v>4000000</v>
      </c>
      <c r="D270" s="101">
        <v>4000000</v>
      </c>
      <c r="E270" s="101">
        <v>0</v>
      </c>
      <c r="F270" s="101">
        <v>4000000</v>
      </c>
      <c r="G270" s="101">
        <v>0</v>
      </c>
      <c r="H270" s="101">
        <v>4000000</v>
      </c>
      <c r="I270" s="101">
        <v>0</v>
      </c>
      <c r="J270" s="101">
        <v>4000000</v>
      </c>
      <c r="K270" s="93"/>
    </row>
    <row r="271" spans="1:11" ht="14.25" customHeight="1">
      <c r="A271" s="93" t="s">
        <v>940</v>
      </c>
      <c r="B271" s="93" t="s">
        <v>939</v>
      </c>
      <c r="C271" s="101">
        <v>35750000</v>
      </c>
      <c r="D271" s="101">
        <v>143750000</v>
      </c>
      <c r="E271" s="101">
        <v>0</v>
      </c>
      <c r="F271" s="101">
        <v>131700000</v>
      </c>
      <c r="G271" s="101">
        <v>0</v>
      </c>
      <c r="H271" s="101">
        <v>94900000</v>
      </c>
      <c r="I271" s="101">
        <v>13900000</v>
      </c>
      <c r="J271" s="101">
        <v>94900000</v>
      </c>
      <c r="K271" s="93"/>
    </row>
    <row r="272" spans="1:11" ht="14.25" customHeight="1">
      <c r="A272" s="93" t="s">
        <v>950</v>
      </c>
      <c r="B272" s="93" t="s">
        <v>947</v>
      </c>
      <c r="C272" s="101">
        <v>137750000</v>
      </c>
      <c r="D272" s="101">
        <v>137140000</v>
      </c>
      <c r="E272" s="101">
        <v>0</v>
      </c>
      <c r="F272" s="101">
        <v>120082300</v>
      </c>
      <c r="G272" s="101">
        <v>9200000</v>
      </c>
      <c r="H272" s="101">
        <v>104482300</v>
      </c>
      <c r="I272" s="101">
        <v>12400000</v>
      </c>
      <c r="J272" s="101">
        <v>95282300</v>
      </c>
      <c r="K272" s="93"/>
    </row>
    <row r="273" spans="1:11" ht="14.25" customHeight="1">
      <c r="A273" s="93" t="s">
        <v>953</v>
      </c>
      <c r="B273" s="93" t="s">
        <v>952</v>
      </c>
      <c r="C273" s="101">
        <v>100000</v>
      </c>
      <c r="D273" s="101">
        <v>3200000</v>
      </c>
      <c r="E273" s="101">
        <v>0</v>
      </c>
      <c r="F273" s="101">
        <v>3200000</v>
      </c>
      <c r="G273" s="101">
        <v>0</v>
      </c>
      <c r="H273" s="101">
        <v>3200000</v>
      </c>
      <c r="I273" s="101">
        <v>0</v>
      </c>
      <c r="J273" s="101">
        <v>3200000</v>
      </c>
      <c r="K273" s="93"/>
    </row>
    <row r="274" spans="1:11" ht="14.25" customHeight="1">
      <c r="B274" s="93"/>
      <c r="C274" s="101">
        <v>200000000</v>
      </c>
      <c r="D274" s="101">
        <v>510490000</v>
      </c>
      <c r="E274" s="101">
        <v>0</v>
      </c>
      <c r="F274" s="101">
        <v>394742300</v>
      </c>
      <c r="G274" s="101">
        <v>15400000</v>
      </c>
      <c r="H274" s="101">
        <v>231982300</v>
      </c>
      <c r="I274" s="101">
        <v>32500000</v>
      </c>
      <c r="J274" s="101">
        <v>216582300</v>
      </c>
      <c r="K274" s="93"/>
    </row>
    <row r="275" spans="1:11" ht="14.25" customHeight="1">
      <c r="B275" s="93"/>
      <c r="C275" s="101">
        <v>200000000</v>
      </c>
      <c r="D275" s="101">
        <v>510490000</v>
      </c>
      <c r="E275" s="101">
        <v>0</v>
      </c>
      <c r="F275" s="101">
        <v>394742300</v>
      </c>
      <c r="G275" s="101">
        <v>15400000</v>
      </c>
      <c r="H275" s="101">
        <v>231982300</v>
      </c>
      <c r="I275" s="101">
        <v>32500000</v>
      </c>
      <c r="J275" s="101">
        <v>216582300</v>
      </c>
      <c r="K275" s="93"/>
    </row>
    <row r="276" spans="1:11" ht="14.25" customHeight="1">
      <c r="B276" s="93"/>
      <c r="C276" s="101">
        <v>200000000</v>
      </c>
      <c r="D276" s="101">
        <v>510490000</v>
      </c>
      <c r="E276" s="101">
        <v>0</v>
      </c>
      <c r="F276" s="101">
        <v>394742300</v>
      </c>
      <c r="G276" s="101">
        <v>15400000</v>
      </c>
      <c r="H276" s="101">
        <v>231982300</v>
      </c>
      <c r="I276" s="101">
        <v>32500000</v>
      </c>
      <c r="J276" s="101">
        <v>216582300</v>
      </c>
      <c r="K276" s="93"/>
    </row>
    <row r="277" spans="1:11" ht="14.25" customHeight="1">
      <c r="B277" s="93" t="s">
        <v>3601</v>
      </c>
      <c r="C277" s="101">
        <v>200000000</v>
      </c>
      <c r="D277" s="101">
        <v>510490000</v>
      </c>
      <c r="E277" s="101">
        <v>0</v>
      </c>
      <c r="F277" s="101">
        <v>394742300</v>
      </c>
      <c r="G277" s="101">
        <v>15400000</v>
      </c>
      <c r="H277" s="101">
        <v>231982300</v>
      </c>
      <c r="I277" s="101">
        <v>32500000</v>
      </c>
      <c r="J277" s="101">
        <v>216582300</v>
      </c>
      <c r="K277" s="93"/>
    </row>
    <row r="278" spans="1:11" ht="14.25" customHeight="1">
      <c r="B278" s="93" t="s">
        <v>3595</v>
      </c>
      <c r="C278" s="101">
        <v>200000000</v>
      </c>
      <c r="D278" s="101">
        <v>510490000</v>
      </c>
      <c r="E278" s="101">
        <v>0</v>
      </c>
      <c r="F278" s="101">
        <v>394742300</v>
      </c>
      <c r="G278" s="101">
        <v>15400000</v>
      </c>
      <c r="H278" s="101">
        <v>231982300</v>
      </c>
      <c r="I278" s="101">
        <v>32500000</v>
      </c>
      <c r="J278" s="101">
        <v>216582300</v>
      </c>
      <c r="K278" s="93"/>
    </row>
    <row r="279" spans="1:11" ht="14.25" customHeight="1">
      <c r="B279" s="93" t="s">
        <v>3594</v>
      </c>
      <c r="C279" s="101">
        <v>200000000</v>
      </c>
      <c r="D279" s="101">
        <v>510490000</v>
      </c>
      <c r="E279" s="101">
        <v>0</v>
      </c>
      <c r="F279" s="101">
        <v>394742300</v>
      </c>
      <c r="G279" s="101">
        <v>15400000</v>
      </c>
      <c r="H279" s="101">
        <v>231982300</v>
      </c>
      <c r="I279" s="101">
        <v>32500000</v>
      </c>
      <c r="J279" s="101">
        <v>216582300</v>
      </c>
      <c r="K279" s="93"/>
    </row>
    <row r="280" spans="1:11" ht="14.25" customHeight="1">
      <c r="A280" s="93" t="s">
        <v>3391</v>
      </c>
      <c r="B280" s="93" t="s">
        <v>3625</v>
      </c>
      <c r="C280" s="93"/>
      <c r="D280" s="93"/>
      <c r="E280" s="93"/>
      <c r="F280" s="93"/>
      <c r="G280" s="93"/>
      <c r="H280" s="93"/>
      <c r="I280" s="93"/>
      <c r="K280" s="93"/>
    </row>
    <row r="281" spans="1:11" ht="14.25" customHeight="1">
      <c r="A281" s="93" t="s">
        <v>3392</v>
      </c>
      <c r="B281" s="93" t="s">
        <v>3626</v>
      </c>
      <c r="C281" s="93"/>
      <c r="D281" s="93"/>
      <c r="E281" s="93"/>
      <c r="F281" s="93"/>
      <c r="G281" s="93"/>
      <c r="H281" s="93"/>
      <c r="I281" s="93"/>
      <c r="K281" s="93"/>
    </row>
    <row r="282" spans="1:11" ht="14.25" customHeight="1">
      <c r="A282" s="93"/>
      <c r="B282" s="93"/>
      <c r="C282" s="93"/>
      <c r="D282" s="93"/>
      <c r="E282" s="93"/>
      <c r="F282" s="93"/>
      <c r="G282" s="93"/>
      <c r="H282" s="93"/>
      <c r="I282" s="93"/>
      <c r="K282" s="93"/>
    </row>
    <row r="283" spans="1:11" ht="14.25" customHeight="1">
      <c r="A283" s="93"/>
      <c r="B283" s="93"/>
      <c r="C283" s="93"/>
      <c r="D283" s="93"/>
      <c r="E283" s="93"/>
      <c r="F283" s="93"/>
      <c r="G283" s="93"/>
      <c r="H283" s="93"/>
      <c r="I283" s="93"/>
      <c r="K283" s="93"/>
    </row>
    <row r="284" spans="1:11" ht="14.25" customHeight="1">
      <c r="A284" s="93"/>
      <c r="B284" s="93"/>
      <c r="C284" s="93"/>
      <c r="D284" s="93"/>
      <c r="E284" s="93"/>
      <c r="F284" s="93"/>
      <c r="G284" s="93"/>
      <c r="H284" s="93"/>
      <c r="I284" s="93"/>
      <c r="K284" s="93"/>
    </row>
    <row r="285" spans="1:11" ht="14.25" customHeight="1">
      <c r="A285" s="93"/>
      <c r="B285" s="93"/>
      <c r="C285" s="93"/>
      <c r="D285" s="93"/>
      <c r="E285" s="93"/>
      <c r="F285" s="93"/>
      <c r="G285" s="93"/>
      <c r="H285" s="93"/>
      <c r="I285" s="93"/>
      <c r="K285" s="93"/>
    </row>
    <row r="286" spans="1:11" ht="14.25" customHeight="1">
      <c r="A286" s="93"/>
      <c r="B286" s="93"/>
      <c r="C286" s="93"/>
      <c r="D286" s="93"/>
      <c r="E286" s="93"/>
      <c r="F286" s="93"/>
      <c r="G286" s="93"/>
      <c r="H286" s="93"/>
      <c r="I286" s="93"/>
      <c r="K286" s="93"/>
    </row>
    <row r="287" spans="1:11" ht="14.25" customHeight="1">
      <c r="A287" s="93">
        <v>1</v>
      </c>
      <c r="B287" s="93" t="s">
        <v>3608</v>
      </c>
      <c r="C287" s="93"/>
      <c r="D287" s="93"/>
      <c r="E287" s="93"/>
      <c r="F287" s="93"/>
      <c r="G287" s="93"/>
      <c r="H287" s="93"/>
      <c r="I287" s="93"/>
      <c r="K287" s="93"/>
    </row>
    <row r="288" spans="1:11" ht="14.25" customHeight="1">
      <c r="A288" s="93">
        <v>45</v>
      </c>
      <c r="B288" s="93" t="s">
        <v>3597</v>
      </c>
      <c r="C288" s="93"/>
      <c r="D288" s="93"/>
      <c r="E288" s="93"/>
      <c r="F288" s="93"/>
      <c r="G288" s="93"/>
      <c r="H288" s="93"/>
      <c r="I288" s="93"/>
      <c r="K288" s="93"/>
    </row>
    <row r="289" spans="1:11" ht="14.25" customHeight="1">
      <c r="A289" s="93" t="s">
        <v>3404</v>
      </c>
      <c r="B289" s="93" t="s">
        <v>931</v>
      </c>
      <c r="C289" s="101">
        <v>0</v>
      </c>
      <c r="D289" s="101">
        <v>8000000</v>
      </c>
      <c r="E289" s="101">
        <v>0</v>
      </c>
      <c r="F289" s="101">
        <v>8000000</v>
      </c>
      <c r="G289" s="101">
        <v>0</v>
      </c>
      <c r="H289" s="101">
        <v>8000000</v>
      </c>
      <c r="I289" s="101">
        <v>0</v>
      </c>
      <c r="J289" s="101">
        <v>8000000</v>
      </c>
      <c r="K289" s="93"/>
    </row>
    <row r="290" spans="1:11" ht="14.25" customHeight="1">
      <c r="A290" s="93" t="s">
        <v>3405</v>
      </c>
      <c r="B290" s="93" t="s">
        <v>3667</v>
      </c>
      <c r="C290" s="101">
        <v>0</v>
      </c>
      <c r="D290" s="101">
        <v>4000000</v>
      </c>
      <c r="E290" s="101">
        <v>0</v>
      </c>
      <c r="F290" s="101">
        <v>4000000</v>
      </c>
      <c r="G290" s="101">
        <v>0</v>
      </c>
      <c r="H290" s="101">
        <v>4000000</v>
      </c>
      <c r="I290" s="101">
        <v>0</v>
      </c>
      <c r="J290" s="101">
        <v>4000000</v>
      </c>
      <c r="K290" s="93"/>
    </row>
    <row r="291" spans="1:11" ht="14.25" customHeight="1">
      <c r="A291" s="93" t="s">
        <v>3406</v>
      </c>
      <c r="B291" s="93" t="s">
        <v>947</v>
      </c>
      <c r="C291" s="101">
        <v>0</v>
      </c>
      <c r="D291" s="101">
        <v>49908200</v>
      </c>
      <c r="E291" s="101">
        <v>0</v>
      </c>
      <c r="F291" s="101">
        <v>49908200</v>
      </c>
      <c r="G291" s="101">
        <v>0</v>
      </c>
      <c r="H291" s="101">
        <v>49908200</v>
      </c>
      <c r="I291" s="101">
        <v>0</v>
      </c>
      <c r="J291" s="101">
        <v>49908200</v>
      </c>
      <c r="K291" s="93"/>
    </row>
    <row r="292" spans="1:11" ht="14.25" customHeight="1">
      <c r="B292" s="93"/>
      <c r="C292" s="101">
        <v>0</v>
      </c>
      <c r="D292" s="101">
        <v>61908200</v>
      </c>
      <c r="E292" s="101">
        <v>0</v>
      </c>
      <c r="F292" s="101">
        <v>61908200</v>
      </c>
      <c r="G292" s="101">
        <v>0</v>
      </c>
      <c r="H292" s="101">
        <v>61908200</v>
      </c>
      <c r="I292" s="101">
        <v>0</v>
      </c>
      <c r="J292" s="101">
        <v>61908200</v>
      </c>
      <c r="K292" s="93"/>
    </row>
    <row r="293" spans="1:11" ht="14.25" customHeight="1">
      <c r="B293" s="93"/>
      <c r="C293" s="101">
        <v>0</v>
      </c>
      <c r="D293" s="101">
        <v>61908200</v>
      </c>
      <c r="E293" s="101">
        <v>0</v>
      </c>
      <c r="F293" s="101">
        <v>61908200</v>
      </c>
      <c r="G293" s="101">
        <v>0</v>
      </c>
      <c r="H293" s="101">
        <v>61908200</v>
      </c>
      <c r="I293" s="101">
        <v>0</v>
      </c>
      <c r="J293" s="101">
        <v>61908200</v>
      </c>
      <c r="K293" s="93"/>
    </row>
    <row r="294" spans="1:11" ht="14.25" customHeight="1">
      <c r="B294" s="93"/>
      <c r="C294" s="101">
        <v>0</v>
      </c>
      <c r="D294" s="101">
        <v>61908200</v>
      </c>
      <c r="E294" s="101">
        <v>0</v>
      </c>
      <c r="F294" s="101">
        <v>61908200</v>
      </c>
      <c r="G294" s="101">
        <v>0</v>
      </c>
      <c r="H294" s="101">
        <v>61908200</v>
      </c>
      <c r="I294" s="101">
        <v>0</v>
      </c>
      <c r="J294" s="101">
        <v>61908200</v>
      </c>
      <c r="K294" s="93"/>
    </row>
    <row r="295" spans="1:11" ht="14.25" customHeight="1">
      <c r="B295" s="93"/>
      <c r="C295" s="101">
        <v>0</v>
      </c>
      <c r="D295" s="101">
        <v>61908200</v>
      </c>
      <c r="E295" s="101">
        <v>0</v>
      </c>
      <c r="F295" s="101">
        <v>61908200</v>
      </c>
      <c r="G295" s="101">
        <v>0</v>
      </c>
      <c r="H295" s="101">
        <v>61908200</v>
      </c>
      <c r="I295" s="101">
        <v>0</v>
      </c>
      <c r="J295" s="101">
        <v>61908200</v>
      </c>
      <c r="K295" s="93"/>
    </row>
    <row r="296" spans="1:11" ht="14.25" customHeight="1">
      <c r="B296" s="93" t="s">
        <v>3626</v>
      </c>
      <c r="C296" s="101">
        <v>0</v>
      </c>
      <c r="D296" s="101">
        <v>61908200</v>
      </c>
      <c r="E296" s="101">
        <v>0</v>
      </c>
      <c r="F296" s="101">
        <v>61908200</v>
      </c>
      <c r="G296" s="101">
        <v>0</v>
      </c>
      <c r="H296" s="101">
        <v>61908200</v>
      </c>
      <c r="I296" s="101">
        <v>0</v>
      </c>
      <c r="J296" s="101">
        <v>61908200</v>
      </c>
      <c r="K296" s="93"/>
    </row>
    <row r="297" spans="1:11" ht="14.25" customHeight="1">
      <c r="B297" s="93" t="s">
        <v>3625</v>
      </c>
      <c r="C297" s="101">
        <v>0</v>
      </c>
      <c r="D297" s="101">
        <v>61908200</v>
      </c>
      <c r="E297" s="101">
        <v>0</v>
      </c>
      <c r="F297" s="101">
        <v>61908200</v>
      </c>
      <c r="G297" s="101">
        <v>0</v>
      </c>
      <c r="H297" s="101">
        <v>61908200</v>
      </c>
      <c r="I297" s="101">
        <v>0</v>
      </c>
      <c r="J297" s="101">
        <v>61908200</v>
      </c>
      <c r="K297" s="93"/>
    </row>
    <row r="298" spans="1:11" ht="14.25" customHeight="1">
      <c r="B298" s="93" t="s">
        <v>3593</v>
      </c>
      <c r="C298" s="101">
        <v>200000000</v>
      </c>
      <c r="D298" s="101">
        <v>572398200</v>
      </c>
      <c r="E298" s="101">
        <v>0</v>
      </c>
      <c r="F298" s="101">
        <v>456650500</v>
      </c>
      <c r="G298" s="101">
        <v>15400000</v>
      </c>
      <c r="H298" s="101">
        <v>293890500</v>
      </c>
      <c r="I298" s="101">
        <v>32500000</v>
      </c>
      <c r="J298" s="101">
        <v>278490500</v>
      </c>
      <c r="K298" s="93"/>
    </row>
    <row r="299" spans="1:11" ht="14.25" customHeight="1">
      <c r="B299" s="93" t="s">
        <v>3658</v>
      </c>
      <c r="C299" s="101">
        <v>200000000</v>
      </c>
      <c r="D299" s="101">
        <v>572398200</v>
      </c>
      <c r="E299" s="101">
        <v>0</v>
      </c>
      <c r="F299" s="101">
        <v>456650500</v>
      </c>
      <c r="G299" s="101">
        <v>15400000</v>
      </c>
      <c r="H299" s="101">
        <v>293890500</v>
      </c>
      <c r="I299" s="101">
        <v>32500000</v>
      </c>
      <c r="J299" s="101">
        <v>278490500</v>
      </c>
      <c r="K299" s="93"/>
    </row>
    <row r="300" spans="1:11" ht="14.25" customHeight="1">
      <c r="A300" s="93">
        <v>2</v>
      </c>
      <c r="B300" s="93" t="s">
        <v>3668</v>
      </c>
      <c r="C300" s="93"/>
      <c r="D300" s="93"/>
      <c r="E300" s="93"/>
      <c r="F300" s="93"/>
      <c r="G300" s="93"/>
      <c r="H300" s="93"/>
      <c r="I300" s="93"/>
      <c r="K300" s="93"/>
    </row>
    <row r="301" spans="1:11" ht="14.25" customHeight="1">
      <c r="A301" s="93">
        <v>2.2999999999999998</v>
      </c>
      <c r="B301" s="93" t="s">
        <v>3593</v>
      </c>
      <c r="C301" s="93"/>
      <c r="D301" s="93"/>
      <c r="E301" s="93"/>
      <c r="F301" s="93"/>
      <c r="G301" s="93"/>
      <c r="H301" s="93"/>
      <c r="I301" s="93"/>
      <c r="K301" s="93"/>
    </row>
    <row r="302" spans="1:11" ht="14.25" customHeight="1">
      <c r="A302" s="93" t="s">
        <v>3387</v>
      </c>
      <c r="B302" s="93" t="s">
        <v>3594</v>
      </c>
      <c r="C302" s="93"/>
      <c r="D302" s="93"/>
      <c r="E302" s="93"/>
      <c r="F302" s="93"/>
      <c r="G302" s="93"/>
      <c r="H302" s="93"/>
      <c r="I302" s="93"/>
      <c r="K302" s="93"/>
    </row>
    <row r="303" spans="1:11" ht="14.25" customHeight="1">
      <c r="A303" s="93" t="s">
        <v>3407</v>
      </c>
      <c r="B303" s="93" t="s">
        <v>3669</v>
      </c>
      <c r="C303" s="93"/>
      <c r="D303" s="93"/>
      <c r="E303" s="93"/>
      <c r="F303" s="93"/>
      <c r="G303" s="93"/>
      <c r="H303" s="93"/>
      <c r="I303" s="93"/>
      <c r="K303" s="93"/>
    </row>
    <row r="304" spans="1:11" ht="14.25" customHeight="1">
      <c r="A304" s="93" t="s">
        <v>3408</v>
      </c>
      <c r="B304" s="93" t="s">
        <v>3670</v>
      </c>
      <c r="C304" s="93"/>
      <c r="D304" s="93"/>
      <c r="E304" s="93"/>
      <c r="F304" s="93"/>
      <c r="G304" s="93"/>
      <c r="H304" s="93"/>
      <c r="I304" s="93"/>
      <c r="K304" s="93"/>
    </row>
    <row r="305" spans="1:11" ht="14.25" customHeight="1">
      <c r="A305" s="93" t="s">
        <v>3409</v>
      </c>
      <c r="B305" s="93" t="s">
        <v>3671</v>
      </c>
      <c r="C305" s="93"/>
      <c r="D305" s="93"/>
      <c r="E305" s="93"/>
      <c r="F305" s="93"/>
      <c r="G305" s="93"/>
      <c r="H305" s="93"/>
      <c r="I305" s="93"/>
      <c r="K305" s="93"/>
    </row>
    <row r="306" spans="1:11" ht="14.25" customHeight="1">
      <c r="A306" s="93" t="s">
        <v>3410</v>
      </c>
      <c r="B306" s="93" t="s">
        <v>3672</v>
      </c>
      <c r="C306" s="93"/>
      <c r="D306" s="93"/>
      <c r="E306" s="93"/>
      <c r="F306" s="93"/>
      <c r="G306" s="93"/>
      <c r="H306" s="93"/>
      <c r="I306" s="93"/>
      <c r="K306" s="93"/>
    </row>
    <row r="307" spans="1:11" ht="14.25" customHeight="1">
      <c r="A307" s="93" t="s">
        <v>3411</v>
      </c>
      <c r="B307" s="93" t="s">
        <v>3673</v>
      </c>
      <c r="C307" s="93"/>
      <c r="D307" s="93"/>
      <c r="E307" s="93"/>
      <c r="F307" s="93"/>
      <c r="G307" s="93"/>
      <c r="H307" s="93"/>
      <c r="I307" s="93"/>
      <c r="K307" s="93"/>
    </row>
    <row r="308" spans="1:11" ht="14.25" customHeight="1">
      <c r="A308" s="93" t="s">
        <v>3412</v>
      </c>
      <c r="B308" s="93" t="s">
        <v>3674</v>
      </c>
      <c r="C308" s="93"/>
      <c r="D308" s="93"/>
      <c r="E308" s="93"/>
      <c r="F308" s="93"/>
      <c r="G308" s="93"/>
      <c r="H308" s="93"/>
      <c r="I308" s="93"/>
      <c r="K308" s="93"/>
    </row>
    <row r="309" spans="1:11" ht="14.25" customHeight="1">
      <c r="A309" s="93">
        <v>1</v>
      </c>
      <c r="B309" s="93" t="s">
        <v>3608</v>
      </c>
      <c r="C309" s="93"/>
      <c r="D309" s="93"/>
      <c r="E309" s="93"/>
      <c r="F309" s="93"/>
      <c r="G309" s="93"/>
      <c r="H309" s="93"/>
      <c r="I309" s="93"/>
      <c r="K309" s="93"/>
    </row>
    <row r="310" spans="1:11" ht="14.25" customHeight="1">
      <c r="A310" s="93">
        <v>40</v>
      </c>
      <c r="B310" s="93" t="s">
        <v>3675</v>
      </c>
      <c r="C310" s="93"/>
      <c r="D310" s="93"/>
      <c r="E310" s="93"/>
      <c r="F310" s="93"/>
      <c r="G310" s="93"/>
      <c r="H310" s="93"/>
      <c r="I310" s="93"/>
      <c r="K310" s="93"/>
    </row>
    <row r="311" spans="1:11" ht="14.25" customHeight="1">
      <c r="A311" s="93" t="s">
        <v>242</v>
      </c>
      <c r="B311" s="93" t="s">
        <v>241</v>
      </c>
      <c r="C311" s="101">
        <v>1500000</v>
      </c>
      <c r="D311" s="101">
        <v>0</v>
      </c>
      <c r="E311" s="101">
        <v>0</v>
      </c>
      <c r="F311" s="101">
        <v>0</v>
      </c>
      <c r="G311" s="101">
        <v>0</v>
      </c>
      <c r="H311" s="101">
        <v>0</v>
      </c>
      <c r="I311" s="101">
        <v>0</v>
      </c>
      <c r="J311" s="101">
        <v>0</v>
      </c>
      <c r="K311" s="93"/>
    </row>
    <row r="312" spans="1:11" ht="14.25" customHeight="1">
      <c r="A312" s="93">
        <v>45</v>
      </c>
      <c r="B312" s="93" t="s">
        <v>3597</v>
      </c>
      <c r="C312" s="93"/>
      <c r="D312" s="93"/>
      <c r="E312" s="93"/>
      <c r="F312" s="93"/>
      <c r="G312" s="93"/>
      <c r="H312" s="93"/>
      <c r="I312" s="93"/>
      <c r="K312" s="93"/>
    </row>
    <row r="313" spans="1:11" ht="14.25" customHeight="1">
      <c r="A313" s="93" t="s">
        <v>178</v>
      </c>
      <c r="B313" s="93" t="s">
        <v>175</v>
      </c>
      <c r="C313" s="101">
        <v>1000000</v>
      </c>
      <c r="D313" s="101">
        <v>0</v>
      </c>
      <c r="E313" s="101">
        <v>0</v>
      </c>
      <c r="F313" s="101">
        <v>0</v>
      </c>
      <c r="G313" s="101">
        <v>0</v>
      </c>
      <c r="H313" s="101">
        <v>0</v>
      </c>
      <c r="I313" s="101">
        <v>0</v>
      </c>
      <c r="J313" s="101">
        <v>0</v>
      </c>
      <c r="K313" s="93"/>
    </row>
    <row r="314" spans="1:11" ht="14.25" customHeight="1">
      <c r="B314" s="93" t="s">
        <v>3673</v>
      </c>
      <c r="C314" s="101">
        <v>2500000</v>
      </c>
      <c r="D314" s="101">
        <v>0</v>
      </c>
      <c r="E314" s="101">
        <v>0</v>
      </c>
      <c r="F314" s="101">
        <v>0</v>
      </c>
      <c r="G314" s="101">
        <v>0</v>
      </c>
      <c r="H314" s="101">
        <v>0</v>
      </c>
      <c r="I314" s="101">
        <v>0</v>
      </c>
      <c r="J314" s="101">
        <v>0</v>
      </c>
      <c r="K314" s="93"/>
    </row>
    <row r="315" spans="1:11" ht="14.25" customHeight="1">
      <c r="B315" s="93" t="s">
        <v>3672</v>
      </c>
      <c r="C315" s="101">
        <v>2500000</v>
      </c>
      <c r="D315" s="101">
        <v>0</v>
      </c>
      <c r="E315" s="101">
        <v>0</v>
      </c>
      <c r="F315" s="101">
        <v>0</v>
      </c>
      <c r="G315" s="101">
        <v>0</v>
      </c>
      <c r="H315" s="101">
        <v>0</v>
      </c>
      <c r="I315" s="101">
        <v>0</v>
      </c>
      <c r="J315" s="101">
        <v>0</v>
      </c>
      <c r="K315" s="93"/>
    </row>
    <row r="316" spans="1:11" ht="14.25" customHeight="1">
      <c r="B316" s="93" t="s">
        <v>3671</v>
      </c>
      <c r="C316" s="101">
        <v>2500000</v>
      </c>
      <c r="D316" s="101">
        <v>0</v>
      </c>
      <c r="E316" s="101">
        <v>0</v>
      </c>
      <c r="F316" s="101">
        <v>0</v>
      </c>
      <c r="G316" s="101">
        <v>0</v>
      </c>
      <c r="H316" s="101">
        <v>0</v>
      </c>
      <c r="I316" s="101">
        <v>0</v>
      </c>
      <c r="J316" s="101">
        <v>0</v>
      </c>
      <c r="K316" s="93"/>
    </row>
    <row r="317" spans="1:11" ht="14.25" customHeight="1">
      <c r="B317" s="93" t="s">
        <v>3670</v>
      </c>
      <c r="C317" s="101">
        <v>2500000</v>
      </c>
      <c r="D317" s="101">
        <v>0</v>
      </c>
      <c r="E317" s="101">
        <v>0</v>
      </c>
      <c r="F317" s="101">
        <v>0</v>
      </c>
      <c r="G317" s="101">
        <v>0</v>
      </c>
      <c r="H317" s="101">
        <v>0</v>
      </c>
      <c r="I317" s="101">
        <v>0</v>
      </c>
      <c r="J317" s="101">
        <v>0</v>
      </c>
      <c r="K317" s="93"/>
    </row>
    <row r="318" spans="1:11" ht="14.25" customHeight="1">
      <c r="B318" s="93" t="s">
        <v>3669</v>
      </c>
      <c r="C318" s="101">
        <v>2500000</v>
      </c>
      <c r="D318" s="101">
        <v>0</v>
      </c>
      <c r="E318" s="101">
        <v>0</v>
      </c>
      <c r="F318" s="101">
        <v>0</v>
      </c>
      <c r="G318" s="101">
        <v>0</v>
      </c>
      <c r="H318" s="101">
        <v>0</v>
      </c>
      <c r="I318" s="101">
        <v>0</v>
      </c>
      <c r="J318" s="101">
        <v>0</v>
      </c>
      <c r="K318" s="93"/>
    </row>
    <row r="319" spans="1:11" ht="14.25" customHeight="1">
      <c r="A319" s="93" t="s">
        <v>3388</v>
      </c>
      <c r="B319" s="93" t="s">
        <v>3595</v>
      </c>
      <c r="C319" s="93"/>
      <c r="D319" s="93"/>
      <c r="E319" s="93"/>
      <c r="F319" s="93"/>
      <c r="G319" s="93"/>
      <c r="H319" s="93"/>
      <c r="I319" s="93"/>
      <c r="K319" s="93"/>
    </row>
    <row r="320" spans="1:11" ht="14.25" customHeight="1">
      <c r="A320" s="93" t="s">
        <v>3390</v>
      </c>
      <c r="B320" s="93" t="s">
        <v>3601</v>
      </c>
      <c r="C320" s="93"/>
      <c r="D320" s="93"/>
      <c r="E320" s="93"/>
      <c r="F320" s="93"/>
      <c r="G320" s="93"/>
      <c r="H320" s="93"/>
      <c r="I320" s="93"/>
      <c r="K320" s="93"/>
    </row>
    <row r="321" spans="1:11" ht="14.25" customHeight="1">
      <c r="A321" s="93"/>
      <c r="B321" s="93"/>
      <c r="C321" s="93"/>
      <c r="D321" s="93"/>
      <c r="E321" s="93"/>
      <c r="F321" s="93"/>
      <c r="G321" s="93"/>
      <c r="H321" s="93"/>
      <c r="I321" s="93"/>
      <c r="K321" s="93"/>
    </row>
    <row r="322" spans="1:11" ht="14.25" customHeight="1">
      <c r="A322" s="93"/>
      <c r="B322" s="93"/>
      <c r="C322" s="93"/>
      <c r="D322" s="93"/>
      <c r="E322" s="93"/>
      <c r="F322" s="93"/>
      <c r="G322" s="93"/>
      <c r="H322" s="93"/>
      <c r="I322" s="93"/>
      <c r="K322" s="93"/>
    </row>
    <row r="323" spans="1:11" ht="14.25" customHeight="1">
      <c r="A323" s="93"/>
      <c r="B323" s="93"/>
      <c r="C323" s="93"/>
      <c r="D323" s="93"/>
      <c r="E323" s="93"/>
      <c r="F323" s="93"/>
      <c r="G323" s="93"/>
      <c r="H323" s="93"/>
      <c r="I323" s="93"/>
      <c r="K323" s="93"/>
    </row>
    <row r="324" spans="1:11" ht="14.25" customHeight="1">
      <c r="A324" s="93"/>
      <c r="B324" s="93"/>
      <c r="C324" s="93"/>
      <c r="D324" s="93"/>
      <c r="E324" s="93"/>
      <c r="F324" s="93"/>
      <c r="G324" s="93"/>
      <c r="H324" s="93"/>
      <c r="I324" s="93"/>
      <c r="K324" s="93"/>
    </row>
    <row r="325" spans="1:11" ht="14.25" customHeight="1">
      <c r="A325" s="93"/>
      <c r="B325" s="93"/>
      <c r="C325" s="93"/>
      <c r="D325" s="93"/>
      <c r="E325" s="93"/>
      <c r="F325" s="93"/>
      <c r="G325" s="93"/>
      <c r="H325" s="93"/>
      <c r="I325" s="93"/>
      <c r="K325" s="93"/>
    </row>
    <row r="326" spans="1:11" ht="14.25" customHeight="1">
      <c r="A326" s="93">
        <v>24</v>
      </c>
      <c r="B326" s="93" t="s">
        <v>3676</v>
      </c>
      <c r="C326" s="93"/>
      <c r="D326" s="93"/>
      <c r="E326" s="93"/>
      <c r="F326" s="93"/>
      <c r="G326" s="93"/>
      <c r="H326" s="93"/>
      <c r="I326" s="93"/>
      <c r="K326" s="93"/>
    </row>
    <row r="327" spans="1:11" ht="14.25" customHeight="1">
      <c r="A327" s="93" t="s">
        <v>286</v>
      </c>
      <c r="B327" s="93" t="s">
        <v>3677</v>
      </c>
      <c r="C327" s="101">
        <v>0</v>
      </c>
      <c r="D327" s="101">
        <v>37877800</v>
      </c>
      <c r="E327" s="101">
        <v>0</v>
      </c>
      <c r="F327" s="101">
        <v>37877800</v>
      </c>
      <c r="G327" s="101">
        <v>37877800</v>
      </c>
      <c r="H327" s="101">
        <v>37877800</v>
      </c>
      <c r="I327" s="101">
        <v>0</v>
      </c>
      <c r="J327" s="101">
        <v>0</v>
      </c>
      <c r="K327" s="93"/>
    </row>
    <row r="328" spans="1:11" ht="14.25" customHeight="1">
      <c r="A328" s="93" t="s">
        <v>289</v>
      </c>
      <c r="B328" s="93" t="s">
        <v>3678</v>
      </c>
      <c r="C328" s="101">
        <v>0</v>
      </c>
      <c r="D328" s="101">
        <v>122200</v>
      </c>
      <c r="E328" s="101">
        <v>0</v>
      </c>
      <c r="F328" s="101">
        <v>122200</v>
      </c>
      <c r="G328" s="101">
        <v>122200</v>
      </c>
      <c r="H328" s="101">
        <v>122200</v>
      </c>
      <c r="I328" s="101">
        <v>122200</v>
      </c>
      <c r="J328" s="101">
        <v>122200</v>
      </c>
      <c r="K328" s="93"/>
    </row>
    <row r="329" spans="1:11" ht="14.25" customHeight="1">
      <c r="A329" s="93">
        <v>40</v>
      </c>
      <c r="B329" s="93" t="s">
        <v>3675</v>
      </c>
      <c r="C329" s="93"/>
      <c r="D329" s="93"/>
      <c r="E329" s="93"/>
      <c r="F329" s="93"/>
      <c r="G329" s="93"/>
      <c r="H329" s="93"/>
      <c r="I329" s="93"/>
      <c r="K329" s="93"/>
    </row>
    <row r="330" spans="1:11" ht="14.25" customHeight="1">
      <c r="A330" s="93" t="s">
        <v>221</v>
      </c>
      <c r="B330" s="93" t="s">
        <v>3679</v>
      </c>
      <c r="C330" s="101">
        <v>0</v>
      </c>
      <c r="D330" s="101">
        <v>10800000</v>
      </c>
      <c r="E330" s="101">
        <v>0</v>
      </c>
      <c r="F330" s="101">
        <v>3600000</v>
      </c>
      <c r="G330" s="101">
        <v>0</v>
      </c>
      <c r="H330" s="101">
        <v>3600000</v>
      </c>
      <c r="I330" s="101">
        <v>0</v>
      </c>
      <c r="J330" s="101">
        <v>3600000</v>
      </c>
      <c r="K330" s="93"/>
    </row>
    <row r="331" spans="1:11" ht="14.25" customHeight="1">
      <c r="A331" s="93">
        <v>45</v>
      </c>
      <c r="B331" s="93" t="s">
        <v>3597</v>
      </c>
      <c r="C331" s="93"/>
      <c r="D331" s="93"/>
      <c r="E331" s="93"/>
      <c r="F331" s="93"/>
      <c r="G331" s="93"/>
      <c r="H331" s="93"/>
      <c r="I331" s="93"/>
      <c r="K331" s="93"/>
    </row>
    <row r="332" spans="1:11" ht="14.25" customHeight="1">
      <c r="A332" s="93" t="s">
        <v>170</v>
      </c>
      <c r="B332" s="93" t="s">
        <v>3680</v>
      </c>
      <c r="C332" s="101">
        <v>0</v>
      </c>
      <c r="D332" s="101">
        <v>26700000</v>
      </c>
      <c r="E332" s="101">
        <v>0</v>
      </c>
      <c r="F332" s="101">
        <v>19500000</v>
      </c>
      <c r="G332" s="101">
        <v>3900000</v>
      </c>
      <c r="H332" s="101">
        <v>5850000</v>
      </c>
      <c r="I332" s="101">
        <v>3900000</v>
      </c>
      <c r="J332" s="101">
        <v>3900000</v>
      </c>
      <c r="K332" s="93"/>
    </row>
    <row r="333" spans="1:11" ht="14.25" customHeight="1">
      <c r="A333" s="93" t="s">
        <v>310</v>
      </c>
      <c r="B333" s="93" t="s">
        <v>3681</v>
      </c>
      <c r="C333" s="101">
        <v>0</v>
      </c>
      <c r="D333" s="101">
        <v>78000000</v>
      </c>
      <c r="E333" s="101">
        <v>38025000</v>
      </c>
      <c r="F333" s="101">
        <v>38025000</v>
      </c>
      <c r="G333" s="101">
        <v>0</v>
      </c>
      <c r="H333" s="101">
        <v>0</v>
      </c>
      <c r="I333" s="101">
        <v>0</v>
      </c>
      <c r="J333" s="101">
        <v>0</v>
      </c>
      <c r="K333" s="93"/>
    </row>
    <row r="334" spans="1:11" ht="14.25" customHeight="1">
      <c r="A334" s="93" t="s">
        <v>312</v>
      </c>
      <c r="B334" s="93" t="s">
        <v>3682</v>
      </c>
      <c r="C334" s="101">
        <v>0</v>
      </c>
      <c r="D334" s="101">
        <v>78000000</v>
      </c>
      <c r="E334" s="101">
        <v>32175000</v>
      </c>
      <c r="F334" s="101">
        <v>32175000</v>
      </c>
      <c r="G334" s="101">
        <v>0</v>
      </c>
      <c r="H334" s="101">
        <v>0</v>
      </c>
      <c r="I334" s="101">
        <v>0</v>
      </c>
      <c r="J334" s="101">
        <v>0</v>
      </c>
      <c r="K334" s="93"/>
    </row>
    <row r="335" spans="1:11" ht="14.25" customHeight="1">
      <c r="A335" s="93" t="s">
        <v>97</v>
      </c>
      <c r="B335" s="93" t="s">
        <v>3683</v>
      </c>
      <c r="C335" s="101">
        <v>0</v>
      </c>
      <c r="D335" s="101">
        <v>18000000</v>
      </c>
      <c r="E335" s="101">
        <v>0</v>
      </c>
      <c r="F335" s="101">
        <v>14000000</v>
      </c>
      <c r="G335" s="101">
        <v>0</v>
      </c>
      <c r="H335" s="101">
        <v>2000000</v>
      </c>
      <c r="I335" s="101">
        <v>2000000</v>
      </c>
      <c r="J335" s="101">
        <v>2000000</v>
      </c>
      <c r="K335" s="93"/>
    </row>
    <row r="336" spans="1:11" ht="14.25" customHeight="1">
      <c r="A336" s="93" t="s">
        <v>253</v>
      </c>
      <c r="B336" s="93" t="s">
        <v>3684</v>
      </c>
      <c r="C336" s="101">
        <v>0</v>
      </c>
      <c r="D336" s="101">
        <v>60636911</v>
      </c>
      <c r="E336" s="101">
        <v>0</v>
      </c>
      <c r="F336" s="101">
        <v>0</v>
      </c>
      <c r="G336" s="101">
        <v>0</v>
      </c>
      <c r="H336" s="101">
        <v>0</v>
      </c>
      <c r="I336" s="101">
        <v>0</v>
      </c>
      <c r="J336" s="101">
        <v>0</v>
      </c>
      <c r="K336" s="93"/>
    </row>
    <row r="337" spans="1:11" ht="14.25" customHeight="1">
      <c r="A337" s="93" t="s">
        <v>251</v>
      </c>
      <c r="B337" s="93" t="s">
        <v>3684</v>
      </c>
      <c r="C337" s="101">
        <v>0</v>
      </c>
      <c r="D337" s="101">
        <v>149687038.69999999</v>
      </c>
      <c r="E337" s="101">
        <v>12000000</v>
      </c>
      <c r="F337" s="101">
        <v>104000000</v>
      </c>
      <c r="G337" s="101">
        <v>10700000</v>
      </c>
      <c r="H337" s="101">
        <v>27975000</v>
      </c>
      <c r="I337" s="101">
        <v>14075000</v>
      </c>
      <c r="J337" s="101">
        <v>17275000</v>
      </c>
      <c r="K337" s="93"/>
    </row>
    <row r="338" spans="1:11" ht="14.25" customHeight="1">
      <c r="A338" s="93" t="s">
        <v>262</v>
      </c>
      <c r="B338" s="93" t="s">
        <v>3685</v>
      </c>
      <c r="C338" s="101">
        <v>0</v>
      </c>
      <c r="D338" s="101">
        <v>312961.3</v>
      </c>
      <c r="E338" s="101">
        <v>0</v>
      </c>
      <c r="F338" s="101">
        <v>0</v>
      </c>
      <c r="G338" s="101">
        <v>0</v>
      </c>
      <c r="H338" s="101">
        <v>0</v>
      </c>
      <c r="I338" s="101">
        <v>0</v>
      </c>
      <c r="J338" s="101">
        <v>0</v>
      </c>
      <c r="K338" s="93"/>
    </row>
    <row r="339" spans="1:11" ht="14.25" customHeight="1">
      <c r="A339" s="93" t="s">
        <v>297</v>
      </c>
      <c r="B339" s="93" t="s">
        <v>3686</v>
      </c>
      <c r="C339" s="101">
        <v>0</v>
      </c>
      <c r="D339" s="101">
        <v>9000000</v>
      </c>
      <c r="E339" s="101">
        <v>0</v>
      </c>
      <c r="F339" s="101">
        <v>0</v>
      </c>
      <c r="G339" s="101">
        <v>0</v>
      </c>
      <c r="H339" s="101">
        <v>0</v>
      </c>
      <c r="I339" s="101">
        <v>0</v>
      </c>
      <c r="J339" s="101">
        <v>0</v>
      </c>
      <c r="K339" s="93"/>
    </row>
    <row r="340" spans="1:11" ht="14.25" customHeight="1">
      <c r="A340" s="93" t="s">
        <v>301</v>
      </c>
      <c r="B340" s="93" t="s">
        <v>3687</v>
      </c>
      <c r="C340" s="101">
        <v>0</v>
      </c>
      <c r="D340" s="101">
        <v>7000000</v>
      </c>
      <c r="E340" s="101">
        <v>0</v>
      </c>
      <c r="F340" s="101">
        <v>0</v>
      </c>
      <c r="G340" s="101">
        <v>0</v>
      </c>
      <c r="H340" s="101">
        <v>0</v>
      </c>
      <c r="I340" s="101">
        <v>0</v>
      </c>
      <c r="J340" s="101">
        <v>0</v>
      </c>
      <c r="K340" s="93"/>
    </row>
    <row r="341" spans="1:11" ht="14.25" customHeight="1">
      <c r="A341" s="93" t="s">
        <v>296</v>
      </c>
      <c r="B341" s="93" t="s">
        <v>3688</v>
      </c>
      <c r="C341" s="101">
        <v>0</v>
      </c>
      <c r="D341" s="101">
        <v>34800000</v>
      </c>
      <c r="E341" s="101">
        <v>0</v>
      </c>
      <c r="F341" s="101">
        <v>34800000</v>
      </c>
      <c r="G341" s="101">
        <v>1900000</v>
      </c>
      <c r="H341" s="101">
        <v>19300000</v>
      </c>
      <c r="I341" s="101">
        <v>8700000</v>
      </c>
      <c r="J341" s="101">
        <v>17400000</v>
      </c>
      <c r="K341" s="93"/>
    </row>
    <row r="342" spans="1:11" ht="14.25" customHeight="1">
      <c r="A342" s="93" t="s">
        <v>299</v>
      </c>
      <c r="B342" s="93" t="s">
        <v>3689</v>
      </c>
      <c r="C342" s="101">
        <v>0</v>
      </c>
      <c r="D342" s="101">
        <v>14400000</v>
      </c>
      <c r="E342" s="101">
        <v>0</v>
      </c>
      <c r="F342" s="101">
        <v>14400000</v>
      </c>
      <c r="G342" s="101">
        <v>0</v>
      </c>
      <c r="H342" s="101">
        <v>3600000</v>
      </c>
      <c r="I342" s="101">
        <v>3600000</v>
      </c>
      <c r="J342" s="101">
        <v>3600000</v>
      </c>
      <c r="K342" s="93"/>
    </row>
    <row r="343" spans="1:11" ht="14.25" customHeight="1">
      <c r="A343" s="93" t="s">
        <v>2028</v>
      </c>
      <c r="B343" s="93" t="s">
        <v>2027</v>
      </c>
      <c r="C343" s="101">
        <v>0</v>
      </c>
      <c r="D343" s="101">
        <v>0</v>
      </c>
      <c r="E343" s="101">
        <v>0</v>
      </c>
      <c r="F343" s="101">
        <v>0</v>
      </c>
      <c r="G343" s="101">
        <v>0</v>
      </c>
      <c r="H343" s="101">
        <v>0</v>
      </c>
      <c r="I343" s="101">
        <v>0</v>
      </c>
      <c r="J343" s="101">
        <v>0</v>
      </c>
      <c r="K343" s="93"/>
    </row>
    <row r="344" spans="1:11" ht="14.25" customHeight="1">
      <c r="A344" s="93">
        <v>1</v>
      </c>
      <c r="B344" s="93" t="s">
        <v>3608</v>
      </c>
      <c r="C344" s="93"/>
      <c r="D344" s="93"/>
      <c r="E344" s="93"/>
      <c r="F344" s="93"/>
      <c r="G344" s="93"/>
      <c r="H344" s="93"/>
      <c r="I344" s="93"/>
      <c r="K344" s="93"/>
    </row>
    <row r="345" spans="1:11" ht="14.25" customHeight="1">
      <c r="A345" s="93">
        <v>40</v>
      </c>
      <c r="B345" s="93" t="s">
        <v>3675</v>
      </c>
      <c r="C345" s="93"/>
      <c r="D345" s="93"/>
      <c r="E345" s="93"/>
      <c r="F345" s="93"/>
      <c r="G345" s="93"/>
      <c r="H345" s="93"/>
      <c r="I345" s="93"/>
      <c r="K345" s="93"/>
    </row>
    <row r="346" spans="1:11" ht="14.25" customHeight="1">
      <c r="A346" s="93" t="s">
        <v>244</v>
      </c>
      <c r="B346" s="93" t="s">
        <v>243</v>
      </c>
      <c r="C346" s="101">
        <v>4000000</v>
      </c>
      <c r="D346" s="101">
        <v>4000000</v>
      </c>
      <c r="E346" s="101">
        <v>0</v>
      </c>
      <c r="F346" s="101">
        <v>4000000</v>
      </c>
      <c r="G346" s="101">
        <v>0</v>
      </c>
      <c r="H346" s="101">
        <v>0</v>
      </c>
      <c r="I346" s="101">
        <v>0</v>
      </c>
      <c r="J346" s="101">
        <v>0</v>
      </c>
      <c r="K346" s="93"/>
    </row>
    <row r="347" spans="1:11" ht="14.25" customHeight="1">
      <c r="A347" s="93" t="s">
        <v>236</v>
      </c>
      <c r="B347" s="93" t="s">
        <v>3690</v>
      </c>
      <c r="C347" s="101">
        <v>60000000</v>
      </c>
      <c r="D347" s="101">
        <v>216000000</v>
      </c>
      <c r="E347" s="101">
        <v>0</v>
      </c>
      <c r="F347" s="101">
        <v>134000000</v>
      </c>
      <c r="G347" s="101">
        <v>0</v>
      </c>
      <c r="H347" s="101">
        <v>81000000</v>
      </c>
      <c r="I347" s="101">
        <v>25000000</v>
      </c>
      <c r="J347" s="101">
        <v>81000000</v>
      </c>
      <c r="K347" s="93"/>
    </row>
    <row r="348" spans="1:11" ht="14.25" customHeight="1">
      <c r="A348" s="93" t="s">
        <v>238</v>
      </c>
      <c r="B348" s="93" t="s">
        <v>237</v>
      </c>
      <c r="C348" s="101">
        <v>30000000</v>
      </c>
      <c r="D348" s="101">
        <v>0</v>
      </c>
      <c r="E348" s="101">
        <v>0</v>
      </c>
      <c r="F348" s="101">
        <v>0</v>
      </c>
      <c r="G348" s="101">
        <v>0</v>
      </c>
      <c r="H348" s="101">
        <v>0</v>
      </c>
      <c r="I348" s="101">
        <v>0</v>
      </c>
      <c r="J348" s="101">
        <v>0</v>
      </c>
      <c r="K348" s="93"/>
    </row>
    <row r="349" spans="1:11" ht="14.25" customHeight="1">
      <c r="A349" s="93" t="s">
        <v>240</v>
      </c>
      <c r="B349" s="93" t="s">
        <v>3691</v>
      </c>
      <c r="C349" s="101">
        <v>40000000</v>
      </c>
      <c r="D349" s="101">
        <v>0</v>
      </c>
      <c r="E349" s="101">
        <v>0</v>
      </c>
      <c r="F349" s="101">
        <v>0</v>
      </c>
      <c r="G349" s="101">
        <v>0</v>
      </c>
      <c r="H349" s="101">
        <v>0</v>
      </c>
      <c r="I349" s="101">
        <v>0</v>
      </c>
      <c r="J349" s="101">
        <v>0</v>
      </c>
      <c r="K349" s="93"/>
    </row>
    <row r="350" spans="1:11" ht="14.25" customHeight="1">
      <c r="A350" s="93">
        <v>45</v>
      </c>
      <c r="B350" s="93" t="s">
        <v>3597</v>
      </c>
      <c r="C350" s="93"/>
      <c r="D350" s="93"/>
      <c r="E350" s="93"/>
      <c r="F350" s="93"/>
      <c r="G350" s="93"/>
      <c r="H350" s="93"/>
      <c r="I350" s="93"/>
      <c r="K350" s="93"/>
    </row>
    <row r="351" spans="1:11" ht="14.25" customHeight="1">
      <c r="A351" s="93" t="s">
        <v>121</v>
      </c>
      <c r="B351" s="93" t="s">
        <v>3692</v>
      </c>
      <c r="C351" s="101">
        <v>33000000</v>
      </c>
      <c r="D351" s="101">
        <v>3000000</v>
      </c>
      <c r="E351" s="101">
        <v>0</v>
      </c>
      <c r="F351" s="101">
        <v>0</v>
      </c>
      <c r="G351" s="101">
        <v>0</v>
      </c>
      <c r="H351" s="101">
        <v>0</v>
      </c>
      <c r="I351" s="101">
        <v>0</v>
      </c>
      <c r="J351" s="101">
        <v>0</v>
      </c>
      <c r="K351" s="93"/>
    </row>
    <row r="352" spans="1:11" ht="14.25" customHeight="1">
      <c r="A352" s="93" t="s">
        <v>123</v>
      </c>
      <c r="B352" s="93" t="s">
        <v>122</v>
      </c>
      <c r="C352" s="101">
        <v>27000000</v>
      </c>
      <c r="D352" s="101">
        <v>3000000</v>
      </c>
      <c r="E352" s="101">
        <v>0</v>
      </c>
      <c r="F352" s="101">
        <v>0</v>
      </c>
      <c r="G352" s="101">
        <v>0</v>
      </c>
      <c r="H352" s="101">
        <v>0</v>
      </c>
      <c r="I352" s="101">
        <v>0</v>
      </c>
      <c r="J352" s="101">
        <v>0</v>
      </c>
      <c r="K352" s="93"/>
    </row>
    <row r="353" spans="1:11" ht="14.25" customHeight="1">
      <c r="A353" s="93" t="s">
        <v>180</v>
      </c>
      <c r="B353" s="93" t="s">
        <v>3693</v>
      </c>
      <c r="C353" s="101">
        <v>20000000</v>
      </c>
      <c r="D353" s="101">
        <v>20000000</v>
      </c>
      <c r="E353" s="101">
        <v>0</v>
      </c>
      <c r="F353" s="101">
        <v>20000000</v>
      </c>
      <c r="G353" s="101">
        <v>0</v>
      </c>
      <c r="H353" s="101">
        <v>0</v>
      </c>
      <c r="I353" s="101">
        <v>0</v>
      </c>
      <c r="J353" s="101">
        <v>0</v>
      </c>
      <c r="K353" s="93"/>
    </row>
    <row r="354" spans="1:11" ht="14.25" customHeight="1">
      <c r="A354" s="93" t="s">
        <v>174</v>
      </c>
      <c r="B354" s="93" t="s">
        <v>171</v>
      </c>
      <c r="C354" s="101">
        <v>4000000</v>
      </c>
      <c r="D354" s="101">
        <v>0</v>
      </c>
      <c r="E354" s="101">
        <v>0</v>
      </c>
      <c r="F354" s="101">
        <v>0</v>
      </c>
      <c r="G354" s="101">
        <v>0</v>
      </c>
      <c r="H354" s="101">
        <v>0</v>
      </c>
      <c r="I354" s="101">
        <v>0</v>
      </c>
      <c r="J354" s="101">
        <v>0</v>
      </c>
      <c r="K354" s="93"/>
    </row>
    <row r="355" spans="1:11" ht="14.25" customHeight="1">
      <c r="A355" s="93" t="s">
        <v>165</v>
      </c>
      <c r="B355" s="93" t="s">
        <v>164</v>
      </c>
      <c r="C355" s="101">
        <v>134609121</v>
      </c>
      <c r="D355" s="101">
        <v>32200000</v>
      </c>
      <c r="E355" s="101">
        <v>0</v>
      </c>
      <c r="F355" s="101">
        <v>32200000</v>
      </c>
      <c r="G355" s="101">
        <v>0</v>
      </c>
      <c r="H355" s="101">
        <v>32200000</v>
      </c>
      <c r="I355" s="101">
        <v>0</v>
      </c>
      <c r="J355" s="101">
        <v>32200000</v>
      </c>
      <c r="K355" s="93"/>
    </row>
    <row r="356" spans="1:11" ht="14.25" customHeight="1">
      <c r="A356" s="93" t="s">
        <v>168</v>
      </c>
      <c r="B356" s="93" t="s">
        <v>164</v>
      </c>
      <c r="C356" s="101">
        <v>0</v>
      </c>
      <c r="D356" s="101">
        <v>156600000</v>
      </c>
      <c r="E356" s="101">
        <v>0</v>
      </c>
      <c r="F356" s="101">
        <v>156000000</v>
      </c>
      <c r="G356" s="101">
        <v>17550000</v>
      </c>
      <c r="H356" s="101">
        <v>76050000</v>
      </c>
      <c r="I356" s="101">
        <v>19500000</v>
      </c>
      <c r="J356" s="101">
        <v>58500000</v>
      </c>
      <c r="K356" s="93"/>
    </row>
    <row r="357" spans="1:11" ht="14.25" customHeight="1">
      <c r="A357" s="93" t="s">
        <v>111</v>
      </c>
      <c r="B357" s="93" t="s">
        <v>107</v>
      </c>
      <c r="C357" s="101">
        <v>500000</v>
      </c>
      <c r="D357" s="101">
        <v>500000</v>
      </c>
      <c r="E357" s="101">
        <v>0</v>
      </c>
      <c r="F357" s="101">
        <v>500000</v>
      </c>
      <c r="G357" s="101">
        <v>0</v>
      </c>
      <c r="H357" s="101">
        <v>0</v>
      </c>
      <c r="I357" s="101">
        <v>0</v>
      </c>
      <c r="J357" s="101">
        <v>0</v>
      </c>
      <c r="K357" s="93"/>
    </row>
    <row r="358" spans="1:11" ht="14.25" customHeight="1">
      <c r="A358" s="93" t="s">
        <v>95</v>
      </c>
      <c r="B358" s="93" t="s">
        <v>88</v>
      </c>
      <c r="C358" s="101">
        <v>115000000</v>
      </c>
      <c r="D358" s="101">
        <v>231409121</v>
      </c>
      <c r="E358" s="101">
        <v>0</v>
      </c>
      <c r="F358" s="101">
        <v>203000000</v>
      </c>
      <c r="G358" s="101">
        <v>13200000</v>
      </c>
      <c r="H358" s="101">
        <v>140600000</v>
      </c>
      <c r="I358" s="101">
        <v>26200000</v>
      </c>
      <c r="J358" s="101">
        <v>127400000</v>
      </c>
      <c r="K358" s="93"/>
    </row>
    <row r="359" spans="1:11" ht="14.25" customHeight="1">
      <c r="A359" s="93" t="s">
        <v>100</v>
      </c>
      <c r="B359" s="93" t="s">
        <v>98</v>
      </c>
      <c r="C359" s="101">
        <v>10000000</v>
      </c>
      <c r="D359" s="101">
        <v>0</v>
      </c>
      <c r="E359" s="101">
        <v>0</v>
      </c>
      <c r="F359" s="101">
        <v>0</v>
      </c>
      <c r="G359" s="101">
        <v>0</v>
      </c>
      <c r="H359" s="101">
        <v>0</v>
      </c>
      <c r="I359" s="101">
        <v>0</v>
      </c>
      <c r="J359" s="101">
        <v>0</v>
      </c>
      <c r="K359" s="93"/>
    </row>
    <row r="360" spans="1:11" ht="14.25" customHeight="1">
      <c r="A360" s="93" t="s">
        <v>106</v>
      </c>
      <c r="B360" s="93" t="s">
        <v>104</v>
      </c>
      <c r="C360" s="101">
        <v>1500000</v>
      </c>
      <c r="D360" s="101">
        <v>1500000</v>
      </c>
      <c r="E360" s="101">
        <v>0</v>
      </c>
      <c r="F360" s="101">
        <v>0</v>
      </c>
      <c r="G360" s="101">
        <v>0</v>
      </c>
      <c r="H360" s="101">
        <v>0</v>
      </c>
      <c r="I360" s="101">
        <v>0</v>
      </c>
      <c r="J360" s="101">
        <v>0</v>
      </c>
      <c r="K360" s="93"/>
    </row>
    <row r="361" spans="1:11" ht="14.25" customHeight="1">
      <c r="A361" s="93" t="s">
        <v>147</v>
      </c>
      <c r="B361" s="93" t="s">
        <v>143</v>
      </c>
      <c r="C361" s="101">
        <v>1000000</v>
      </c>
      <c r="D361" s="101">
        <v>0</v>
      </c>
      <c r="E361" s="101">
        <v>0</v>
      </c>
      <c r="F361" s="101">
        <v>0</v>
      </c>
      <c r="G361" s="101">
        <v>0</v>
      </c>
      <c r="H361" s="101">
        <v>0</v>
      </c>
      <c r="I361" s="101">
        <v>0</v>
      </c>
      <c r="J361" s="101">
        <v>0</v>
      </c>
      <c r="K361" s="93"/>
    </row>
    <row r="362" spans="1:11" ht="14.25" customHeight="1">
      <c r="A362" s="93" t="s">
        <v>139</v>
      </c>
      <c r="B362" s="93" t="s">
        <v>137</v>
      </c>
      <c r="C362" s="101">
        <v>1000000</v>
      </c>
      <c r="D362" s="101">
        <v>0</v>
      </c>
      <c r="E362" s="101">
        <v>0</v>
      </c>
      <c r="F362" s="101">
        <v>0</v>
      </c>
      <c r="G362" s="101">
        <v>0</v>
      </c>
      <c r="H362" s="101">
        <v>0</v>
      </c>
      <c r="I362" s="101">
        <v>0</v>
      </c>
      <c r="J362" s="101">
        <v>0</v>
      </c>
      <c r="K362" s="93"/>
    </row>
    <row r="363" spans="1:11" ht="14.25" customHeight="1">
      <c r="A363" s="93" t="s">
        <v>150</v>
      </c>
      <c r="B363" s="93" t="s">
        <v>148</v>
      </c>
      <c r="C363" s="101">
        <v>61857038.700000003</v>
      </c>
      <c r="D363" s="101">
        <v>0</v>
      </c>
      <c r="E363" s="101">
        <v>0</v>
      </c>
      <c r="F363" s="101">
        <v>0</v>
      </c>
      <c r="G363" s="101">
        <v>0</v>
      </c>
      <c r="H363" s="101">
        <v>0</v>
      </c>
      <c r="I363" s="101">
        <v>0</v>
      </c>
      <c r="J363" s="101">
        <v>0</v>
      </c>
      <c r="K363" s="93"/>
    </row>
    <row r="364" spans="1:11" ht="14.25" customHeight="1">
      <c r="A364" s="93" t="s">
        <v>141</v>
      </c>
      <c r="B364" s="93" t="s">
        <v>137</v>
      </c>
      <c r="C364" s="101">
        <v>0</v>
      </c>
      <c r="D364" s="101">
        <v>5000000</v>
      </c>
      <c r="E364" s="101">
        <v>0</v>
      </c>
      <c r="F364" s="101">
        <v>0</v>
      </c>
      <c r="G364" s="101">
        <v>0</v>
      </c>
      <c r="H364" s="101">
        <v>0</v>
      </c>
      <c r="I364" s="101">
        <v>0</v>
      </c>
      <c r="J364" s="101">
        <v>0</v>
      </c>
      <c r="K364" s="93"/>
    </row>
    <row r="365" spans="1:11" ht="14.25" customHeight="1">
      <c r="A365" s="93" t="s">
        <v>151</v>
      </c>
      <c r="B365" s="93" t="s">
        <v>148</v>
      </c>
      <c r="C365" s="101">
        <v>0</v>
      </c>
      <c r="D365" s="101">
        <v>11851097.4</v>
      </c>
      <c r="E365" s="101">
        <v>0</v>
      </c>
      <c r="F365" s="101">
        <v>0</v>
      </c>
      <c r="G365" s="101">
        <v>0</v>
      </c>
      <c r="H365" s="101">
        <v>0</v>
      </c>
      <c r="I365" s="101">
        <v>0</v>
      </c>
      <c r="J365" s="101">
        <v>0</v>
      </c>
      <c r="K365" s="93"/>
    </row>
    <row r="366" spans="1:11" ht="14.25" customHeight="1">
      <c r="A366" s="93" t="s">
        <v>154</v>
      </c>
      <c r="B366" s="93" t="s">
        <v>152</v>
      </c>
      <c r="C366" s="101">
        <v>0</v>
      </c>
      <c r="D366" s="101">
        <v>20676114</v>
      </c>
      <c r="E366" s="101">
        <v>2413785</v>
      </c>
      <c r="F366" s="101">
        <v>7615285</v>
      </c>
      <c r="G366" s="101">
        <v>2413785</v>
      </c>
      <c r="H366" s="101">
        <v>7615285</v>
      </c>
      <c r="I366" s="101">
        <v>0</v>
      </c>
      <c r="J366" s="101">
        <v>5201500</v>
      </c>
      <c r="K366" s="93"/>
    </row>
    <row r="367" spans="1:11" ht="14.25" customHeight="1">
      <c r="A367" s="93" t="s">
        <v>250</v>
      </c>
      <c r="B367" s="93" t="s">
        <v>249</v>
      </c>
      <c r="C367" s="101">
        <v>720033840</v>
      </c>
      <c r="D367" s="101">
        <v>515559964</v>
      </c>
      <c r="E367" s="101">
        <v>0</v>
      </c>
      <c r="F367" s="101">
        <v>481000000</v>
      </c>
      <c r="G367" s="101">
        <v>11250000</v>
      </c>
      <c r="H367" s="101">
        <v>350250000</v>
      </c>
      <c r="I367" s="101">
        <v>46250000</v>
      </c>
      <c r="J367" s="101">
        <v>339000000</v>
      </c>
      <c r="K367" s="93"/>
    </row>
    <row r="368" spans="1:11" ht="14.25" customHeight="1">
      <c r="A368" s="93" t="s">
        <v>255</v>
      </c>
      <c r="B368" s="93" t="s">
        <v>254</v>
      </c>
      <c r="C368" s="101">
        <v>3000000</v>
      </c>
      <c r="D368" s="101">
        <v>3000000</v>
      </c>
      <c r="E368" s="101">
        <v>0</v>
      </c>
      <c r="F368" s="101">
        <v>0</v>
      </c>
      <c r="G368" s="101">
        <v>0</v>
      </c>
      <c r="H368" s="101">
        <v>0</v>
      </c>
      <c r="I368" s="101">
        <v>0</v>
      </c>
      <c r="J368" s="101">
        <v>0</v>
      </c>
      <c r="K368" s="93"/>
    </row>
    <row r="369" spans="1:11" ht="14.25" customHeight="1">
      <c r="A369" s="93" t="s">
        <v>261</v>
      </c>
      <c r="B369" s="93" t="s">
        <v>260</v>
      </c>
      <c r="C369" s="101">
        <v>27000000</v>
      </c>
      <c r="D369" s="101">
        <v>75587038.700000003</v>
      </c>
      <c r="E369" s="101">
        <v>0</v>
      </c>
      <c r="F369" s="101">
        <v>60000000</v>
      </c>
      <c r="G369" s="101">
        <v>3200000</v>
      </c>
      <c r="H369" s="101">
        <v>34350000</v>
      </c>
      <c r="I369" s="101">
        <v>8950000</v>
      </c>
      <c r="J369" s="101">
        <v>31150000</v>
      </c>
      <c r="K369" s="93"/>
    </row>
    <row r="370" spans="1:11" ht="14.25" customHeight="1">
      <c r="A370" s="93" t="s">
        <v>264</v>
      </c>
      <c r="B370" s="93" t="s">
        <v>263</v>
      </c>
      <c r="C370" s="101">
        <v>3000000</v>
      </c>
      <c r="D370" s="101">
        <v>3000000</v>
      </c>
      <c r="E370" s="101">
        <v>0</v>
      </c>
      <c r="F370" s="101">
        <v>3000000</v>
      </c>
      <c r="G370" s="101">
        <v>0</v>
      </c>
      <c r="H370" s="101">
        <v>3000000</v>
      </c>
      <c r="I370" s="101">
        <v>0</v>
      </c>
      <c r="J370" s="101">
        <v>3000000</v>
      </c>
      <c r="K370" s="93"/>
    </row>
    <row r="371" spans="1:11" ht="14.25" customHeight="1">
      <c r="A371" s="93">
        <v>5</v>
      </c>
      <c r="B371" s="93" t="s">
        <v>3694</v>
      </c>
      <c r="C371" s="93"/>
      <c r="D371" s="93"/>
      <c r="E371" s="93"/>
      <c r="F371" s="93"/>
      <c r="G371" s="93"/>
      <c r="H371" s="93"/>
      <c r="I371" s="93"/>
      <c r="K371" s="93"/>
    </row>
    <row r="372" spans="1:11" ht="14.25" customHeight="1">
      <c r="A372" s="93">
        <v>40</v>
      </c>
      <c r="B372" s="93" t="s">
        <v>3675</v>
      </c>
      <c r="C372" s="93"/>
      <c r="D372" s="93"/>
      <c r="E372" s="93"/>
      <c r="F372" s="93"/>
      <c r="G372" s="93"/>
      <c r="H372" s="93"/>
      <c r="I372" s="93"/>
      <c r="K372" s="93"/>
    </row>
    <row r="373" spans="1:11" ht="14.25" customHeight="1">
      <c r="A373" s="93" t="s">
        <v>202</v>
      </c>
      <c r="B373" s="93" t="s">
        <v>196</v>
      </c>
      <c r="C373" s="101">
        <v>35484306.810000002</v>
      </c>
      <c r="D373" s="101">
        <v>0</v>
      </c>
      <c r="E373" s="101">
        <v>0</v>
      </c>
      <c r="F373" s="101">
        <v>0</v>
      </c>
      <c r="G373" s="101">
        <v>0</v>
      </c>
      <c r="H373" s="101">
        <v>0</v>
      </c>
      <c r="I373" s="101">
        <v>0</v>
      </c>
      <c r="J373" s="101">
        <v>0</v>
      </c>
      <c r="K373" s="93"/>
    </row>
    <row r="374" spans="1:11" ht="14.25" customHeight="1">
      <c r="A374" s="93" t="s">
        <v>209</v>
      </c>
      <c r="B374" s="93" t="s">
        <v>207</v>
      </c>
      <c r="C374" s="101">
        <v>44518980.490000002</v>
      </c>
      <c r="D374" s="101">
        <v>0</v>
      </c>
      <c r="E374" s="101">
        <v>0</v>
      </c>
      <c r="F374" s="101">
        <v>0</v>
      </c>
      <c r="G374" s="101">
        <v>0</v>
      </c>
      <c r="H374" s="101">
        <v>0</v>
      </c>
      <c r="I374" s="101">
        <v>0</v>
      </c>
      <c r="J374" s="101">
        <v>0</v>
      </c>
      <c r="K374" s="93"/>
    </row>
    <row r="375" spans="1:11" ht="14.25" customHeight="1">
      <c r="A375" s="93" t="s">
        <v>214</v>
      </c>
      <c r="B375" s="93" t="s">
        <v>212</v>
      </c>
      <c r="C375" s="101">
        <v>219996712.69999999</v>
      </c>
      <c r="D375" s="101">
        <v>0</v>
      </c>
      <c r="E375" s="101">
        <v>0</v>
      </c>
      <c r="F375" s="101">
        <v>0</v>
      </c>
      <c r="G375" s="101">
        <v>0</v>
      </c>
      <c r="H375" s="101">
        <v>0</v>
      </c>
      <c r="I375" s="101">
        <v>0</v>
      </c>
      <c r="J375" s="101">
        <v>0</v>
      </c>
      <c r="K375" s="93"/>
    </row>
    <row r="376" spans="1:11" ht="14.25" customHeight="1">
      <c r="A376" s="93" t="s">
        <v>220</v>
      </c>
      <c r="B376" s="93" t="s">
        <v>217</v>
      </c>
      <c r="C376" s="101">
        <v>1000000</v>
      </c>
      <c r="D376" s="101">
        <v>0</v>
      </c>
      <c r="E376" s="101">
        <v>0</v>
      </c>
      <c r="F376" s="101">
        <v>0</v>
      </c>
      <c r="G376" s="101">
        <v>0</v>
      </c>
      <c r="H376" s="101">
        <v>0</v>
      </c>
      <c r="I376" s="101">
        <v>0</v>
      </c>
      <c r="J376" s="101">
        <v>0</v>
      </c>
      <c r="K376" s="93"/>
    </row>
    <row r="377" spans="1:11" ht="14.25" customHeight="1">
      <c r="A377" s="93">
        <v>6</v>
      </c>
      <c r="B377" s="93" t="s">
        <v>3635</v>
      </c>
      <c r="C377" s="93"/>
      <c r="D377" s="93"/>
      <c r="E377" s="93"/>
      <c r="F377" s="93"/>
      <c r="G377" s="93"/>
      <c r="H377" s="93"/>
      <c r="I377" s="93"/>
      <c r="K377" s="93"/>
    </row>
    <row r="378" spans="1:11" ht="14.25" customHeight="1">
      <c r="A378" s="93">
        <v>24</v>
      </c>
      <c r="B378" s="93" t="s">
        <v>3676</v>
      </c>
      <c r="C378" s="93"/>
      <c r="D378" s="93"/>
      <c r="E378" s="93"/>
      <c r="F378" s="93"/>
      <c r="G378" s="93"/>
      <c r="H378" s="93"/>
      <c r="I378" s="93"/>
      <c r="K378" s="93"/>
    </row>
    <row r="379" spans="1:11" ht="14.25" customHeight="1">
      <c r="A379" s="93" t="s">
        <v>285</v>
      </c>
      <c r="B379" s="93" t="s">
        <v>3695</v>
      </c>
      <c r="C379" s="101">
        <v>42122200</v>
      </c>
      <c r="D379" s="101">
        <v>42122200</v>
      </c>
      <c r="E379" s="101">
        <v>0</v>
      </c>
      <c r="F379" s="101">
        <v>42122200</v>
      </c>
      <c r="G379" s="101">
        <v>42122200</v>
      </c>
      <c r="H379" s="101">
        <v>42122200</v>
      </c>
      <c r="I379" s="101">
        <v>0</v>
      </c>
      <c r="J379" s="101">
        <v>0</v>
      </c>
      <c r="K379" s="93"/>
    </row>
    <row r="380" spans="1:11" ht="14.25" customHeight="1">
      <c r="A380" s="93" t="s">
        <v>288</v>
      </c>
      <c r="B380" s="93" t="s">
        <v>3696</v>
      </c>
      <c r="C380" s="101">
        <v>57877800</v>
      </c>
      <c r="D380" s="101">
        <v>57877800</v>
      </c>
      <c r="E380" s="101">
        <v>0</v>
      </c>
      <c r="F380" s="101">
        <v>57877800</v>
      </c>
      <c r="G380" s="101">
        <v>57877800</v>
      </c>
      <c r="H380" s="101">
        <v>57877800</v>
      </c>
      <c r="I380" s="101">
        <v>57877800</v>
      </c>
      <c r="J380" s="101">
        <v>57877800</v>
      </c>
      <c r="K380" s="93"/>
    </row>
    <row r="381" spans="1:11" ht="14.25" customHeight="1">
      <c r="B381" s="93"/>
      <c r="C381" s="101">
        <v>1697499999.7</v>
      </c>
      <c r="D381" s="101">
        <v>1928220246.0999999</v>
      </c>
      <c r="E381" s="101">
        <v>84613785</v>
      </c>
      <c r="F381" s="101">
        <v>1499815285</v>
      </c>
      <c r="G381" s="101">
        <v>202113785</v>
      </c>
      <c r="H381" s="101">
        <v>925390285</v>
      </c>
      <c r="I381" s="101">
        <v>216175000</v>
      </c>
      <c r="J381" s="101">
        <v>783226500</v>
      </c>
      <c r="K381" s="93"/>
    </row>
    <row r="382" spans="1:11" ht="14.25" customHeight="1">
      <c r="B382" s="93"/>
      <c r="C382" s="101">
        <v>1697499999.7</v>
      </c>
      <c r="D382" s="101">
        <v>1928220246.0999999</v>
      </c>
      <c r="E382" s="101">
        <v>84613785</v>
      </c>
      <c r="F382" s="101">
        <v>1499815285</v>
      </c>
      <c r="G382" s="101">
        <v>202113785</v>
      </c>
      <c r="H382" s="101">
        <v>925390285</v>
      </c>
      <c r="I382" s="101">
        <v>216175000</v>
      </c>
      <c r="J382" s="101">
        <v>783226500</v>
      </c>
      <c r="K382" s="93"/>
    </row>
    <row r="383" spans="1:11" ht="14.25" customHeight="1">
      <c r="B383" s="93"/>
      <c r="C383" s="101">
        <v>1697499999.7</v>
      </c>
      <c r="D383" s="101">
        <v>1928220246.0999999</v>
      </c>
      <c r="E383" s="101">
        <v>84613785</v>
      </c>
      <c r="F383" s="101">
        <v>1499815285</v>
      </c>
      <c r="G383" s="101">
        <v>202113785</v>
      </c>
      <c r="H383" s="101">
        <v>925390285</v>
      </c>
      <c r="I383" s="101">
        <v>216175000</v>
      </c>
      <c r="J383" s="101">
        <v>783226500</v>
      </c>
      <c r="K383" s="93"/>
    </row>
    <row r="384" spans="1:11" ht="14.25" customHeight="1">
      <c r="B384" s="93" t="s">
        <v>3601</v>
      </c>
      <c r="C384" s="101">
        <v>1697499999.7</v>
      </c>
      <c r="D384" s="101">
        <v>1928220246.0999999</v>
      </c>
      <c r="E384" s="101">
        <v>84613785</v>
      </c>
      <c r="F384" s="101">
        <v>1499815285</v>
      </c>
      <c r="G384" s="101">
        <v>202113785</v>
      </c>
      <c r="H384" s="101">
        <v>925390285</v>
      </c>
      <c r="I384" s="101">
        <v>216175000</v>
      </c>
      <c r="J384" s="101">
        <v>783226500</v>
      </c>
      <c r="K384" s="93"/>
    </row>
    <row r="385" spans="1:11" ht="14.25" customHeight="1">
      <c r="B385" s="93" t="s">
        <v>3595</v>
      </c>
      <c r="C385" s="101">
        <v>1697499999.7</v>
      </c>
      <c r="D385" s="101">
        <v>1928220246.0999999</v>
      </c>
      <c r="E385" s="101">
        <v>84613785</v>
      </c>
      <c r="F385" s="101">
        <v>1499815285</v>
      </c>
      <c r="G385" s="101">
        <v>202113785</v>
      </c>
      <c r="H385" s="101">
        <v>925390285</v>
      </c>
      <c r="I385" s="101">
        <v>216175000</v>
      </c>
      <c r="J385" s="101">
        <v>783226500</v>
      </c>
      <c r="K385" s="93"/>
    </row>
    <row r="386" spans="1:11" ht="14.25" customHeight="1">
      <c r="B386" s="93" t="s">
        <v>3594</v>
      </c>
      <c r="C386" s="101">
        <v>1699999999.7</v>
      </c>
      <c r="D386" s="101">
        <v>1928220246.0999999</v>
      </c>
      <c r="E386" s="101">
        <v>84613785</v>
      </c>
      <c r="F386" s="101">
        <v>1499815285</v>
      </c>
      <c r="G386" s="101">
        <v>202113785</v>
      </c>
      <c r="H386" s="101">
        <v>925390285</v>
      </c>
      <c r="I386" s="101">
        <v>216175000</v>
      </c>
      <c r="J386" s="101">
        <v>783226500</v>
      </c>
      <c r="K386" s="93"/>
    </row>
    <row r="387" spans="1:11" ht="14.25" customHeight="1">
      <c r="A387" s="93" t="s">
        <v>3391</v>
      </c>
      <c r="B387" s="93" t="s">
        <v>3625</v>
      </c>
      <c r="C387" s="93"/>
      <c r="D387" s="93"/>
      <c r="E387" s="93"/>
      <c r="F387" s="93"/>
      <c r="G387" s="93"/>
      <c r="H387" s="93"/>
      <c r="I387" s="93"/>
      <c r="K387" s="93"/>
    </row>
    <row r="388" spans="1:11" ht="14.25" customHeight="1">
      <c r="A388" s="93" t="s">
        <v>3392</v>
      </c>
      <c r="B388" s="93" t="s">
        <v>3626</v>
      </c>
      <c r="C388" s="93"/>
      <c r="D388" s="93"/>
      <c r="E388" s="93"/>
      <c r="F388" s="93"/>
      <c r="G388" s="93"/>
      <c r="H388" s="93"/>
      <c r="I388" s="93"/>
      <c r="K388" s="93"/>
    </row>
    <row r="389" spans="1:11" ht="14.25" customHeight="1">
      <c r="A389" s="93"/>
      <c r="B389" s="93"/>
      <c r="C389" s="93"/>
      <c r="D389" s="93"/>
      <c r="E389" s="93"/>
      <c r="F389" s="93"/>
      <c r="G389" s="93"/>
      <c r="H389" s="93"/>
      <c r="I389" s="93"/>
      <c r="K389" s="93"/>
    </row>
    <row r="390" spans="1:11" ht="14.25" customHeight="1">
      <c r="A390" s="93"/>
      <c r="B390" s="93"/>
      <c r="C390" s="93"/>
      <c r="D390" s="93"/>
      <c r="E390" s="93"/>
      <c r="F390" s="93"/>
      <c r="G390" s="93"/>
      <c r="H390" s="93"/>
      <c r="I390" s="93"/>
      <c r="K390" s="93"/>
    </row>
    <row r="391" spans="1:11" ht="14.25" customHeight="1">
      <c r="A391" s="93"/>
      <c r="B391" s="93"/>
      <c r="C391" s="93"/>
      <c r="D391" s="93"/>
      <c r="E391" s="93"/>
      <c r="F391" s="93"/>
      <c r="G391" s="93"/>
      <c r="H391" s="93"/>
      <c r="I391" s="93"/>
      <c r="K391" s="93"/>
    </row>
    <row r="392" spans="1:11" ht="14.25" customHeight="1">
      <c r="A392" s="93"/>
      <c r="B392" s="93"/>
      <c r="C392" s="93"/>
      <c r="D392" s="93"/>
      <c r="E392" s="93"/>
      <c r="F392" s="93"/>
      <c r="G392" s="93"/>
      <c r="H392" s="93"/>
      <c r="I392" s="93"/>
      <c r="K392" s="93"/>
    </row>
    <row r="393" spans="1:11" ht="14.25" customHeight="1">
      <c r="A393" s="93"/>
      <c r="B393" s="93"/>
      <c r="C393" s="93"/>
      <c r="D393" s="93"/>
      <c r="E393" s="93"/>
      <c r="F393" s="93"/>
      <c r="G393" s="93"/>
      <c r="H393" s="93"/>
      <c r="I393" s="93"/>
      <c r="K393" s="93"/>
    </row>
    <row r="394" spans="1:11" ht="14.25" customHeight="1">
      <c r="A394" s="93">
        <v>1</v>
      </c>
      <c r="B394" s="93" t="s">
        <v>3608</v>
      </c>
      <c r="C394" s="93"/>
      <c r="D394" s="93"/>
      <c r="E394" s="93"/>
      <c r="F394" s="93"/>
      <c r="G394" s="93"/>
      <c r="H394" s="93"/>
      <c r="I394" s="93"/>
      <c r="K394" s="93"/>
    </row>
    <row r="395" spans="1:11" ht="14.25" customHeight="1">
      <c r="A395" s="93">
        <v>40</v>
      </c>
      <c r="B395" s="93" t="s">
        <v>3675</v>
      </c>
      <c r="C395" s="93"/>
      <c r="D395" s="93"/>
      <c r="E395" s="93"/>
      <c r="F395" s="93"/>
      <c r="G395" s="93"/>
      <c r="H395" s="93"/>
      <c r="I395" s="93"/>
      <c r="K395" s="93"/>
    </row>
    <row r="396" spans="1:11" ht="14.25" customHeight="1">
      <c r="A396" s="93" t="s">
        <v>3413</v>
      </c>
      <c r="B396" s="93" t="s">
        <v>3697</v>
      </c>
      <c r="C396" s="101">
        <v>0</v>
      </c>
      <c r="D396" s="101">
        <v>52800000</v>
      </c>
      <c r="E396" s="101">
        <v>0</v>
      </c>
      <c r="F396" s="101">
        <v>52800000</v>
      </c>
      <c r="G396" s="101">
        <v>0</v>
      </c>
      <c r="H396" s="101">
        <v>52800000</v>
      </c>
      <c r="I396" s="101">
        <v>0</v>
      </c>
      <c r="J396" s="101">
        <v>52800000</v>
      </c>
      <c r="K396" s="93"/>
    </row>
    <row r="397" spans="1:11" ht="14.25" customHeight="1">
      <c r="A397" s="93" t="s">
        <v>3414</v>
      </c>
      <c r="B397" s="93" t="s">
        <v>3698</v>
      </c>
      <c r="C397" s="101">
        <v>0</v>
      </c>
      <c r="D397" s="101">
        <v>3300000</v>
      </c>
      <c r="E397" s="101">
        <v>0</v>
      </c>
      <c r="F397" s="101">
        <v>3300000</v>
      </c>
      <c r="G397" s="101">
        <v>0</v>
      </c>
      <c r="H397" s="101">
        <v>3300000</v>
      </c>
      <c r="I397" s="101">
        <v>0</v>
      </c>
      <c r="J397" s="101">
        <v>3300000</v>
      </c>
      <c r="K397" s="93"/>
    </row>
    <row r="398" spans="1:11" ht="14.25" customHeight="1">
      <c r="A398" s="93">
        <v>45</v>
      </c>
      <c r="B398" s="93" t="s">
        <v>3597</v>
      </c>
      <c r="C398" s="93"/>
      <c r="D398" s="93"/>
      <c r="E398" s="93"/>
      <c r="F398" s="93"/>
      <c r="G398" s="93"/>
      <c r="H398" s="93"/>
      <c r="I398" s="93"/>
      <c r="K398" s="93"/>
    </row>
    <row r="399" spans="1:11" ht="14.25" customHeight="1">
      <c r="A399" s="93" t="s">
        <v>3415</v>
      </c>
      <c r="B399" s="93" t="s">
        <v>3699</v>
      </c>
      <c r="C399" s="101">
        <v>0</v>
      </c>
      <c r="D399" s="101">
        <v>3000000</v>
      </c>
      <c r="E399" s="101">
        <v>0</v>
      </c>
      <c r="F399" s="101">
        <v>3000000</v>
      </c>
      <c r="G399" s="101">
        <v>0</v>
      </c>
      <c r="H399" s="101">
        <v>3000000</v>
      </c>
      <c r="I399" s="101">
        <v>0</v>
      </c>
      <c r="J399" s="101">
        <v>3000000</v>
      </c>
      <c r="K399" s="93"/>
    </row>
    <row r="400" spans="1:11" ht="14.25" customHeight="1">
      <c r="A400" s="93" t="s">
        <v>3416</v>
      </c>
      <c r="B400" s="93" t="s">
        <v>164</v>
      </c>
      <c r="C400" s="101">
        <v>0</v>
      </c>
      <c r="D400" s="101">
        <v>10650000</v>
      </c>
      <c r="E400" s="101">
        <v>0</v>
      </c>
      <c r="F400" s="101">
        <v>10650000</v>
      </c>
      <c r="G400" s="101">
        <v>0</v>
      </c>
      <c r="H400" s="101">
        <v>10650000</v>
      </c>
      <c r="I400" s="101">
        <v>0</v>
      </c>
      <c r="J400" s="101">
        <v>10650000</v>
      </c>
      <c r="K400" s="93"/>
    </row>
    <row r="401" spans="1:11" ht="14.25" customHeight="1">
      <c r="A401" s="93" t="s">
        <v>3417</v>
      </c>
      <c r="B401" s="93" t="s">
        <v>3693</v>
      </c>
      <c r="C401" s="101">
        <v>0</v>
      </c>
      <c r="D401" s="101">
        <v>7245000</v>
      </c>
      <c r="E401" s="101">
        <v>0</v>
      </c>
      <c r="F401" s="101">
        <v>7245000</v>
      </c>
      <c r="G401" s="101">
        <v>0</v>
      </c>
      <c r="H401" s="101">
        <v>7245000</v>
      </c>
      <c r="I401" s="101">
        <v>0</v>
      </c>
      <c r="J401" s="101">
        <v>7245000</v>
      </c>
      <c r="K401" s="93"/>
    </row>
    <row r="402" spans="1:11" ht="14.25" customHeight="1">
      <c r="A402" s="93" t="s">
        <v>3418</v>
      </c>
      <c r="B402" s="93" t="s">
        <v>88</v>
      </c>
      <c r="C402" s="101">
        <v>0</v>
      </c>
      <c r="D402" s="101">
        <v>19775000</v>
      </c>
      <c r="E402" s="101">
        <v>0</v>
      </c>
      <c r="F402" s="101">
        <v>19775000</v>
      </c>
      <c r="G402" s="101">
        <v>0</v>
      </c>
      <c r="H402" s="101">
        <v>19775000</v>
      </c>
      <c r="I402" s="101">
        <v>0</v>
      </c>
      <c r="J402" s="101">
        <v>19775000</v>
      </c>
      <c r="K402" s="93"/>
    </row>
    <row r="403" spans="1:11" ht="14.25" customHeight="1">
      <c r="A403" s="93" t="s">
        <v>3419</v>
      </c>
      <c r="B403" s="93" t="s">
        <v>249</v>
      </c>
      <c r="C403" s="101">
        <v>0</v>
      </c>
      <c r="D403" s="101">
        <v>55200000</v>
      </c>
      <c r="E403" s="101">
        <v>0</v>
      </c>
      <c r="F403" s="101">
        <v>55200000</v>
      </c>
      <c r="G403" s="101">
        <v>0</v>
      </c>
      <c r="H403" s="101">
        <v>55200000</v>
      </c>
      <c r="I403" s="101">
        <v>0</v>
      </c>
      <c r="J403" s="101">
        <v>55200000</v>
      </c>
      <c r="K403" s="93"/>
    </row>
    <row r="404" spans="1:11" ht="14.25" customHeight="1">
      <c r="A404" s="93" t="s">
        <v>3420</v>
      </c>
      <c r="B404" s="93" t="s">
        <v>260</v>
      </c>
      <c r="C404" s="101">
        <v>0</v>
      </c>
      <c r="D404" s="101">
        <v>2800000</v>
      </c>
      <c r="E404" s="101">
        <v>0</v>
      </c>
      <c r="F404" s="101">
        <v>2800000</v>
      </c>
      <c r="G404" s="101">
        <v>0</v>
      </c>
      <c r="H404" s="101">
        <v>2800000</v>
      </c>
      <c r="I404" s="101">
        <v>0</v>
      </c>
      <c r="J404" s="101">
        <v>2800000</v>
      </c>
      <c r="K404" s="93"/>
    </row>
    <row r="405" spans="1:11" ht="14.25" customHeight="1">
      <c r="B405" s="93"/>
      <c r="C405" s="101">
        <v>0</v>
      </c>
      <c r="D405" s="101">
        <v>154770000</v>
      </c>
      <c r="E405" s="101">
        <v>0</v>
      </c>
      <c r="F405" s="101">
        <v>154770000</v>
      </c>
      <c r="G405" s="101">
        <v>0</v>
      </c>
      <c r="H405" s="101">
        <v>154770000</v>
      </c>
      <c r="I405" s="101">
        <v>0</v>
      </c>
      <c r="J405" s="101">
        <v>154770000</v>
      </c>
      <c r="K405" s="93"/>
    </row>
    <row r="406" spans="1:11" ht="14.25" customHeight="1">
      <c r="B406" s="93"/>
      <c r="C406" s="101">
        <v>0</v>
      </c>
      <c r="D406" s="101">
        <v>154770000</v>
      </c>
      <c r="E406" s="101">
        <v>0</v>
      </c>
      <c r="F406" s="101">
        <v>154770000</v>
      </c>
      <c r="G406" s="101">
        <v>0</v>
      </c>
      <c r="H406" s="101">
        <v>154770000</v>
      </c>
      <c r="I406" s="101">
        <v>0</v>
      </c>
      <c r="J406" s="101">
        <v>154770000</v>
      </c>
      <c r="K406" s="93"/>
    </row>
    <row r="407" spans="1:11" ht="14.25" customHeight="1">
      <c r="B407" s="93"/>
      <c r="C407" s="101">
        <v>0</v>
      </c>
      <c r="D407" s="101">
        <v>154770000</v>
      </c>
      <c r="E407" s="101">
        <v>0</v>
      </c>
      <c r="F407" s="101">
        <v>154770000</v>
      </c>
      <c r="G407" s="101">
        <v>0</v>
      </c>
      <c r="H407" s="101">
        <v>154770000</v>
      </c>
      <c r="I407" s="101">
        <v>0</v>
      </c>
      <c r="J407" s="101">
        <v>154770000</v>
      </c>
      <c r="K407" s="93"/>
    </row>
    <row r="408" spans="1:11" ht="14.25" customHeight="1">
      <c r="B408" s="93"/>
      <c r="C408" s="101">
        <v>0</v>
      </c>
      <c r="D408" s="101">
        <v>154770000</v>
      </c>
      <c r="E408" s="101">
        <v>0</v>
      </c>
      <c r="F408" s="101">
        <v>154770000</v>
      </c>
      <c r="G408" s="101">
        <v>0</v>
      </c>
      <c r="H408" s="101">
        <v>154770000</v>
      </c>
      <c r="I408" s="101">
        <v>0</v>
      </c>
      <c r="J408" s="101">
        <v>154770000</v>
      </c>
      <c r="K408" s="93"/>
    </row>
    <row r="409" spans="1:11" ht="14.25" customHeight="1">
      <c r="B409" s="93" t="s">
        <v>3626</v>
      </c>
      <c r="C409" s="101">
        <v>0</v>
      </c>
      <c r="D409" s="101">
        <v>154770000</v>
      </c>
      <c r="E409" s="101">
        <v>0</v>
      </c>
      <c r="F409" s="101">
        <v>154770000</v>
      </c>
      <c r="G409" s="101">
        <v>0</v>
      </c>
      <c r="H409" s="101">
        <v>154770000</v>
      </c>
      <c r="I409" s="101">
        <v>0</v>
      </c>
      <c r="J409" s="101">
        <v>154770000</v>
      </c>
      <c r="K409" s="93"/>
    </row>
    <row r="410" spans="1:11" ht="14.25" customHeight="1">
      <c r="B410" s="93" t="s">
        <v>3625</v>
      </c>
      <c r="C410" s="101">
        <v>0</v>
      </c>
      <c r="D410" s="101">
        <v>154770000</v>
      </c>
      <c r="E410" s="101">
        <v>0</v>
      </c>
      <c r="F410" s="101">
        <v>154770000</v>
      </c>
      <c r="G410" s="101">
        <v>0</v>
      </c>
      <c r="H410" s="101">
        <v>154770000</v>
      </c>
      <c r="I410" s="101">
        <v>0</v>
      </c>
      <c r="J410" s="101">
        <v>154770000</v>
      </c>
      <c r="K410" s="93"/>
    </row>
    <row r="411" spans="1:11" ht="14.25" customHeight="1">
      <c r="B411" s="93" t="s">
        <v>3593</v>
      </c>
      <c r="C411" s="101">
        <v>1699999999.7</v>
      </c>
      <c r="D411" s="101">
        <v>2082990246.0999999</v>
      </c>
      <c r="E411" s="101">
        <v>84613785</v>
      </c>
      <c r="F411" s="101">
        <v>1654585285</v>
      </c>
      <c r="G411" s="101">
        <v>202113785</v>
      </c>
      <c r="H411" s="101">
        <v>1080160285</v>
      </c>
      <c r="I411" s="101">
        <v>216175000</v>
      </c>
      <c r="J411" s="101">
        <v>937996500</v>
      </c>
      <c r="K411" s="93"/>
    </row>
    <row r="412" spans="1:11" ht="14.25" customHeight="1">
      <c r="B412" s="93" t="s">
        <v>3668</v>
      </c>
      <c r="C412" s="101">
        <v>1699999999.7</v>
      </c>
      <c r="D412" s="101">
        <v>2082990246.0999999</v>
      </c>
      <c r="E412" s="101">
        <v>84613785</v>
      </c>
      <c r="F412" s="101">
        <v>1654585285</v>
      </c>
      <c r="G412" s="101">
        <v>202113785</v>
      </c>
      <c r="H412" s="101">
        <v>1080160285</v>
      </c>
      <c r="I412" s="101">
        <v>216175000</v>
      </c>
      <c r="J412" s="101">
        <v>937996500</v>
      </c>
      <c r="K412" s="93"/>
    </row>
    <row r="413" spans="1:11" ht="14.25" customHeight="1">
      <c r="A413" s="93">
        <v>3</v>
      </c>
      <c r="B413" s="93" t="s">
        <v>3700</v>
      </c>
      <c r="C413" s="93"/>
      <c r="D413" s="93"/>
      <c r="E413" s="93"/>
      <c r="F413" s="93"/>
      <c r="G413" s="93"/>
      <c r="H413" s="93"/>
      <c r="I413" s="93"/>
      <c r="K413" s="93"/>
    </row>
    <row r="414" spans="1:11" ht="14.25" customHeight="1">
      <c r="A414" s="93">
        <v>2.2999999999999998</v>
      </c>
      <c r="B414" s="93" t="s">
        <v>3593</v>
      </c>
      <c r="C414" s="93"/>
      <c r="D414" s="93"/>
      <c r="E414" s="93"/>
      <c r="F414" s="93"/>
      <c r="G414" s="93"/>
      <c r="H414" s="93"/>
      <c r="I414" s="93"/>
      <c r="K414" s="93"/>
    </row>
    <row r="415" spans="1:11" ht="14.25" customHeight="1">
      <c r="A415" s="93" t="s">
        <v>3387</v>
      </c>
      <c r="B415" s="93" t="s">
        <v>3594</v>
      </c>
      <c r="C415" s="93"/>
      <c r="D415" s="93"/>
      <c r="E415" s="93"/>
      <c r="F415" s="93"/>
      <c r="G415" s="93"/>
      <c r="H415" s="93"/>
      <c r="I415" s="93"/>
      <c r="K415" s="93"/>
    </row>
    <row r="416" spans="1:11" ht="14.25" customHeight="1">
      <c r="A416" s="93" t="s">
        <v>3388</v>
      </c>
      <c r="B416" s="93" t="s">
        <v>3595</v>
      </c>
      <c r="C416" s="93"/>
      <c r="D416" s="93"/>
      <c r="E416" s="93"/>
      <c r="F416" s="93"/>
      <c r="G416" s="93"/>
      <c r="H416" s="93"/>
      <c r="I416" s="93"/>
      <c r="K416" s="93"/>
    </row>
    <row r="417" spans="1:11" ht="14.25" customHeight="1">
      <c r="A417" s="93" t="s">
        <v>3389</v>
      </c>
      <c r="B417" s="93" t="s">
        <v>3596</v>
      </c>
      <c r="C417" s="93"/>
      <c r="D417" s="93"/>
      <c r="E417" s="93"/>
      <c r="F417" s="93"/>
      <c r="G417" s="93"/>
      <c r="H417" s="93"/>
      <c r="I417" s="93"/>
      <c r="K417" s="93"/>
    </row>
    <row r="418" spans="1:11" ht="14.25" customHeight="1">
      <c r="A418" s="93"/>
      <c r="B418" s="93"/>
      <c r="C418" s="93"/>
      <c r="D418" s="93"/>
      <c r="E418" s="93"/>
      <c r="F418" s="93"/>
      <c r="G418" s="93"/>
      <c r="H418" s="93"/>
      <c r="I418" s="93"/>
      <c r="K418" s="93"/>
    </row>
    <row r="419" spans="1:11" ht="14.25" customHeight="1">
      <c r="A419" s="93"/>
      <c r="B419" s="93"/>
      <c r="C419" s="93"/>
      <c r="D419" s="93"/>
      <c r="E419" s="93"/>
      <c r="F419" s="93"/>
      <c r="G419" s="93"/>
      <c r="H419" s="93"/>
      <c r="I419" s="93"/>
      <c r="K419" s="93"/>
    </row>
    <row r="420" spans="1:11" ht="14.25" customHeight="1">
      <c r="A420" s="93"/>
      <c r="B420" s="93"/>
      <c r="C420" s="93"/>
      <c r="D420" s="93"/>
      <c r="E420" s="93"/>
      <c r="F420" s="93"/>
      <c r="G420" s="93"/>
      <c r="H420" s="93"/>
      <c r="I420" s="93"/>
      <c r="K420" s="93"/>
    </row>
    <row r="421" spans="1:11" ht="14.25" customHeight="1">
      <c r="A421" s="93"/>
      <c r="B421" s="93"/>
      <c r="C421" s="93"/>
      <c r="D421" s="93"/>
      <c r="E421" s="93"/>
      <c r="F421" s="93"/>
      <c r="G421" s="93"/>
      <c r="H421" s="93"/>
      <c r="I421" s="93"/>
      <c r="K421" s="93"/>
    </row>
    <row r="422" spans="1:11" ht="14.25" customHeight="1">
      <c r="A422" s="93">
        <v>2</v>
      </c>
      <c r="B422" s="93" t="s">
        <v>3610</v>
      </c>
      <c r="C422" s="93"/>
      <c r="D422" s="93"/>
      <c r="E422" s="93"/>
      <c r="F422" s="93"/>
      <c r="G422" s="93"/>
      <c r="H422" s="93"/>
      <c r="I422" s="93"/>
      <c r="K422" s="93"/>
    </row>
    <row r="423" spans="1:11" ht="14.25" customHeight="1">
      <c r="A423" s="93">
        <v>45</v>
      </c>
      <c r="B423" s="93" t="s">
        <v>3597</v>
      </c>
      <c r="C423" s="93"/>
      <c r="D423" s="93"/>
      <c r="E423" s="93"/>
      <c r="F423" s="93"/>
      <c r="G423" s="93"/>
      <c r="H423" s="93"/>
      <c r="I423" s="93"/>
      <c r="K423" s="93"/>
    </row>
    <row r="424" spans="1:11" ht="14.25" customHeight="1">
      <c r="A424" s="93" t="s">
        <v>1543</v>
      </c>
      <c r="B424" s="93" t="s">
        <v>1542</v>
      </c>
      <c r="C424" s="101">
        <v>5000000</v>
      </c>
      <c r="D424" s="101">
        <v>0</v>
      </c>
      <c r="E424" s="101">
        <v>0</v>
      </c>
      <c r="F424" s="101">
        <v>0</v>
      </c>
      <c r="G424" s="101">
        <v>0</v>
      </c>
      <c r="H424" s="101">
        <v>0</v>
      </c>
      <c r="I424" s="101">
        <v>0</v>
      </c>
      <c r="J424" s="101">
        <v>0</v>
      </c>
      <c r="K424" s="93"/>
    </row>
    <row r="425" spans="1:11" ht="14.25" customHeight="1">
      <c r="A425" s="93" t="s">
        <v>1731</v>
      </c>
      <c r="B425" s="93" t="s">
        <v>1730</v>
      </c>
      <c r="C425" s="101">
        <v>1000000</v>
      </c>
      <c r="D425" s="101">
        <v>0</v>
      </c>
      <c r="E425" s="101">
        <v>0</v>
      </c>
      <c r="F425" s="101">
        <v>0</v>
      </c>
      <c r="G425" s="101">
        <v>0</v>
      </c>
      <c r="H425" s="101">
        <v>0</v>
      </c>
      <c r="I425" s="101">
        <v>0</v>
      </c>
      <c r="J425" s="101">
        <v>0</v>
      </c>
      <c r="K425" s="93"/>
    </row>
    <row r="426" spans="1:11" ht="14.25" customHeight="1">
      <c r="A426" s="93" t="s">
        <v>1733</v>
      </c>
      <c r="B426" s="93" t="s">
        <v>3701</v>
      </c>
      <c r="C426" s="101">
        <v>1000000</v>
      </c>
      <c r="D426" s="101">
        <v>0</v>
      </c>
      <c r="E426" s="101">
        <v>0</v>
      </c>
      <c r="F426" s="101">
        <v>0</v>
      </c>
      <c r="G426" s="101">
        <v>0</v>
      </c>
      <c r="H426" s="101">
        <v>0</v>
      </c>
      <c r="I426" s="101">
        <v>0</v>
      </c>
      <c r="J426" s="101">
        <v>0</v>
      </c>
      <c r="K426" s="93"/>
    </row>
    <row r="427" spans="1:11" ht="14.25" customHeight="1">
      <c r="A427" s="93" t="s">
        <v>1714</v>
      </c>
      <c r="B427" s="93" t="s">
        <v>1713</v>
      </c>
      <c r="C427" s="101">
        <v>1000000</v>
      </c>
      <c r="D427" s="101">
        <v>0</v>
      </c>
      <c r="E427" s="101">
        <v>0</v>
      </c>
      <c r="F427" s="101">
        <v>0</v>
      </c>
      <c r="G427" s="101">
        <v>0</v>
      </c>
      <c r="H427" s="101">
        <v>0</v>
      </c>
      <c r="I427" s="101">
        <v>0</v>
      </c>
      <c r="J427" s="101">
        <v>0</v>
      </c>
      <c r="K427" s="93"/>
    </row>
    <row r="428" spans="1:11" ht="14.25" customHeight="1">
      <c r="A428" s="93" t="s">
        <v>1740</v>
      </c>
      <c r="B428" s="93" t="s">
        <v>1737</v>
      </c>
      <c r="C428" s="101">
        <v>1000000</v>
      </c>
      <c r="D428" s="101">
        <v>0</v>
      </c>
      <c r="E428" s="101">
        <v>0</v>
      </c>
      <c r="F428" s="101">
        <v>0</v>
      </c>
      <c r="G428" s="101">
        <v>0</v>
      </c>
      <c r="H428" s="101">
        <v>0</v>
      </c>
      <c r="I428" s="101">
        <v>0</v>
      </c>
      <c r="J428" s="101">
        <v>0</v>
      </c>
      <c r="K428" s="93"/>
    </row>
    <row r="429" spans="1:11" ht="14.25" customHeight="1">
      <c r="A429" s="93" t="s">
        <v>1742</v>
      </c>
      <c r="B429" s="93" t="s">
        <v>1741</v>
      </c>
      <c r="C429" s="101">
        <v>1000000</v>
      </c>
      <c r="D429" s="101">
        <v>0</v>
      </c>
      <c r="E429" s="101">
        <v>0</v>
      </c>
      <c r="F429" s="101">
        <v>0</v>
      </c>
      <c r="G429" s="101">
        <v>0</v>
      </c>
      <c r="H429" s="101">
        <v>0</v>
      </c>
      <c r="I429" s="101">
        <v>0</v>
      </c>
      <c r="J429" s="101">
        <v>0</v>
      </c>
      <c r="K429" s="93"/>
    </row>
    <row r="430" spans="1:11" ht="14.25" customHeight="1">
      <c r="B430" s="93"/>
      <c r="C430" s="101">
        <v>10000000</v>
      </c>
      <c r="D430" s="101">
        <v>0</v>
      </c>
      <c r="E430" s="101">
        <v>0</v>
      </c>
      <c r="F430" s="101">
        <v>0</v>
      </c>
      <c r="G430" s="101">
        <v>0</v>
      </c>
      <c r="H430" s="101">
        <v>0</v>
      </c>
      <c r="I430" s="101">
        <v>0</v>
      </c>
      <c r="J430" s="101">
        <v>0</v>
      </c>
      <c r="K430" s="93"/>
    </row>
    <row r="431" spans="1:11" ht="14.25" customHeight="1">
      <c r="B431" s="93"/>
      <c r="C431" s="101">
        <v>10000000</v>
      </c>
      <c r="D431" s="101">
        <v>0</v>
      </c>
      <c r="E431" s="101">
        <v>0</v>
      </c>
      <c r="F431" s="101">
        <v>0</v>
      </c>
      <c r="G431" s="101">
        <v>0</v>
      </c>
      <c r="H431" s="101">
        <v>0</v>
      </c>
      <c r="I431" s="101">
        <v>0</v>
      </c>
      <c r="J431" s="101">
        <v>0</v>
      </c>
      <c r="K431" s="93"/>
    </row>
    <row r="432" spans="1:11" ht="14.25" customHeight="1">
      <c r="B432" s="93"/>
      <c r="C432" s="101">
        <v>10000000</v>
      </c>
      <c r="D432" s="101">
        <v>0</v>
      </c>
      <c r="E432" s="101">
        <v>0</v>
      </c>
      <c r="F432" s="101">
        <v>0</v>
      </c>
      <c r="G432" s="101">
        <v>0</v>
      </c>
      <c r="H432" s="101">
        <v>0</v>
      </c>
      <c r="I432" s="101">
        <v>0</v>
      </c>
      <c r="J432" s="101">
        <v>0</v>
      </c>
      <c r="K432" s="93"/>
    </row>
    <row r="433" spans="1:11" ht="14.25" customHeight="1">
      <c r="B433" s="93" t="s">
        <v>3596</v>
      </c>
      <c r="C433" s="101">
        <v>10000000</v>
      </c>
      <c r="D433" s="101">
        <v>0</v>
      </c>
      <c r="E433" s="101">
        <v>0</v>
      </c>
      <c r="F433" s="101">
        <v>0</v>
      </c>
      <c r="G433" s="101">
        <v>0</v>
      </c>
      <c r="H433" s="101">
        <v>0</v>
      </c>
      <c r="I433" s="101">
        <v>0</v>
      </c>
      <c r="J433" s="101">
        <v>0</v>
      </c>
      <c r="K433" s="93"/>
    </row>
    <row r="434" spans="1:11" ht="14.25" customHeight="1">
      <c r="A434" s="93" t="s">
        <v>3390</v>
      </c>
      <c r="B434" s="93" t="s">
        <v>3601</v>
      </c>
      <c r="C434" s="93"/>
      <c r="D434" s="93"/>
      <c r="E434" s="93"/>
      <c r="F434" s="93"/>
      <c r="G434" s="93"/>
      <c r="H434" s="93"/>
      <c r="I434" s="93"/>
      <c r="K434" s="93"/>
    </row>
    <row r="435" spans="1:11" ht="14.25" customHeight="1">
      <c r="A435" s="93"/>
      <c r="B435" s="93"/>
      <c r="C435" s="93"/>
      <c r="D435" s="93"/>
      <c r="E435" s="93"/>
      <c r="F435" s="93"/>
      <c r="G435" s="93"/>
      <c r="H435" s="93"/>
      <c r="I435" s="93"/>
      <c r="K435" s="93"/>
    </row>
    <row r="436" spans="1:11" ht="14.25" customHeight="1">
      <c r="A436" s="93"/>
      <c r="B436" s="93"/>
      <c r="C436" s="93"/>
      <c r="D436" s="93"/>
      <c r="E436" s="93"/>
      <c r="F436" s="93"/>
      <c r="G436" s="93"/>
      <c r="H436" s="93"/>
      <c r="I436" s="93"/>
      <c r="K436" s="93"/>
    </row>
    <row r="437" spans="1:11" ht="14.25" customHeight="1">
      <c r="A437" s="93"/>
      <c r="B437" s="93"/>
      <c r="C437" s="93"/>
      <c r="D437" s="93"/>
      <c r="E437" s="93"/>
      <c r="F437" s="93"/>
      <c r="G437" s="93"/>
      <c r="H437" s="93"/>
      <c r="I437" s="93"/>
      <c r="K437" s="93"/>
    </row>
    <row r="438" spans="1:11" ht="14.25" customHeight="1">
      <c r="A438" s="93"/>
      <c r="B438" s="93"/>
      <c r="C438" s="93"/>
      <c r="D438" s="93"/>
      <c r="E438" s="93"/>
      <c r="F438" s="93"/>
      <c r="G438" s="93"/>
      <c r="H438" s="93"/>
      <c r="I438" s="93"/>
      <c r="K438" s="93"/>
    </row>
    <row r="439" spans="1:11" ht="14.25" customHeight="1">
      <c r="A439" s="93"/>
      <c r="B439" s="93"/>
      <c r="C439" s="93"/>
      <c r="D439" s="93"/>
      <c r="E439" s="93"/>
      <c r="F439" s="93"/>
      <c r="G439" s="93"/>
      <c r="H439" s="93"/>
      <c r="I439" s="93"/>
      <c r="K439" s="93"/>
    </row>
    <row r="440" spans="1:11" ht="14.25" customHeight="1">
      <c r="A440" s="93">
        <v>41</v>
      </c>
      <c r="B440" s="93" t="s">
        <v>3659</v>
      </c>
      <c r="C440" s="93"/>
      <c r="D440" s="93"/>
      <c r="E440" s="93"/>
      <c r="F440" s="93"/>
      <c r="G440" s="93"/>
      <c r="H440" s="93"/>
      <c r="I440" s="93"/>
      <c r="K440" s="93"/>
    </row>
    <row r="441" spans="1:11" ht="14.25" customHeight="1">
      <c r="A441" s="93" t="s">
        <v>1761</v>
      </c>
      <c r="B441" s="93" t="s">
        <v>3660</v>
      </c>
      <c r="C441" s="101">
        <v>0</v>
      </c>
      <c r="D441" s="101">
        <v>34500000</v>
      </c>
      <c r="E441" s="101">
        <v>0</v>
      </c>
      <c r="F441" s="101">
        <v>9000000</v>
      </c>
      <c r="G441" s="101">
        <v>1800000</v>
      </c>
      <c r="H441" s="101">
        <v>3600000</v>
      </c>
      <c r="I441" s="101">
        <v>1800000</v>
      </c>
      <c r="J441" s="101">
        <v>1800000</v>
      </c>
      <c r="K441" s="93"/>
    </row>
    <row r="442" spans="1:11" ht="14.25" customHeight="1">
      <c r="A442" s="93" t="s">
        <v>1771</v>
      </c>
      <c r="B442" s="93" t="s">
        <v>1768</v>
      </c>
      <c r="C442" s="101">
        <v>0</v>
      </c>
      <c r="D442" s="101">
        <v>17000000</v>
      </c>
      <c r="E442" s="101">
        <v>0</v>
      </c>
      <c r="F442" s="101">
        <v>0</v>
      </c>
      <c r="G442" s="101">
        <v>0</v>
      </c>
      <c r="H442" s="101">
        <v>0</v>
      </c>
      <c r="I442" s="101">
        <v>0</v>
      </c>
      <c r="J442" s="101">
        <v>0</v>
      </c>
      <c r="K442" s="93"/>
    </row>
    <row r="443" spans="1:11" ht="14.25" customHeight="1">
      <c r="A443" s="93" t="s">
        <v>1775</v>
      </c>
      <c r="B443" s="93" t="s">
        <v>1772</v>
      </c>
      <c r="C443" s="101">
        <v>0</v>
      </c>
      <c r="D443" s="101">
        <v>25000000</v>
      </c>
      <c r="E443" s="101">
        <v>0</v>
      </c>
      <c r="F443" s="101">
        <v>5234312</v>
      </c>
      <c r="G443" s="101">
        <v>0</v>
      </c>
      <c r="H443" s="101">
        <v>0</v>
      </c>
      <c r="I443" s="101">
        <v>0</v>
      </c>
      <c r="J443" s="101">
        <v>0</v>
      </c>
      <c r="K443" s="93"/>
    </row>
    <row r="444" spans="1:11" ht="14.25" customHeight="1">
      <c r="A444" s="93" t="s">
        <v>1820</v>
      </c>
      <c r="B444" s="93" t="s">
        <v>1818</v>
      </c>
      <c r="C444" s="101">
        <v>0</v>
      </c>
      <c r="D444" s="101">
        <v>10000000</v>
      </c>
      <c r="E444" s="101">
        <v>0</v>
      </c>
      <c r="F444" s="101">
        <v>0</v>
      </c>
      <c r="G444" s="101">
        <v>0</v>
      </c>
      <c r="H444" s="101">
        <v>0</v>
      </c>
      <c r="I444" s="101">
        <v>0</v>
      </c>
      <c r="J444" s="101">
        <v>0</v>
      </c>
      <c r="K444" s="93"/>
    </row>
    <row r="445" spans="1:11" ht="14.25" customHeight="1">
      <c r="A445" s="93" t="s">
        <v>1798</v>
      </c>
      <c r="B445" s="93" t="s">
        <v>1796</v>
      </c>
      <c r="C445" s="101">
        <v>0</v>
      </c>
      <c r="D445" s="101">
        <v>5000000</v>
      </c>
      <c r="E445" s="101">
        <v>0</v>
      </c>
      <c r="F445" s="101">
        <v>0</v>
      </c>
      <c r="G445" s="101">
        <v>0</v>
      </c>
      <c r="H445" s="101">
        <v>0</v>
      </c>
      <c r="I445" s="101">
        <v>0</v>
      </c>
      <c r="J445" s="101">
        <v>0</v>
      </c>
      <c r="K445" s="93"/>
    </row>
    <row r="446" spans="1:11" ht="14.25" customHeight="1">
      <c r="A446" s="93" t="s">
        <v>1801</v>
      </c>
      <c r="B446" s="93" t="s">
        <v>1799</v>
      </c>
      <c r="C446" s="101">
        <v>0</v>
      </c>
      <c r="D446" s="101">
        <v>15000000</v>
      </c>
      <c r="E446" s="101">
        <v>9689167</v>
      </c>
      <c r="F446" s="101">
        <v>9689167</v>
      </c>
      <c r="G446" s="101">
        <v>0</v>
      </c>
      <c r="H446" s="101">
        <v>0</v>
      </c>
      <c r="I446" s="101">
        <v>0</v>
      </c>
      <c r="J446" s="101">
        <v>0</v>
      </c>
      <c r="K446" s="93"/>
    </row>
    <row r="447" spans="1:11" ht="14.25" customHeight="1">
      <c r="A447" s="93" t="s">
        <v>1808</v>
      </c>
      <c r="B447" s="93" t="s">
        <v>3661</v>
      </c>
      <c r="C447" s="101">
        <v>0</v>
      </c>
      <c r="D447" s="101">
        <v>24800000</v>
      </c>
      <c r="E447" s="101">
        <v>0</v>
      </c>
      <c r="F447" s="101">
        <v>15500000</v>
      </c>
      <c r="G447" s="101">
        <v>0</v>
      </c>
      <c r="H447" s="101">
        <v>9300000</v>
      </c>
      <c r="I447" s="101">
        <v>3100000</v>
      </c>
      <c r="J447" s="101">
        <v>9300000</v>
      </c>
      <c r="K447" s="93"/>
    </row>
    <row r="448" spans="1:11" ht="14.25" customHeight="1">
      <c r="A448" s="93" t="s">
        <v>1811</v>
      </c>
      <c r="B448" s="93" t="s">
        <v>3662</v>
      </c>
      <c r="C448" s="101">
        <v>0</v>
      </c>
      <c r="D448" s="101">
        <v>30400000</v>
      </c>
      <c r="E448" s="101">
        <v>0</v>
      </c>
      <c r="F448" s="101">
        <v>19000000</v>
      </c>
      <c r="G448" s="101">
        <v>0</v>
      </c>
      <c r="H448" s="101">
        <v>11400000</v>
      </c>
      <c r="I448" s="101">
        <v>3800000</v>
      </c>
      <c r="J448" s="101">
        <v>11400000</v>
      </c>
      <c r="K448" s="93"/>
    </row>
    <row r="449" spans="1:11" ht="14.25" customHeight="1">
      <c r="A449" s="93" t="s">
        <v>1785</v>
      </c>
      <c r="B449" s="93" t="s">
        <v>3663</v>
      </c>
      <c r="C449" s="101">
        <v>0</v>
      </c>
      <c r="D449" s="101">
        <v>26400000</v>
      </c>
      <c r="E449" s="101">
        <v>0</v>
      </c>
      <c r="F449" s="101">
        <v>16500000</v>
      </c>
      <c r="G449" s="101">
        <v>0</v>
      </c>
      <c r="H449" s="101">
        <v>9900000</v>
      </c>
      <c r="I449" s="101">
        <v>3300000</v>
      </c>
      <c r="J449" s="101">
        <v>9900000</v>
      </c>
      <c r="K449" s="93"/>
    </row>
    <row r="450" spans="1:11" ht="14.25" customHeight="1">
      <c r="A450" s="93" t="s">
        <v>1788</v>
      </c>
      <c r="B450" s="93" t="s">
        <v>3664</v>
      </c>
      <c r="C450" s="101">
        <v>0</v>
      </c>
      <c r="D450" s="101">
        <v>24000000</v>
      </c>
      <c r="E450" s="101">
        <v>0</v>
      </c>
      <c r="F450" s="101">
        <v>15000000</v>
      </c>
      <c r="G450" s="101">
        <v>0</v>
      </c>
      <c r="H450" s="101">
        <v>9000000</v>
      </c>
      <c r="I450" s="101">
        <v>3000000</v>
      </c>
      <c r="J450" s="101">
        <v>9000000</v>
      </c>
      <c r="K450" s="93"/>
    </row>
    <row r="451" spans="1:11" ht="14.25" customHeight="1">
      <c r="A451" s="93">
        <v>45</v>
      </c>
      <c r="B451" s="93" t="s">
        <v>3597</v>
      </c>
      <c r="C451" s="93"/>
      <c r="D451" s="93"/>
      <c r="E451" s="93"/>
      <c r="F451" s="93"/>
      <c r="G451" s="93"/>
      <c r="H451" s="93"/>
      <c r="I451" s="93"/>
      <c r="K451" s="93"/>
    </row>
    <row r="452" spans="1:11" ht="14.25" customHeight="1">
      <c r="A452" s="93" t="s">
        <v>1852</v>
      </c>
      <c r="B452" s="93" t="s">
        <v>3702</v>
      </c>
      <c r="C452" s="101">
        <v>0</v>
      </c>
      <c r="D452" s="101">
        <v>96000000</v>
      </c>
      <c r="E452" s="101">
        <v>0</v>
      </c>
      <c r="F452" s="101">
        <v>7500000</v>
      </c>
      <c r="G452" s="101">
        <v>1500000</v>
      </c>
      <c r="H452" s="101">
        <v>3000000</v>
      </c>
      <c r="I452" s="101">
        <v>1500000</v>
      </c>
      <c r="J452" s="101">
        <v>1500000</v>
      </c>
      <c r="K452" s="93"/>
    </row>
    <row r="453" spans="1:11" ht="14.25" customHeight="1">
      <c r="A453" s="93" t="s">
        <v>1854</v>
      </c>
      <c r="B453" s="93" t="s">
        <v>3703</v>
      </c>
      <c r="C453" s="101">
        <v>0</v>
      </c>
      <c r="D453" s="101">
        <v>0</v>
      </c>
      <c r="E453" s="101">
        <v>0</v>
      </c>
      <c r="F453" s="101">
        <v>0</v>
      </c>
      <c r="G453" s="101">
        <v>0</v>
      </c>
      <c r="H453" s="101">
        <v>0</v>
      </c>
      <c r="I453" s="101">
        <v>0</v>
      </c>
      <c r="J453" s="101">
        <v>0</v>
      </c>
      <c r="K453" s="93"/>
    </row>
    <row r="454" spans="1:11" ht="14.25" customHeight="1">
      <c r="A454" s="93" t="s">
        <v>1858</v>
      </c>
      <c r="B454" s="93" t="s">
        <v>3704</v>
      </c>
      <c r="C454" s="101">
        <v>0</v>
      </c>
      <c r="D454" s="101">
        <v>27200000</v>
      </c>
      <c r="E454" s="101">
        <v>0</v>
      </c>
      <c r="F454" s="101">
        <v>17000000</v>
      </c>
      <c r="G454" s="101">
        <v>0</v>
      </c>
      <c r="H454" s="101">
        <v>6800000</v>
      </c>
      <c r="I454" s="101">
        <v>3400000</v>
      </c>
      <c r="J454" s="101">
        <v>6800000</v>
      </c>
      <c r="K454" s="93"/>
    </row>
    <row r="455" spans="1:11" ht="14.25" customHeight="1">
      <c r="A455" s="93" t="s">
        <v>1860</v>
      </c>
      <c r="B455" s="93" t="s">
        <v>3705</v>
      </c>
      <c r="C455" s="101">
        <v>0</v>
      </c>
      <c r="D455" s="101">
        <v>37476286</v>
      </c>
      <c r="E455" s="101">
        <v>0</v>
      </c>
      <c r="F455" s="101">
        <v>6000000</v>
      </c>
      <c r="G455" s="101">
        <v>0</v>
      </c>
      <c r="H455" s="101">
        <v>1500000</v>
      </c>
      <c r="I455" s="101">
        <v>1500000</v>
      </c>
      <c r="J455" s="101">
        <v>1500000</v>
      </c>
      <c r="K455" s="93"/>
    </row>
    <row r="456" spans="1:11" ht="14.25" customHeight="1">
      <c r="A456" s="93" t="s">
        <v>1861</v>
      </c>
      <c r="B456" s="102" t="s">
        <v>3706</v>
      </c>
      <c r="C456" s="101">
        <v>0</v>
      </c>
      <c r="D456" s="101">
        <v>49890143</v>
      </c>
      <c r="E456" s="101">
        <v>0</v>
      </c>
      <c r="F456" s="101">
        <v>0</v>
      </c>
      <c r="G456" s="101">
        <v>0</v>
      </c>
      <c r="H456" s="101">
        <v>0</v>
      </c>
      <c r="I456" s="101">
        <v>0</v>
      </c>
      <c r="J456" s="101">
        <v>0</v>
      </c>
      <c r="K456" s="93"/>
    </row>
    <row r="457" spans="1:11" ht="14.25" customHeight="1">
      <c r="A457" s="93" t="s">
        <v>1868</v>
      </c>
      <c r="B457" s="93" t="s">
        <v>1866</v>
      </c>
      <c r="C457" s="101">
        <v>0</v>
      </c>
      <c r="D457" s="101">
        <v>1000000</v>
      </c>
      <c r="E457" s="101">
        <v>0</v>
      </c>
      <c r="F457" s="101">
        <v>0</v>
      </c>
      <c r="G457" s="101">
        <v>0</v>
      </c>
      <c r="H457" s="101">
        <v>0</v>
      </c>
      <c r="I457" s="101">
        <v>0</v>
      </c>
      <c r="J457" s="101">
        <v>0</v>
      </c>
      <c r="K457" s="93"/>
    </row>
    <row r="458" spans="1:11" ht="14.25" customHeight="1">
      <c r="A458" s="93" t="s">
        <v>1871</v>
      </c>
      <c r="B458" s="93" t="s">
        <v>1869</v>
      </c>
      <c r="C458" s="101">
        <v>0</v>
      </c>
      <c r="D458" s="101">
        <v>175200000</v>
      </c>
      <c r="E458" s="101">
        <v>0</v>
      </c>
      <c r="F458" s="101">
        <v>0</v>
      </c>
      <c r="G458" s="101">
        <v>0</v>
      </c>
      <c r="H458" s="101">
        <v>0</v>
      </c>
      <c r="I458" s="101">
        <v>0</v>
      </c>
      <c r="J458" s="101">
        <v>0</v>
      </c>
      <c r="K458" s="93"/>
    </row>
    <row r="459" spans="1:11" ht="14.25" customHeight="1">
      <c r="A459" s="93" t="s">
        <v>1877</v>
      </c>
      <c r="B459" s="93" t="s">
        <v>3707</v>
      </c>
      <c r="C459" s="101">
        <v>0</v>
      </c>
      <c r="D459" s="101">
        <v>254100000</v>
      </c>
      <c r="E459" s="101">
        <v>104950000</v>
      </c>
      <c r="F459" s="101">
        <v>104950000</v>
      </c>
      <c r="G459" s="101">
        <v>0</v>
      </c>
      <c r="H459" s="101">
        <v>0</v>
      </c>
      <c r="I459" s="101">
        <v>0</v>
      </c>
      <c r="J459" s="101">
        <v>0</v>
      </c>
      <c r="K459" s="93"/>
    </row>
    <row r="460" spans="1:11" ht="14.25" customHeight="1">
      <c r="A460" s="93" t="s">
        <v>1879</v>
      </c>
      <c r="B460" s="93" t="s">
        <v>3708</v>
      </c>
      <c r="C460" s="101">
        <v>0</v>
      </c>
      <c r="D460" s="101">
        <v>30000000</v>
      </c>
      <c r="E460" s="101">
        <v>0</v>
      </c>
      <c r="F460" s="101">
        <v>0</v>
      </c>
      <c r="G460" s="101">
        <v>0</v>
      </c>
      <c r="H460" s="101">
        <v>0</v>
      </c>
      <c r="I460" s="101">
        <v>0</v>
      </c>
      <c r="J460" s="101">
        <v>0</v>
      </c>
      <c r="K460" s="93"/>
    </row>
    <row r="461" spans="1:11" ht="14.25" customHeight="1">
      <c r="A461" s="93" t="s">
        <v>1842</v>
      </c>
      <c r="B461" s="93" t="s">
        <v>1841</v>
      </c>
      <c r="C461" s="101">
        <v>0</v>
      </c>
      <c r="D461" s="101">
        <v>0</v>
      </c>
      <c r="E461" s="101">
        <v>0</v>
      </c>
      <c r="F461" s="101">
        <v>0</v>
      </c>
      <c r="G461" s="101">
        <v>0</v>
      </c>
      <c r="H461" s="101">
        <v>0</v>
      </c>
      <c r="I461" s="101">
        <v>0</v>
      </c>
      <c r="J461" s="101">
        <v>0</v>
      </c>
      <c r="K461" s="93"/>
    </row>
    <row r="462" spans="1:11" ht="14.25" customHeight="1">
      <c r="A462" s="93" t="s">
        <v>1832</v>
      </c>
      <c r="B462" s="93" t="s">
        <v>1831</v>
      </c>
      <c r="C462" s="101">
        <v>0</v>
      </c>
      <c r="D462" s="101">
        <v>0</v>
      </c>
      <c r="E462" s="101">
        <v>0</v>
      </c>
      <c r="F462" s="101">
        <v>0</v>
      </c>
      <c r="G462" s="101">
        <v>0</v>
      </c>
      <c r="H462" s="101">
        <v>0</v>
      </c>
      <c r="I462" s="101">
        <v>0</v>
      </c>
      <c r="J462" s="101">
        <v>0</v>
      </c>
      <c r="K462" s="93"/>
    </row>
    <row r="463" spans="1:11" ht="14.25" customHeight="1">
      <c r="A463" s="93">
        <v>2</v>
      </c>
      <c r="B463" s="93" t="s">
        <v>3610</v>
      </c>
      <c r="C463" s="93"/>
      <c r="D463" s="93"/>
      <c r="E463" s="93"/>
      <c r="F463" s="93"/>
      <c r="G463" s="93"/>
      <c r="H463" s="93"/>
      <c r="I463" s="93"/>
      <c r="K463" s="93"/>
    </row>
    <row r="464" spans="1:11" ht="14.25" customHeight="1">
      <c r="A464" s="93">
        <v>41</v>
      </c>
      <c r="B464" s="93" t="s">
        <v>3659</v>
      </c>
      <c r="C464" s="93"/>
      <c r="D464" s="93"/>
      <c r="E464" s="93"/>
      <c r="F464" s="93"/>
      <c r="G464" s="93"/>
      <c r="H464" s="93"/>
      <c r="I464" s="93"/>
      <c r="K464" s="93"/>
    </row>
    <row r="465" spans="1:11" ht="14.25" customHeight="1">
      <c r="A465" s="93" t="s">
        <v>1760</v>
      </c>
      <c r="B465" s="93" t="s">
        <v>1759</v>
      </c>
      <c r="C465" s="101">
        <v>2000000</v>
      </c>
      <c r="D465" s="101">
        <v>0</v>
      </c>
      <c r="E465" s="101">
        <v>0</v>
      </c>
      <c r="F465" s="101">
        <v>0</v>
      </c>
      <c r="G465" s="101">
        <v>0</v>
      </c>
      <c r="H465" s="101">
        <v>0</v>
      </c>
      <c r="I465" s="101">
        <v>0</v>
      </c>
      <c r="J465" s="101">
        <v>0</v>
      </c>
      <c r="K465" s="93"/>
    </row>
    <row r="466" spans="1:11" ht="14.25" customHeight="1">
      <c r="A466" s="93" t="s">
        <v>1763</v>
      </c>
      <c r="B466" s="93" t="s">
        <v>1762</v>
      </c>
      <c r="C466" s="101">
        <v>17800000</v>
      </c>
      <c r="D466" s="101">
        <v>5400000</v>
      </c>
      <c r="E466" s="101">
        <v>0</v>
      </c>
      <c r="F466" s="101">
        <v>5400000</v>
      </c>
      <c r="G466" s="101">
        <v>0</v>
      </c>
      <c r="H466" s="101">
        <v>5400000</v>
      </c>
      <c r="I466" s="101">
        <v>0</v>
      </c>
      <c r="J466" s="101">
        <v>5400000</v>
      </c>
      <c r="K466" s="93"/>
    </row>
    <row r="467" spans="1:11" ht="14.25" customHeight="1">
      <c r="A467" s="93" t="s">
        <v>1770</v>
      </c>
      <c r="B467" s="93" t="s">
        <v>1768</v>
      </c>
      <c r="C467" s="101">
        <v>35000000</v>
      </c>
      <c r="D467" s="101">
        <v>35000000</v>
      </c>
      <c r="E467" s="101">
        <v>0</v>
      </c>
      <c r="F467" s="101">
        <v>34908582</v>
      </c>
      <c r="G467" s="101">
        <v>2000000</v>
      </c>
      <c r="H467" s="101">
        <v>15771064</v>
      </c>
      <c r="I467" s="101">
        <v>7771064</v>
      </c>
      <c r="J467" s="101">
        <v>15771064</v>
      </c>
      <c r="K467" s="93"/>
    </row>
    <row r="468" spans="1:11" ht="14.25" customHeight="1">
      <c r="A468" s="93" t="s">
        <v>1774</v>
      </c>
      <c r="B468" s="93" t="s">
        <v>1772</v>
      </c>
      <c r="C468" s="101">
        <v>21000000</v>
      </c>
      <c r="D468" s="101">
        <v>15000000</v>
      </c>
      <c r="E468" s="101">
        <v>0</v>
      </c>
      <c r="F468" s="101">
        <v>14560000</v>
      </c>
      <c r="G468" s="101">
        <v>10010000</v>
      </c>
      <c r="H468" s="101">
        <v>10010000</v>
      </c>
      <c r="I468" s="101">
        <v>10010000</v>
      </c>
      <c r="J468" s="101">
        <v>10010000</v>
      </c>
      <c r="K468" s="93"/>
    </row>
    <row r="469" spans="1:11" ht="14.25" customHeight="1">
      <c r="A469" s="93" t="s">
        <v>1819</v>
      </c>
      <c r="B469" s="93" t="s">
        <v>1818</v>
      </c>
      <c r="C469" s="101">
        <v>5000000</v>
      </c>
      <c r="D469" s="101">
        <v>5000000</v>
      </c>
      <c r="E469" s="101">
        <v>0</v>
      </c>
      <c r="F469" s="101">
        <v>2968240</v>
      </c>
      <c r="G469" s="101">
        <v>0</v>
      </c>
      <c r="H469" s="101">
        <v>2968240</v>
      </c>
      <c r="I469" s="101">
        <v>0</v>
      </c>
      <c r="J469" s="101">
        <v>2968240</v>
      </c>
      <c r="K469" s="93"/>
    </row>
    <row r="470" spans="1:11" ht="14.25" customHeight="1">
      <c r="A470" s="93" t="s">
        <v>1822</v>
      </c>
      <c r="B470" s="93" t="s">
        <v>1821</v>
      </c>
      <c r="C470" s="101">
        <v>5000000</v>
      </c>
      <c r="D470" s="101">
        <v>5000000</v>
      </c>
      <c r="E470" s="101">
        <v>0</v>
      </c>
      <c r="F470" s="101">
        <v>5000000</v>
      </c>
      <c r="G470" s="101">
        <v>0</v>
      </c>
      <c r="H470" s="101">
        <v>5000000</v>
      </c>
      <c r="I470" s="101">
        <v>0</v>
      </c>
      <c r="J470" s="101">
        <v>5000000</v>
      </c>
      <c r="K470" s="93"/>
    </row>
    <row r="471" spans="1:11" ht="14.25" customHeight="1">
      <c r="A471" s="93" t="s">
        <v>1797</v>
      </c>
      <c r="B471" s="93" t="s">
        <v>1796</v>
      </c>
      <c r="C471" s="101">
        <v>13000000</v>
      </c>
      <c r="D471" s="101">
        <v>13000000</v>
      </c>
      <c r="E471" s="101">
        <v>0</v>
      </c>
      <c r="F471" s="101">
        <v>4875000</v>
      </c>
      <c r="G471" s="101">
        <v>0</v>
      </c>
      <c r="H471" s="101">
        <v>4875000</v>
      </c>
      <c r="I471" s="101">
        <v>0</v>
      </c>
      <c r="J471" s="101">
        <v>4875000</v>
      </c>
      <c r="K471" s="93"/>
    </row>
    <row r="472" spans="1:11" ht="14.25" customHeight="1">
      <c r="A472" s="93" t="s">
        <v>1800</v>
      </c>
      <c r="B472" s="93" t="s">
        <v>1799</v>
      </c>
      <c r="C472" s="101">
        <v>8000000</v>
      </c>
      <c r="D472" s="101">
        <v>8000000</v>
      </c>
      <c r="E472" s="101">
        <v>0</v>
      </c>
      <c r="F472" s="101">
        <v>6202680</v>
      </c>
      <c r="G472" s="101">
        <v>0</v>
      </c>
      <c r="H472" s="101">
        <v>6202680</v>
      </c>
      <c r="I472" s="101">
        <v>0</v>
      </c>
      <c r="J472" s="101">
        <v>6202680</v>
      </c>
      <c r="K472" s="93"/>
    </row>
    <row r="473" spans="1:11" ht="14.25" customHeight="1">
      <c r="A473" s="93" t="s">
        <v>1807</v>
      </c>
      <c r="B473" s="93" t="s">
        <v>1806</v>
      </c>
      <c r="C473" s="101">
        <v>27000000</v>
      </c>
      <c r="D473" s="101">
        <v>9300000</v>
      </c>
      <c r="E473" s="101">
        <v>0</v>
      </c>
      <c r="F473" s="101">
        <v>9300000</v>
      </c>
      <c r="G473" s="101">
        <v>0</v>
      </c>
      <c r="H473" s="101">
        <v>9300000</v>
      </c>
      <c r="I473" s="101">
        <v>0</v>
      </c>
      <c r="J473" s="101">
        <v>9300000</v>
      </c>
      <c r="K473" s="93"/>
    </row>
    <row r="474" spans="1:11" ht="14.25" customHeight="1">
      <c r="A474" s="93" t="s">
        <v>1810</v>
      </c>
      <c r="B474" s="93" t="s">
        <v>1809</v>
      </c>
      <c r="C474" s="101">
        <v>31000000</v>
      </c>
      <c r="D474" s="101">
        <v>11400000</v>
      </c>
      <c r="E474" s="101">
        <v>0</v>
      </c>
      <c r="F474" s="101">
        <v>11400000</v>
      </c>
      <c r="G474" s="101">
        <v>0</v>
      </c>
      <c r="H474" s="101">
        <v>11400000</v>
      </c>
      <c r="I474" s="101">
        <v>0</v>
      </c>
      <c r="J474" s="101">
        <v>11400000</v>
      </c>
      <c r="K474" s="93"/>
    </row>
    <row r="475" spans="1:11" ht="14.25" customHeight="1">
      <c r="A475" s="93" t="s">
        <v>1784</v>
      </c>
      <c r="B475" s="93" t="s">
        <v>1783</v>
      </c>
      <c r="C475" s="101">
        <v>28000000</v>
      </c>
      <c r="D475" s="101">
        <v>0</v>
      </c>
      <c r="E475" s="101">
        <v>0</v>
      </c>
      <c r="F475" s="101">
        <v>0</v>
      </c>
      <c r="G475" s="101">
        <v>0</v>
      </c>
      <c r="H475" s="101">
        <v>0</v>
      </c>
      <c r="I475" s="101">
        <v>0</v>
      </c>
      <c r="J475" s="101">
        <v>0</v>
      </c>
      <c r="K475" s="93"/>
    </row>
    <row r="476" spans="1:11" ht="14.25" customHeight="1">
      <c r="A476" s="93" t="s">
        <v>1787</v>
      </c>
      <c r="B476" s="93" t="s">
        <v>1786</v>
      </c>
      <c r="C476" s="101">
        <v>26000000</v>
      </c>
      <c r="D476" s="101">
        <v>9000000</v>
      </c>
      <c r="E476" s="101">
        <v>0</v>
      </c>
      <c r="F476" s="101">
        <v>9000000</v>
      </c>
      <c r="G476" s="101">
        <v>0</v>
      </c>
      <c r="H476" s="101">
        <v>9000000</v>
      </c>
      <c r="I476" s="101">
        <v>0</v>
      </c>
      <c r="J476" s="101">
        <v>9000000</v>
      </c>
      <c r="K476" s="93"/>
    </row>
    <row r="477" spans="1:11" ht="14.25" customHeight="1">
      <c r="A477" s="93">
        <v>45</v>
      </c>
      <c r="B477" s="93" t="s">
        <v>3597</v>
      </c>
      <c r="C477" s="93"/>
      <c r="D477" s="93"/>
      <c r="E477" s="93"/>
      <c r="F477" s="93"/>
      <c r="G477" s="93"/>
      <c r="H477" s="93"/>
      <c r="I477" s="93"/>
      <c r="K477" s="93"/>
    </row>
    <row r="478" spans="1:11" ht="14.25" customHeight="1">
      <c r="A478" s="93" t="s">
        <v>1534</v>
      </c>
      <c r="B478" s="93" t="s">
        <v>1531</v>
      </c>
      <c r="C478" s="101">
        <v>8200000</v>
      </c>
      <c r="D478" s="101">
        <v>0</v>
      </c>
      <c r="E478" s="101">
        <v>0</v>
      </c>
      <c r="F478" s="101">
        <v>0</v>
      </c>
      <c r="G478" s="101">
        <v>0</v>
      </c>
      <c r="H478" s="101">
        <v>0</v>
      </c>
      <c r="I478" s="101">
        <v>0</v>
      </c>
      <c r="J478" s="101">
        <v>0</v>
      </c>
      <c r="K478" s="93"/>
    </row>
    <row r="479" spans="1:11" ht="14.25" customHeight="1">
      <c r="A479" s="93" t="s">
        <v>1529</v>
      </c>
      <c r="B479" s="93" t="s">
        <v>1526</v>
      </c>
      <c r="C479" s="101">
        <v>12000000</v>
      </c>
      <c r="D479" s="101">
        <v>4500000</v>
      </c>
      <c r="E479" s="101">
        <v>0</v>
      </c>
      <c r="F479" s="101">
        <v>4500000</v>
      </c>
      <c r="G479" s="101">
        <v>0</v>
      </c>
      <c r="H479" s="101">
        <v>4500000</v>
      </c>
      <c r="I479" s="101">
        <v>0</v>
      </c>
      <c r="J479" s="101">
        <v>4500000</v>
      </c>
      <c r="K479" s="93"/>
    </row>
    <row r="480" spans="1:11" ht="14.25" customHeight="1">
      <c r="A480" s="93" t="s">
        <v>1541</v>
      </c>
      <c r="B480" s="93" t="s">
        <v>3709</v>
      </c>
      <c r="C480" s="101">
        <v>12000000</v>
      </c>
      <c r="D480" s="101">
        <v>4500000</v>
      </c>
      <c r="E480" s="101">
        <v>0</v>
      </c>
      <c r="F480" s="101">
        <v>4500000</v>
      </c>
      <c r="G480" s="101">
        <v>0</v>
      </c>
      <c r="H480" s="101">
        <v>4500000</v>
      </c>
      <c r="I480" s="101">
        <v>0</v>
      </c>
      <c r="J480" s="101">
        <v>4500000</v>
      </c>
      <c r="K480" s="93"/>
    </row>
    <row r="481" spans="1:11" ht="14.25" customHeight="1">
      <c r="A481" s="93" t="s">
        <v>1530</v>
      </c>
      <c r="B481" s="93" t="s">
        <v>1526</v>
      </c>
      <c r="C481" s="101">
        <v>0</v>
      </c>
      <c r="D481" s="101">
        <v>35479237.590000004</v>
      </c>
      <c r="E481" s="101">
        <v>0</v>
      </c>
      <c r="F481" s="101">
        <v>0</v>
      </c>
      <c r="G481" s="101">
        <v>0</v>
      </c>
      <c r="H481" s="101">
        <v>0</v>
      </c>
      <c r="I481" s="101">
        <v>0</v>
      </c>
      <c r="J481" s="101">
        <v>0</v>
      </c>
      <c r="K481" s="93"/>
    </row>
    <row r="482" spans="1:11" ht="14.25" customHeight="1">
      <c r="A482" s="93" t="s">
        <v>1556</v>
      </c>
      <c r="B482" s="93" t="s">
        <v>1555</v>
      </c>
      <c r="C482" s="101">
        <v>30000000</v>
      </c>
      <c r="D482" s="101">
        <v>10200000</v>
      </c>
      <c r="E482" s="101">
        <v>0</v>
      </c>
      <c r="F482" s="101">
        <v>10200000</v>
      </c>
      <c r="G482" s="101">
        <v>0</v>
      </c>
      <c r="H482" s="101">
        <v>10200000</v>
      </c>
      <c r="I482" s="101">
        <v>0</v>
      </c>
      <c r="J482" s="101">
        <v>10200000</v>
      </c>
      <c r="K482" s="93"/>
    </row>
    <row r="483" spans="1:11" ht="14.25" customHeight="1">
      <c r="A483" s="93" t="s">
        <v>1558</v>
      </c>
      <c r="B483" s="93" t="s">
        <v>1557</v>
      </c>
      <c r="C483" s="101">
        <v>3000000</v>
      </c>
      <c r="D483" s="101">
        <v>0</v>
      </c>
      <c r="E483" s="101">
        <v>0</v>
      </c>
      <c r="F483" s="101">
        <v>0</v>
      </c>
      <c r="G483" s="101">
        <v>0</v>
      </c>
      <c r="H483" s="101">
        <v>0</v>
      </c>
      <c r="I483" s="101">
        <v>0</v>
      </c>
      <c r="J483" s="101">
        <v>0</v>
      </c>
      <c r="K483" s="93"/>
    </row>
    <row r="484" spans="1:11" ht="14.25" customHeight="1">
      <c r="A484" s="93" t="s">
        <v>1690</v>
      </c>
      <c r="B484" s="93" t="s">
        <v>1689</v>
      </c>
      <c r="C484" s="101">
        <v>5000000</v>
      </c>
      <c r="D484" s="101">
        <v>0</v>
      </c>
      <c r="E484" s="101">
        <v>0</v>
      </c>
      <c r="F484" s="101">
        <v>0</v>
      </c>
      <c r="G484" s="101">
        <v>0</v>
      </c>
      <c r="H484" s="101">
        <v>0</v>
      </c>
      <c r="I484" s="101">
        <v>0</v>
      </c>
      <c r="J484" s="101">
        <v>0</v>
      </c>
      <c r="K484" s="93"/>
    </row>
    <row r="485" spans="1:11" ht="14.25" customHeight="1">
      <c r="A485" s="93" t="s">
        <v>1652</v>
      </c>
      <c r="B485" s="93" t="s">
        <v>1648</v>
      </c>
      <c r="C485" s="101">
        <v>0</v>
      </c>
      <c r="D485" s="101">
        <v>0</v>
      </c>
      <c r="E485" s="101">
        <v>0</v>
      </c>
      <c r="F485" s="101">
        <v>0</v>
      </c>
      <c r="G485" s="101">
        <v>0</v>
      </c>
      <c r="H485" s="101">
        <v>0</v>
      </c>
      <c r="I485" s="101">
        <v>0</v>
      </c>
      <c r="J485" s="101">
        <v>0</v>
      </c>
      <c r="K485" s="93"/>
    </row>
    <row r="486" spans="1:11" ht="14.25" customHeight="1">
      <c r="A486" s="93" t="s">
        <v>1654</v>
      </c>
      <c r="B486" s="93" t="s">
        <v>1653</v>
      </c>
      <c r="C486" s="101">
        <v>0</v>
      </c>
      <c r="D486" s="101">
        <v>0</v>
      </c>
      <c r="E486" s="101">
        <v>0</v>
      </c>
      <c r="F486" s="101">
        <v>0</v>
      </c>
      <c r="G486" s="101">
        <v>0</v>
      </c>
      <c r="H486" s="101">
        <v>0</v>
      </c>
      <c r="I486" s="101">
        <v>0</v>
      </c>
      <c r="J486" s="101">
        <v>0</v>
      </c>
      <c r="K486" s="93"/>
    </row>
    <row r="487" spans="1:11" ht="14.25" customHeight="1">
      <c r="A487" s="93" t="s">
        <v>1659</v>
      </c>
      <c r="B487" s="93" t="s">
        <v>1656</v>
      </c>
      <c r="C487" s="101">
        <v>0</v>
      </c>
      <c r="D487" s="101">
        <v>0</v>
      </c>
      <c r="E487" s="101">
        <v>0</v>
      </c>
      <c r="F487" s="101">
        <v>0</v>
      </c>
      <c r="G487" s="101">
        <v>0</v>
      </c>
      <c r="H487" s="101">
        <v>0</v>
      </c>
      <c r="I487" s="101">
        <v>0</v>
      </c>
      <c r="J487" s="101">
        <v>0</v>
      </c>
      <c r="K487" s="93"/>
    </row>
    <row r="488" spans="1:11" ht="14.25" customHeight="1">
      <c r="A488" s="93" t="s">
        <v>1647</v>
      </c>
      <c r="B488" s="93" t="s">
        <v>3710</v>
      </c>
      <c r="C488" s="101">
        <v>46500000</v>
      </c>
      <c r="D488" s="101">
        <v>46500000</v>
      </c>
      <c r="E488" s="101">
        <v>0</v>
      </c>
      <c r="F488" s="101">
        <v>46500000</v>
      </c>
      <c r="G488" s="101">
        <v>0</v>
      </c>
      <c r="H488" s="101">
        <v>0</v>
      </c>
      <c r="I488" s="101">
        <v>0</v>
      </c>
      <c r="J488" s="101">
        <v>0</v>
      </c>
      <c r="K488" s="93"/>
    </row>
    <row r="489" spans="1:11" ht="14.25" customHeight="1">
      <c r="A489" s="93" t="s">
        <v>3421</v>
      </c>
      <c r="B489" s="93" t="s">
        <v>1653</v>
      </c>
      <c r="C489" s="101">
        <v>0</v>
      </c>
      <c r="D489" s="101">
        <v>214520762.78</v>
      </c>
      <c r="E489" s="101">
        <v>2400000</v>
      </c>
      <c r="F489" s="101">
        <v>117900000</v>
      </c>
      <c r="G489" s="101">
        <v>17800000</v>
      </c>
      <c r="H489" s="101">
        <v>48300000</v>
      </c>
      <c r="I489" s="101">
        <v>27500000</v>
      </c>
      <c r="J489" s="101">
        <v>30500000</v>
      </c>
      <c r="K489" s="93"/>
    </row>
    <row r="490" spans="1:11" ht="14.25" customHeight="1">
      <c r="A490" s="93" t="s">
        <v>1680</v>
      </c>
      <c r="B490" s="93" t="s">
        <v>3711</v>
      </c>
      <c r="C490" s="101">
        <v>254500000</v>
      </c>
      <c r="D490" s="101">
        <v>254500000</v>
      </c>
      <c r="E490" s="101">
        <v>0</v>
      </c>
      <c r="F490" s="101">
        <v>249200000</v>
      </c>
      <c r="G490" s="101">
        <v>26400000</v>
      </c>
      <c r="H490" s="101">
        <v>196400000</v>
      </c>
      <c r="I490" s="101">
        <v>32000000</v>
      </c>
      <c r="J490" s="101">
        <v>170000000</v>
      </c>
      <c r="K490" s="93"/>
    </row>
    <row r="491" spans="1:11" ht="14.25" customHeight="1">
      <c r="A491" s="93" t="s">
        <v>1670</v>
      </c>
      <c r="B491" s="93" t="s">
        <v>1667</v>
      </c>
      <c r="C491" s="101">
        <v>7000000</v>
      </c>
      <c r="D491" s="101">
        <v>7000000</v>
      </c>
      <c r="E491" s="101">
        <v>0</v>
      </c>
      <c r="F491" s="101">
        <v>0</v>
      </c>
      <c r="G491" s="101">
        <v>0</v>
      </c>
      <c r="H491" s="101">
        <v>0</v>
      </c>
      <c r="I491" s="101">
        <v>0</v>
      </c>
      <c r="J491" s="101">
        <v>0</v>
      </c>
      <c r="K491" s="93"/>
    </row>
    <row r="492" spans="1:11" ht="14.25" customHeight="1">
      <c r="A492" s="93" t="s">
        <v>1672</v>
      </c>
      <c r="B492" s="93" t="s">
        <v>3712</v>
      </c>
      <c r="C492" s="101">
        <v>42000000</v>
      </c>
      <c r="D492" s="101">
        <v>42000000</v>
      </c>
      <c r="E492" s="101">
        <v>0</v>
      </c>
      <c r="F492" s="101">
        <v>0</v>
      </c>
      <c r="G492" s="101">
        <v>0</v>
      </c>
      <c r="H492" s="101">
        <v>0</v>
      </c>
      <c r="I492" s="101">
        <v>0</v>
      </c>
      <c r="J492" s="101">
        <v>0</v>
      </c>
      <c r="K492" s="93"/>
    </row>
    <row r="493" spans="1:11" ht="14.25" customHeight="1">
      <c r="A493" s="93" t="s">
        <v>1726</v>
      </c>
      <c r="B493" s="93" t="s">
        <v>1723</v>
      </c>
      <c r="C493" s="101">
        <v>0</v>
      </c>
      <c r="D493" s="101">
        <v>0</v>
      </c>
      <c r="E493" s="101">
        <v>0</v>
      </c>
      <c r="F493" s="101">
        <v>0</v>
      </c>
      <c r="G493" s="101">
        <v>0</v>
      </c>
      <c r="H493" s="101">
        <v>0</v>
      </c>
      <c r="I493" s="101">
        <v>0</v>
      </c>
      <c r="J493" s="101">
        <v>0</v>
      </c>
      <c r="K493" s="93"/>
    </row>
    <row r="494" spans="1:11" ht="14.25" customHeight="1">
      <c r="A494" s="93" t="s">
        <v>1712</v>
      </c>
      <c r="B494" s="93" t="s">
        <v>3713</v>
      </c>
      <c r="C494" s="101">
        <v>1000000</v>
      </c>
      <c r="D494" s="101">
        <v>0</v>
      </c>
      <c r="E494" s="101">
        <v>0</v>
      </c>
      <c r="F494" s="101">
        <v>0</v>
      </c>
      <c r="G494" s="101">
        <v>0</v>
      </c>
      <c r="H494" s="101">
        <v>0</v>
      </c>
      <c r="I494" s="101">
        <v>0</v>
      </c>
      <c r="J494" s="101">
        <v>0</v>
      </c>
      <c r="K494" s="93"/>
    </row>
    <row r="495" spans="1:11" ht="14.25" customHeight="1">
      <c r="B495" s="93"/>
      <c r="C495" s="101">
        <v>640000000</v>
      </c>
      <c r="D495" s="101">
        <v>1618266429.3699999</v>
      </c>
      <c r="E495" s="101">
        <v>117039167</v>
      </c>
      <c r="F495" s="101">
        <v>761787981</v>
      </c>
      <c r="G495" s="101">
        <v>59510000</v>
      </c>
      <c r="H495" s="101">
        <v>398326984</v>
      </c>
      <c r="I495" s="101">
        <v>98681064</v>
      </c>
      <c r="J495" s="101">
        <v>350826984</v>
      </c>
      <c r="K495" s="93"/>
    </row>
    <row r="496" spans="1:11" ht="14.25" customHeight="1">
      <c r="B496" s="93"/>
      <c r="C496" s="101">
        <v>640000000</v>
      </c>
      <c r="D496" s="101">
        <v>1618266429.3699999</v>
      </c>
      <c r="E496" s="101">
        <v>117039167</v>
      </c>
      <c r="F496" s="101">
        <v>761787981</v>
      </c>
      <c r="G496" s="101">
        <v>59510000</v>
      </c>
      <c r="H496" s="101">
        <v>398326984</v>
      </c>
      <c r="I496" s="101">
        <v>98681064</v>
      </c>
      <c r="J496" s="101">
        <v>350826984</v>
      </c>
      <c r="K496" s="93"/>
    </row>
    <row r="497" spans="1:11" ht="14.25" customHeight="1">
      <c r="B497" s="93"/>
      <c r="C497" s="101">
        <v>640000000</v>
      </c>
      <c r="D497" s="101">
        <v>1618266429.3699999</v>
      </c>
      <c r="E497" s="101">
        <v>117039167</v>
      </c>
      <c r="F497" s="101">
        <v>761787981</v>
      </c>
      <c r="G497" s="101">
        <v>59510000</v>
      </c>
      <c r="H497" s="101">
        <v>398326984</v>
      </c>
      <c r="I497" s="101">
        <v>98681064</v>
      </c>
      <c r="J497" s="101">
        <v>350826984</v>
      </c>
      <c r="K497" s="93"/>
    </row>
    <row r="498" spans="1:11" ht="14.25" customHeight="1">
      <c r="B498" s="93" t="s">
        <v>3601</v>
      </c>
      <c r="C498" s="101">
        <v>640000000</v>
      </c>
      <c r="D498" s="101">
        <v>1618266429.3699999</v>
      </c>
      <c r="E498" s="101">
        <v>117039167</v>
      </c>
      <c r="F498" s="101">
        <v>761787981</v>
      </c>
      <c r="G498" s="101">
        <v>59510000</v>
      </c>
      <c r="H498" s="101">
        <v>398326984</v>
      </c>
      <c r="I498" s="101">
        <v>98681064</v>
      </c>
      <c r="J498" s="101">
        <v>350826984</v>
      </c>
      <c r="K498" s="93"/>
    </row>
    <row r="499" spans="1:11" ht="14.25" customHeight="1">
      <c r="B499" s="93" t="s">
        <v>3595</v>
      </c>
      <c r="C499" s="101">
        <v>650000000</v>
      </c>
      <c r="D499" s="101">
        <v>1618266429.3699999</v>
      </c>
      <c r="E499" s="101">
        <v>117039167</v>
      </c>
      <c r="F499" s="101">
        <v>761787981</v>
      </c>
      <c r="G499" s="101">
        <v>59510000</v>
      </c>
      <c r="H499" s="101">
        <v>398326984</v>
      </c>
      <c r="I499" s="101">
        <v>98681064</v>
      </c>
      <c r="J499" s="101">
        <v>350826984</v>
      </c>
      <c r="K499" s="93"/>
    </row>
    <row r="500" spans="1:11" ht="14.25" customHeight="1">
      <c r="B500" s="93" t="s">
        <v>3594</v>
      </c>
      <c r="C500" s="101">
        <v>650000000</v>
      </c>
      <c r="D500" s="101">
        <v>1618266429.3699999</v>
      </c>
      <c r="E500" s="101">
        <v>117039167</v>
      </c>
      <c r="F500" s="101">
        <v>761787981</v>
      </c>
      <c r="G500" s="101">
        <v>59510000</v>
      </c>
      <c r="H500" s="101">
        <v>398326984</v>
      </c>
      <c r="I500" s="101">
        <v>98681064</v>
      </c>
      <c r="J500" s="101">
        <v>350826984</v>
      </c>
      <c r="K500" s="93"/>
    </row>
    <row r="501" spans="1:11" ht="14.25" customHeight="1">
      <c r="A501" s="93" t="s">
        <v>3391</v>
      </c>
      <c r="B501" s="93" t="s">
        <v>3625</v>
      </c>
      <c r="C501" s="93"/>
      <c r="D501" s="93"/>
      <c r="E501" s="93"/>
      <c r="F501" s="93"/>
      <c r="G501" s="93"/>
      <c r="H501" s="93"/>
      <c r="I501" s="93"/>
      <c r="K501" s="93"/>
    </row>
    <row r="502" spans="1:11" ht="14.25" customHeight="1">
      <c r="A502" s="93" t="s">
        <v>3392</v>
      </c>
      <c r="B502" s="93" t="s">
        <v>3626</v>
      </c>
      <c r="C502" s="93"/>
      <c r="D502" s="93"/>
      <c r="E502" s="93"/>
      <c r="F502" s="93"/>
      <c r="G502" s="93"/>
      <c r="H502" s="93"/>
      <c r="I502" s="93"/>
      <c r="K502" s="93"/>
    </row>
    <row r="503" spans="1:11" ht="14.25" customHeight="1">
      <c r="A503" s="93"/>
      <c r="B503" s="93"/>
      <c r="C503" s="93"/>
      <c r="D503" s="93"/>
      <c r="E503" s="93"/>
      <c r="F503" s="93"/>
      <c r="G503" s="93"/>
      <c r="H503" s="93"/>
      <c r="I503" s="93"/>
      <c r="K503" s="93"/>
    </row>
    <row r="504" spans="1:11" ht="14.25" customHeight="1">
      <c r="A504" s="93"/>
      <c r="B504" s="93"/>
      <c r="C504" s="93"/>
      <c r="D504" s="93"/>
      <c r="E504" s="93"/>
      <c r="F504" s="93"/>
      <c r="G504" s="93"/>
      <c r="H504" s="93"/>
      <c r="I504" s="93"/>
      <c r="K504" s="93"/>
    </row>
    <row r="505" spans="1:11" ht="14.25" customHeight="1">
      <c r="A505" s="93"/>
      <c r="B505" s="93"/>
      <c r="C505" s="93"/>
      <c r="D505" s="93"/>
      <c r="E505" s="93"/>
      <c r="F505" s="93"/>
      <c r="G505" s="93"/>
      <c r="H505" s="93"/>
      <c r="I505" s="93"/>
      <c r="K505" s="93"/>
    </row>
    <row r="506" spans="1:11" ht="14.25" customHeight="1">
      <c r="A506" s="93"/>
      <c r="B506" s="93"/>
      <c r="C506" s="93"/>
      <c r="D506" s="93"/>
      <c r="E506" s="93"/>
      <c r="F506" s="93"/>
      <c r="G506" s="93"/>
      <c r="H506" s="93"/>
      <c r="I506" s="93"/>
      <c r="K506" s="93"/>
    </row>
    <row r="507" spans="1:11" ht="14.25" customHeight="1">
      <c r="A507" s="93"/>
      <c r="B507" s="93"/>
      <c r="C507" s="93"/>
      <c r="D507" s="93"/>
      <c r="E507" s="93"/>
      <c r="F507" s="93"/>
      <c r="G507" s="93"/>
      <c r="H507" s="93"/>
      <c r="I507" s="93"/>
      <c r="K507" s="93"/>
    </row>
    <row r="508" spans="1:11" ht="14.25" customHeight="1">
      <c r="A508" s="93">
        <v>2</v>
      </c>
      <c r="B508" s="93" t="s">
        <v>3610</v>
      </c>
      <c r="C508" s="93"/>
      <c r="D508" s="93"/>
      <c r="E508" s="93"/>
      <c r="F508" s="93"/>
      <c r="G508" s="93"/>
      <c r="H508" s="93"/>
      <c r="I508" s="93"/>
      <c r="K508" s="93"/>
    </row>
    <row r="509" spans="1:11" ht="14.25" customHeight="1">
      <c r="A509" s="93">
        <v>45</v>
      </c>
      <c r="B509" s="93" t="s">
        <v>3597</v>
      </c>
      <c r="C509" s="93"/>
      <c r="D509" s="93"/>
      <c r="E509" s="93"/>
      <c r="F509" s="93"/>
      <c r="G509" s="93"/>
      <c r="H509" s="93"/>
      <c r="I509" s="93"/>
      <c r="K509" s="93"/>
    </row>
    <row r="510" spans="1:11" ht="14.25" customHeight="1">
      <c r="A510" s="93" t="s">
        <v>3422</v>
      </c>
      <c r="B510" s="93" t="s">
        <v>3714</v>
      </c>
      <c r="C510" s="101">
        <v>0</v>
      </c>
      <c r="D510" s="101">
        <v>2390000</v>
      </c>
      <c r="E510" s="101">
        <v>0</v>
      </c>
      <c r="F510" s="101">
        <v>2390000</v>
      </c>
      <c r="G510" s="101">
        <v>0</v>
      </c>
      <c r="H510" s="101">
        <v>2390000</v>
      </c>
      <c r="I510" s="101">
        <v>0</v>
      </c>
      <c r="J510" s="101">
        <v>2390000</v>
      </c>
      <c r="K510" s="93"/>
    </row>
    <row r="511" spans="1:11" ht="14.25" customHeight="1">
      <c r="A511" s="93" t="s">
        <v>3423</v>
      </c>
      <c r="B511" s="93" t="s">
        <v>3715</v>
      </c>
      <c r="C511" s="101">
        <v>0</v>
      </c>
      <c r="D511" s="101">
        <v>23569015</v>
      </c>
      <c r="E511" s="101">
        <v>0</v>
      </c>
      <c r="F511" s="101">
        <v>23569015</v>
      </c>
      <c r="G511" s="101">
        <v>0</v>
      </c>
      <c r="H511" s="101">
        <v>23569015</v>
      </c>
      <c r="I511" s="101">
        <v>0</v>
      </c>
      <c r="J511" s="101">
        <v>23569015</v>
      </c>
      <c r="K511" s="93"/>
    </row>
    <row r="512" spans="1:11" ht="14.25" customHeight="1">
      <c r="A512" s="93" t="s">
        <v>3424</v>
      </c>
      <c r="B512" s="93" t="s">
        <v>3716</v>
      </c>
      <c r="C512" s="101">
        <v>0</v>
      </c>
      <c r="D512" s="101">
        <v>19335000</v>
      </c>
      <c r="E512" s="101">
        <v>0</v>
      </c>
      <c r="F512" s="101">
        <v>19335000</v>
      </c>
      <c r="G512" s="101">
        <v>0</v>
      </c>
      <c r="H512" s="101">
        <v>19335000</v>
      </c>
      <c r="I512" s="101">
        <v>0</v>
      </c>
      <c r="J512" s="101">
        <v>19335000</v>
      </c>
      <c r="K512" s="93"/>
    </row>
    <row r="513" spans="1:11" ht="14.25" customHeight="1">
      <c r="A513" s="93" t="s">
        <v>3425</v>
      </c>
      <c r="B513" s="93" t="s">
        <v>3717</v>
      </c>
      <c r="C513" s="101">
        <v>0</v>
      </c>
      <c r="D513" s="101">
        <v>1800000</v>
      </c>
      <c r="E513" s="101">
        <v>0</v>
      </c>
      <c r="F513" s="101">
        <v>1800000</v>
      </c>
      <c r="G513" s="101">
        <v>0</v>
      </c>
      <c r="H513" s="101">
        <v>1800000</v>
      </c>
      <c r="I513" s="101">
        <v>0</v>
      </c>
      <c r="J513" s="101">
        <v>1800000</v>
      </c>
      <c r="K513" s="93"/>
    </row>
    <row r="514" spans="1:11" ht="14.25" customHeight="1">
      <c r="A514" s="93" t="s">
        <v>3426</v>
      </c>
      <c r="B514" s="93" t="s">
        <v>3718</v>
      </c>
      <c r="C514" s="101">
        <v>0</v>
      </c>
      <c r="D514" s="101">
        <v>5600000</v>
      </c>
      <c r="E514" s="101">
        <v>0</v>
      </c>
      <c r="F514" s="101">
        <v>5600000</v>
      </c>
      <c r="G514" s="101">
        <v>0</v>
      </c>
      <c r="H514" s="101">
        <v>5600000</v>
      </c>
      <c r="I514" s="101">
        <v>0</v>
      </c>
      <c r="J514" s="101">
        <v>5600000</v>
      </c>
      <c r="K514" s="93"/>
    </row>
    <row r="515" spans="1:11" ht="14.25" customHeight="1">
      <c r="A515" s="93" t="s">
        <v>3427</v>
      </c>
      <c r="B515" s="93" t="s">
        <v>3719</v>
      </c>
      <c r="C515" s="101">
        <v>0</v>
      </c>
      <c r="D515" s="101">
        <v>6400000</v>
      </c>
      <c r="E515" s="101">
        <v>0</v>
      </c>
      <c r="F515" s="101">
        <v>6400000</v>
      </c>
      <c r="G515" s="101">
        <v>0</v>
      </c>
      <c r="H515" s="101">
        <v>6400000</v>
      </c>
      <c r="I515" s="101">
        <v>0</v>
      </c>
      <c r="J515" s="101">
        <v>6400000</v>
      </c>
      <c r="K515" s="93"/>
    </row>
    <row r="516" spans="1:11" ht="14.25" customHeight="1">
      <c r="A516" s="93" t="s">
        <v>3428</v>
      </c>
      <c r="B516" s="93" t="s">
        <v>3720</v>
      </c>
      <c r="C516" s="101">
        <v>0</v>
      </c>
      <c r="D516" s="101">
        <v>8370460</v>
      </c>
      <c r="E516" s="101">
        <v>0</v>
      </c>
      <c r="F516" s="101">
        <v>8370460</v>
      </c>
      <c r="G516" s="101">
        <v>0</v>
      </c>
      <c r="H516" s="101">
        <v>8370460</v>
      </c>
      <c r="I516" s="101">
        <v>0</v>
      </c>
      <c r="J516" s="101">
        <v>8370460</v>
      </c>
      <c r="K516" s="93"/>
    </row>
    <row r="517" spans="1:11" ht="14.25" customHeight="1">
      <c r="B517" s="93"/>
      <c r="C517" s="101">
        <v>0</v>
      </c>
      <c r="D517" s="101">
        <v>67464475</v>
      </c>
      <c r="E517" s="101">
        <v>0</v>
      </c>
      <c r="F517" s="101">
        <v>67464475</v>
      </c>
      <c r="G517" s="101">
        <v>0</v>
      </c>
      <c r="H517" s="101">
        <v>67464475</v>
      </c>
      <c r="I517" s="101">
        <v>0</v>
      </c>
      <c r="J517" s="101">
        <v>67464475</v>
      </c>
      <c r="K517" s="93"/>
    </row>
    <row r="518" spans="1:11" ht="14.25" customHeight="1">
      <c r="B518" s="93"/>
      <c r="C518" s="101">
        <v>0</v>
      </c>
      <c r="D518" s="101">
        <v>67464475</v>
      </c>
      <c r="E518" s="101">
        <v>0</v>
      </c>
      <c r="F518" s="101">
        <v>67464475</v>
      </c>
      <c r="G518" s="101">
        <v>0</v>
      </c>
      <c r="H518" s="101">
        <v>67464475</v>
      </c>
      <c r="I518" s="101">
        <v>0</v>
      </c>
      <c r="J518" s="101">
        <v>67464475</v>
      </c>
      <c r="K518" s="93"/>
    </row>
    <row r="519" spans="1:11" ht="14.25" customHeight="1">
      <c r="B519" s="93"/>
      <c r="C519" s="101">
        <v>0</v>
      </c>
      <c r="D519" s="101">
        <v>67464475</v>
      </c>
      <c r="E519" s="101">
        <v>0</v>
      </c>
      <c r="F519" s="101">
        <v>67464475</v>
      </c>
      <c r="G519" s="101">
        <v>0</v>
      </c>
      <c r="H519" s="101">
        <v>67464475</v>
      </c>
      <c r="I519" s="101">
        <v>0</v>
      </c>
      <c r="J519" s="101">
        <v>67464475</v>
      </c>
      <c r="K519" s="93"/>
    </row>
    <row r="520" spans="1:11" ht="14.25" customHeight="1">
      <c r="B520" s="93"/>
      <c r="C520" s="101">
        <v>0</v>
      </c>
      <c r="D520" s="101">
        <v>67464475</v>
      </c>
      <c r="E520" s="101">
        <v>0</v>
      </c>
      <c r="F520" s="101">
        <v>67464475</v>
      </c>
      <c r="G520" s="101">
        <v>0</v>
      </c>
      <c r="H520" s="101">
        <v>67464475</v>
      </c>
      <c r="I520" s="101">
        <v>0</v>
      </c>
      <c r="J520" s="101">
        <v>67464475</v>
      </c>
      <c r="K520" s="93"/>
    </row>
    <row r="521" spans="1:11" ht="14.25" customHeight="1">
      <c r="B521" s="93" t="s">
        <v>3626</v>
      </c>
      <c r="C521" s="101">
        <v>0</v>
      </c>
      <c r="D521" s="101">
        <v>67464475</v>
      </c>
      <c r="E521" s="101">
        <v>0</v>
      </c>
      <c r="F521" s="101">
        <v>67464475</v>
      </c>
      <c r="G521" s="101">
        <v>0</v>
      </c>
      <c r="H521" s="101">
        <v>67464475</v>
      </c>
      <c r="I521" s="101">
        <v>0</v>
      </c>
      <c r="J521" s="101">
        <v>67464475</v>
      </c>
      <c r="K521" s="93"/>
    </row>
    <row r="522" spans="1:11" ht="14.25" customHeight="1">
      <c r="B522" s="93" t="s">
        <v>3625</v>
      </c>
      <c r="C522" s="101">
        <v>0</v>
      </c>
      <c r="D522" s="101">
        <v>67464475</v>
      </c>
      <c r="E522" s="101">
        <v>0</v>
      </c>
      <c r="F522" s="101">
        <v>67464475</v>
      </c>
      <c r="G522" s="101">
        <v>0</v>
      </c>
      <c r="H522" s="101">
        <v>67464475</v>
      </c>
      <c r="I522" s="101">
        <v>0</v>
      </c>
      <c r="J522" s="101">
        <v>67464475</v>
      </c>
      <c r="K522" s="93"/>
    </row>
    <row r="523" spans="1:11" ht="14.25" customHeight="1">
      <c r="B523" s="93" t="s">
        <v>3593</v>
      </c>
      <c r="C523" s="101">
        <v>650000000</v>
      </c>
      <c r="D523" s="101">
        <v>1685730904.3699999</v>
      </c>
      <c r="E523" s="101">
        <v>117039167</v>
      </c>
      <c r="F523" s="101">
        <v>829252456</v>
      </c>
      <c r="G523" s="101">
        <v>59510000</v>
      </c>
      <c r="H523" s="101">
        <v>465791459</v>
      </c>
      <c r="I523" s="101">
        <v>98681064</v>
      </c>
      <c r="J523" s="101">
        <v>418291459</v>
      </c>
      <c r="K523" s="93"/>
    </row>
    <row r="524" spans="1:11" ht="14.25" customHeight="1">
      <c r="B524" s="93" t="s">
        <v>3700</v>
      </c>
      <c r="C524" s="101">
        <v>650000000</v>
      </c>
      <c r="D524" s="101">
        <v>1685730904.3699999</v>
      </c>
      <c r="E524" s="101">
        <v>117039167</v>
      </c>
      <c r="F524" s="101">
        <v>829252456</v>
      </c>
      <c r="G524" s="101">
        <v>59510000</v>
      </c>
      <c r="H524" s="101">
        <v>465791459</v>
      </c>
      <c r="I524" s="101">
        <v>98681064</v>
      </c>
      <c r="J524" s="101">
        <v>418291459</v>
      </c>
      <c r="K524" s="93"/>
    </row>
    <row r="525" spans="1:11" ht="14.25" customHeight="1">
      <c r="A525" s="93">
        <v>4</v>
      </c>
      <c r="B525" s="93" t="s">
        <v>3721</v>
      </c>
      <c r="C525" s="93"/>
      <c r="D525" s="93"/>
      <c r="E525" s="93"/>
      <c r="F525" s="93"/>
      <c r="G525" s="93"/>
      <c r="H525" s="93"/>
      <c r="I525" s="93"/>
      <c r="K525" s="93"/>
    </row>
    <row r="526" spans="1:11" ht="14.25" customHeight="1">
      <c r="A526" s="93">
        <v>2.2999999999999998</v>
      </c>
      <c r="B526" s="93" t="s">
        <v>3593</v>
      </c>
      <c r="C526" s="93"/>
      <c r="D526" s="93"/>
      <c r="E526" s="93"/>
      <c r="F526" s="93"/>
      <c r="G526" s="93"/>
      <c r="H526" s="93"/>
      <c r="I526" s="93"/>
      <c r="K526" s="93"/>
    </row>
    <row r="527" spans="1:11" ht="14.25" customHeight="1">
      <c r="A527" s="93" t="s">
        <v>3387</v>
      </c>
      <c r="B527" s="93" t="s">
        <v>3594</v>
      </c>
      <c r="C527" s="93"/>
      <c r="D527" s="93"/>
      <c r="E527" s="93"/>
      <c r="F527" s="93"/>
      <c r="G527" s="93"/>
      <c r="H527" s="93"/>
      <c r="I527" s="93"/>
      <c r="K527" s="93"/>
    </row>
    <row r="528" spans="1:11" ht="14.25" customHeight="1">
      <c r="A528" s="93" t="s">
        <v>3407</v>
      </c>
      <c r="B528" s="93" t="s">
        <v>3669</v>
      </c>
      <c r="C528" s="93"/>
      <c r="D528" s="93"/>
      <c r="E528" s="93"/>
      <c r="F528" s="93"/>
      <c r="G528" s="93"/>
      <c r="H528" s="93"/>
      <c r="I528" s="93"/>
      <c r="K528" s="93"/>
    </row>
    <row r="529" spans="1:11" ht="14.25" customHeight="1">
      <c r="A529" s="93" t="s">
        <v>3408</v>
      </c>
      <c r="B529" s="93" t="s">
        <v>3670</v>
      </c>
      <c r="C529" s="93"/>
      <c r="D529" s="93"/>
      <c r="E529" s="93"/>
      <c r="F529" s="93"/>
      <c r="G529" s="93"/>
      <c r="H529" s="93"/>
      <c r="I529" s="93"/>
      <c r="K529" s="93"/>
    </row>
    <row r="530" spans="1:11" ht="14.25" customHeight="1">
      <c r="A530" s="93" t="s">
        <v>3429</v>
      </c>
      <c r="B530" s="93" t="s">
        <v>176</v>
      </c>
      <c r="C530" s="93"/>
      <c r="D530" s="93"/>
      <c r="E530" s="93"/>
      <c r="F530" s="93"/>
      <c r="G530" s="93"/>
      <c r="H530" s="93"/>
      <c r="I530" s="93"/>
      <c r="K530" s="93"/>
    </row>
    <row r="531" spans="1:11" ht="14.25" customHeight="1">
      <c r="A531" s="93" t="s">
        <v>3430</v>
      </c>
      <c r="B531" s="93" t="s">
        <v>3722</v>
      </c>
      <c r="C531" s="93"/>
      <c r="D531" s="93"/>
      <c r="E531" s="93"/>
      <c r="F531" s="93"/>
      <c r="G531" s="93"/>
      <c r="H531" s="93"/>
      <c r="I531" s="93"/>
      <c r="K531" s="93"/>
    </row>
    <row r="532" spans="1:11" ht="14.25" customHeight="1">
      <c r="A532" s="93"/>
      <c r="B532" s="93"/>
      <c r="C532" s="93"/>
      <c r="D532" s="93"/>
      <c r="E532" s="93"/>
      <c r="F532" s="93"/>
      <c r="G532" s="93"/>
      <c r="H532" s="93"/>
      <c r="I532" s="93"/>
      <c r="K532" s="93"/>
    </row>
    <row r="533" spans="1:11" ht="14.25" customHeight="1">
      <c r="A533" s="93"/>
      <c r="B533" s="93"/>
      <c r="C533" s="93"/>
      <c r="D533" s="93"/>
      <c r="E533" s="93"/>
      <c r="F533" s="93"/>
      <c r="G533" s="93"/>
      <c r="H533" s="93"/>
      <c r="I533" s="93"/>
      <c r="K533" s="93"/>
    </row>
    <row r="534" spans="1:11" ht="14.25" customHeight="1">
      <c r="A534" s="93">
        <v>1</v>
      </c>
      <c r="B534" s="93" t="s">
        <v>3608</v>
      </c>
      <c r="C534" s="93"/>
      <c r="D534" s="93"/>
      <c r="E534" s="93"/>
      <c r="F534" s="93"/>
      <c r="G534" s="93"/>
      <c r="H534" s="93"/>
      <c r="I534" s="93"/>
      <c r="K534" s="93"/>
    </row>
    <row r="535" spans="1:11" ht="14.25" customHeight="1">
      <c r="A535" s="93">
        <v>45</v>
      </c>
      <c r="B535" s="93" t="s">
        <v>3597</v>
      </c>
      <c r="C535" s="93"/>
      <c r="D535" s="93"/>
      <c r="E535" s="93"/>
      <c r="F535" s="93"/>
      <c r="G535" s="93"/>
      <c r="H535" s="93"/>
      <c r="I535" s="93"/>
      <c r="K535" s="93"/>
    </row>
    <row r="536" spans="1:11" ht="14.25" customHeight="1">
      <c r="A536" s="93" t="s">
        <v>2857</v>
      </c>
      <c r="B536" s="93" t="s">
        <v>3723</v>
      </c>
      <c r="C536" s="101">
        <v>20000000</v>
      </c>
      <c r="D536" s="101">
        <v>20000000</v>
      </c>
      <c r="E536" s="101">
        <v>0</v>
      </c>
      <c r="F536" s="101">
        <v>0</v>
      </c>
      <c r="G536" s="101">
        <v>0</v>
      </c>
      <c r="H536" s="101">
        <v>0</v>
      </c>
      <c r="I536" s="101">
        <v>0</v>
      </c>
      <c r="J536" s="101">
        <v>0</v>
      </c>
      <c r="K536" s="93"/>
    </row>
    <row r="537" spans="1:11" ht="14.25" customHeight="1">
      <c r="B537" s="93"/>
      <c r="C537" s="101">
        <v>20000000</v>
      </c>
      <c r="D537" s="101">
        <v>20000000</v>
      </c>
      <c r="E537" s="101">
        <v>0</v>
      </c>
      <c r="F537" s="101">
        <v>0</v>
      </c>
      <c r="G537" s="101">
        <v>0</v>
      </c>
      <c r="H537" s="101">
        <v>0</v>
      </c>
      <c r="I537" s="101">
        <v>0</v>
      </c>
      <c r="J537" s="101">
        <v>0</v>
      </c>
      <c r="K537" s="93"/>
    </row>
    <row r="538" spans="1:11" ht="14.25" customHeight="1">
      <c r="B538" s="93" t="s">
        <v>3722</v>
      </c>
      <c r="C538" s="101">
        <v>20000000</v>
      </c>
      <c r="D538" s="101">
        <v>20000000</v>
      </c>
      <c r="E538" s="101">
        <v>0</v>
      </c>
      <c r="F538" s="101">
        <v>0</v>
      </c>
      <c r="G538" s="101">
        <v>0</v>
      </c>
      <c r="H538" s="101">
        <v>0</v>
      </c>
      <c r="I538" s="101">
        <v>0</v>
      </c>
      <c r="J538" s="101">
        <v>0</v>
      </c>
      <c r="K538" s="93"/>
    </row>
    <row r="539" spans="1:11" ht="14.25" customHeight="1">
      <c r="B539" s="93" t="s">
        <v>176</v>
      </c>
      <c r="C539" s="101">
        <v>20000000</v>
      </c>
      <c r="D539" s="101">
        <v>20000000</v>
      </c>
      <c r="E539" s="101">
        <v>0</v>
      </c>
      <c r="F539" s="101">
        <v>0</v>
      </c>
      <c r="G539" s="101">
        <v>0</v>
      </c>
      <c r="H539" s="101">
        <v>0</v>
      </c>
      <c r="I539" s="101">
        <v>0</v>
      </c>
      <c r="J539" s="101">
        <v>0</v>
      </c>
      <c r="K539" s="93"/>
    </row>
    <row r="540" spans="1:11" ht="14.25" customHeight="1">
      <c r="B540" s="93" t="s">
        <v>3670</v>
      </c>
      <c r="C540" s="101">
        <v>20000000</v>
      </c>
      <c r="D540" s="101">
        <v>20000000</v>
      </c>
      <c r="E540" s="101">
        <v>0</v>
      </c>
      <c r="F540" s="101">
        <v>0</v>
      </c>
      <c r="G540" s="101">
        <v>0</v>
      </c>
      <c r="H540" s="101">
        <v>0</v>
      </c>
      <c r="I540" s="101">
        <v>0</v>
      </c>
      <c r="J540" s="101">
        <v>0</v>
      </c>
      <c r="K540" s="93"/>
    </row>
    <row r="541" spans="1:11" ht="14.25" customHeight="1">
      <c r="B541" s="93" t="s">
        <v>3669</v>
      </c>
      <c r="C541" s="101">
        <v>20000000</v>
      </c>
      <c r="D541" s="101">
        <v>20000000</v>
      </c>
      <c r="E541" s="101">
        <v>0</v>
      </c>
      <c r="F541" s="101">
        <v>0</v>
      </c>
      <c r="G541" s="101">
        <v>0</v>
      </c>
      <c r="H541" s="101">
        <v>0</v>
      </c>
      <c r="I541" s="101">
        <v>0</v>
      </c>
      <c r="J541" s="101">
        <v>0</v>
      </c>
      <c r="K541" s="93"/>
    </row>
    <row r="542" spans="1:11" ht="14.25" customHeight="1">
      <c r="A542" s="93" t="s">
        <v>3388</v>
      </c>
      <c r="B542" s="93" t="s">
        <v>3595</v>
      </c>
      <c r="C542" s="93"/>
      <c r="D542" s="93"/>
      <c r="E542" s="93"/>
      <c r="F542" s="93"/>
      <c r="G542" s="93"/>
      <c r="H542" s="93"/>
      <c r="I542" s="93"/>
      <c r="K542" s="93"/>
    </row>
    <row r="543" spans="1:11" ht="14.25" customHeight="1">
      <c r="A543" s="93" t="s">
        <v>3389</v>
      </c>
      <c r="B543" s="93" t="s">
        <v>3596</v>
      </c>
      <c r="C543" s="93"/>
      <c r="D543" s="93"/>
      <c r="E543" s="93"/>
      <c r="F543" s="93"/>
      <c r="G543" s="93"/>
      <c r="H543" s="93"/>
      <c r="I543" s="93"/>
      <c r="K543" s="93"/>
    </row>
    <row r="544" spans="1:11" ht="14.25" customHeight="1">
      <c r="A544" s="93"/>
      <c r="B544" s="93"/>
      <c r="C544" s="93"/>
      <c r="D544" s="93"/>
      <c r="E544" s="93"/>
      <c r="F544" s="93"/>
      <c r="G544" s="93"/>
      <c r="H544" s="93"/>
      <c r="I544" s="93"/>
      <c r="K544" s="93"/>
    </row>
    <row r="545" spans="1:11" ht="14.25" customHeight="1">
      <c r="A545" s="93"/>
      <c r="B545" s="93"/>
      <c r="C545" s="93"/>
      <c r="D545" s="93"/>
      <c r="E545" s="93"/>
      <c r="F545" s="93"/>
      <c r="G545" s="93"/>
      <c r="H545" s="93"/>
      <c r="I545" s="93"/>
      <c r="K545" s="93"/>
    </row>
    <row r="546" spans="1:11" ht="14.25" customHeight="1">
      <c r="A546" s="93"/>
      <c r="B546" s="93"/>
      <c r="C546" s="93"/>
      <c r="D546" s="93"/>
      <c r="E546" s="93"/>
      <c r="F546" s="93"/>
      <c r="G546" s="93"/>
      <c r="H546" s="93"/>
      <c r="I546" s="93"/>
      <c r="K546" s="93"/>
    </row>
    <row r="547" spans="1:11" ht="14.25" customHeight="1">
      <c r="A547" s="93"/>
      <c r="B547" s="93"/>
      <c r="C547" s="93"/>
      <c r="D547" s="93"/>
      <c r="E547" s="93"/>
      <c r="F547" s="93"/>
      <c r="G547" s="93"/>
      <c r="H547" s="93"/>
      <c r="I547" s="93"/>
      <c r="K547" s="93"/>
    </row>
    <row r="548" spans="1:11" ht="14.25" customHeight="1">
      <c r="A548" s="93">
        <v>1</v>
      </c>
      <c r="B548" s="93" t="s">
        <v>3608</v>
      </c>
      <c r="C548" s="93"/>
      <c r="D548" s="93"/>
      <c r="E548" s="93"/>
      <c r="F548" s="93"/>
      <c r="G548" s="93"/>
      <c r="H548" s="93"/>
      <c r="I548" s="93"/>
      <c r="K548" s="93"/>
    </row>
    <row r="549" spans="1:11" ht="14.25" customHeight="1">
      <c r="A549" s="93">
        <v>4</v>
      </c>
      <c r="B549" s="93" t="s">
        <v>3724</v>
      </c>
      <c r="C549" s="93"/>
      <c r="D549" s="93"/>
      <c r="E549" s="93"/>
      <c r="F549" s="93"/>
      <c r="G549" s="93"/>
      <c r="H549" s="93"/>
      <c r="I549" s="93"/>
      <c r="K549" s="93"/>
    </row>
    <row r="550" spans="1:11" ht="14.25" customHeight="1">
      <c r="A550" s="93" t="s">
        <v>2911</v>
      </c>
      <c r="B550" s="93" t="s">
        <v>2910</v>
      </c>
      <c r="C550" s="101">
        <v>246000000</v>
      </c>
      <c r="D550" s="101">
        <v>573080200</v>
      </c>
      <c r="E550" s="101">
        <v>0</v>
      </c>
      <c r="F550" s="101">
        <v>573080200</v>
      </c>
      <c r="G550" s="101">
        <v>246330000</v>
      </c>
      <c r="H550" s="101">
        <v>246330000</v>
      </c>
      <c r="I550" s="101">
        <v>0</v>
      </c>
      <c r="J550" s="101">
        <v>0</v>
      </c>
      <c r="K550" s="93"/>
    </row>
    <row r="551" spans="1:11" ht="14.25" customHeight="1">
      <c r="B551" s="93"/>
      <c r="C551" s="101">
        <v>246000000</v>
      </c>
      <c r="D551" s="101">
        <v>573080200</v>
      </c>
      <c r="E551" s="101">
        <v>0</v>
      </c>
      <c r="F551" s="101">
        <v>573080200</v>
      </c>
      <c r="G551" s="101">
        <v>246330000</v>
      </c>
      <c r="H551" s="101">
        <v>246330000</v>
      </c>
      <c r="I551" s="101">
        <v>0</v>
      </c>
      <c r="J551" s="101">
        <v>0</v>
      </c>
      <c r="K551" s="93"/>
    </row>
    <row r="552" spans="1:11" ht="14.25" customHeight="1">
      <c r="B552" s="93"/>
      <c r="C552" s="101">
        <v>246000000</v>
      </c>
      <c r="D552" s="101">
        <v>573080200</v>
      </c>
      <c r="E552" s="101">
        <v>0</v>
      </c>
      <c r="F552" s="101">
        <v>573080200</v>
      </c>
      <c r="G552" s="101">
        <v>246330000</v>
      </c>
      <c r="H552" s="101">
        <v>246330000</v>
      </c>
      <c r="I552" s="101">
        <v>0</v>
      </c>
      <c r="J552" s="101">
        <v>0</v>
      </c>
      <c r="K552" s="93"/>
    </row>
    <row r="553" spans="1:11" ht="14.25" customHeight="1">
      <c r="B553" s="93"/>
      <c r="C553" s="101">
        <v>246000000</v>
      </c>
      <c r="D553" s="101">
        <v>573080200</v>
      </c>
      <c r="E553" s="101">
        <v>0</v>
      </c>
      <c r="F553" s="101">
        <v>573080200</v>
      </c>
      <c r="G553" s="101">
        <v>246330000</v>
      </c>
      <c r="H553" s="101">
        <v>246330000</v>
      </c>
      <c r="I553" s="101">
        <v>0</v>
      </c>
      <c r="J553" s="101">
        <v>0</v>
      </c>
      <c r="K553" s="93"/>
    </row>
    <row r="554" spans="1:11" ht="14.25" customHeight="1">
      <c r="B554" s="93" t="s">
        <v>3596</v>
      </c>
      <c r="C554" s="101">
        <v>246000000</v>
      </c>
      <c r="D554" s="101">
        <v>573080200</v>
      </c>
      <c r="E554" s="101">
        <v>0</v>
      </c>
      <c r="F554" s="101">
        <v>573080200</v>
      </c>
      <c r="G554" s="101">
        <v>246330000</v>
      </c>
      <c r="H554" s="101">
        <v>246330000</v>
      </c>
      <c r="I554" s="101">
        <v>0</v>
      </c>
      <c r="J554" s="101">
        <v>0</v>
      </c>
      <c r="K554" s="93"/>
    </row>
    <row r="555" spans="1:11" ht="14.25" customHeight="1">
      <c r="A555" s="93" t="s">
        <v>3390</v>
      </c>
      <c r="B555" s="93" t="s">
        <v>3601</v>
      </c>
      <c r="C555" s="93"/>
      <c r="D555" s="93"/>
      <c r="E555" s="93"/>
      <c r="F555" s="93"/>
      <c r="G555" s="93"/>
      <c r="H555" s="93"/>
      <c r="I555" s="93"/>
      <c r="K555" s="93"/>
    </row>
    <row r="556" spans="1:11" ht="14.25" customHeight="1">
      <c r="A556" s="93"/>
      <c r="B556" s="93"/>
      <c r="C556" s="93"/>
      <c r="D556" s="93"/>
      <c r="E556" s="93"/>
      <c r="F556" s="93"/>
      <c r="G556" s="93"/>
      <c r="H556" s="93"/>
      <c r="I556" s="93"/>
      <c r="K556" s="93"/>
    </row>
    <row r="557" spans="1:11" ht="14.25" customHeight="1">
      <c r="A557" s="93"/>
      <c r="B557" s="93"/>
      <c r="C557" s="93"/>
      <c r="D557" s="93"/>
      <c r="E557" s="93"/>
      <c r="F557" s="93"/>
      <c r="G557" s="93"/>
      <c r="H557" s="93"/>
      <c r="I557" s="93"/>
      <c r="K557" s="93"/>
    </row>
    <row r="558" spans="1:11" ht="14.25" customHeight="1">
      <c r="A558" s="93"/>
      <c r="B558" s="93"/>
      <c r="C558" s="93"/>
      <c r="D558" s="93"/>
      <c r="E558" s="93"/>
      <c r="F558" s="93"/>
      <c r="G558" s="93"/>
      <c r="H558" s="93"/>
      <c r="I558" s="93"/>
      <c r="K558" s="93"/>
    </row>
    <row r="559" spans="1:11" ht="14.25" customHeight="1">
      <c r="A559" s="93"/>
      <c r="B559" s="93"/>
      <c r="C559" s="93"/>
      <c r="D559" s="93"/>
      <c r="E559" s="93"/>
      <c r="F559" s="93"/>
      <c r="G559" s="93"/>
      <c r="H559" s="93"/>
      <c r="I559" s="93"/>
      <c r="K559" s="93"/>
    </row>
    <row r="560" spans="1:11" ht="14.25" customHeight="1">
      <c r="A560" s="93"/>
      <c r="B560" s="93"/>
      <c r="C560" s="93"/>
      <c r="D560" s="93"/>
      <c r="E560" s="93"/>
      <c r="F560" s="93"/>
      <c r="G560" s="93"/>
      <c r="H560" s="93"/>
      <c r="I560" s="93"/>
      <c r="K560" s="93"/>
    </row>
    <row r="561" spans="1:11" ht="14.25" customHeight="1">
      <c r="A561" s="93">
        <v>4</v>
      </c>
      <c r="B561" s="93" t="s">
        <v>3724</v>
      </c>
      <c r="C561" s="93"/>
      <c r="D561" s="93"/>
      <c r="E561" s="93"/>
      <c r="F561" s="93"/>
      <c r="G561" s="93"/>
      <c r="H561" s="93"/>
      <c r="I561" s="93"/>
      <c r="K561" s="93"/>
    </row>
    <row r="562" spans="1:11" ht="14.25" customHeight="1">
      <c r="A562" s="93" t="s">
        <v>2914</v>
      </c>
      <c r="B562" s="93" t="s">
        <v>3725</v>
      </c>
      <c r="C562" s="101">
        <v>0</v>
      </c>
      <c r="D562" s="101">
        <v>606000000</v>
      </c>
      <c r="E562" s="101">
        <v>0</v>
      </c>
      <c r="F562" s="101">
        <v>0</v>
      </c>
      <c r="G562" s="101">
        <v>0</v>
      </c>
      <c r="H562" s="101">
        <v>0</v>
      </c>
      <c r="I562" s="101">
        <v>0</v>
      </c>
      <c r="J562" s="101">
        <v>0</v>
      </c>
      <c r="K562" s="93"/>
    </row>
    <row r="563" spans="1:11" ht="14.25" customHeight="1">
      <c r="A563" s="93">
        <v>45</v>
      </c>
      <c r="B563" s="93" t="s">
        <v>3597</v>
      </c>
      <c r="C563" s="93"/>
      <c r="D563" s="93"/>
      <c r="E563" s="93"/>
      <c r="F563" s="93"/>
      <c r="G563" s="93"/>
      <c r="H563" s="93"/>
      <c r="I563" s="93"/>
      <c r="K563" s="93"/>
    </row>
    <row r="564" spans="1:11" ht="14.25" customHeight="1">
      <c r="A564" s="93" t="s">
        <v>2873</v>
      </c>
      <c r="B564" s="93" t="s">
        <v>2870</v>
      </c>
      <c r="C564" s="101">
        <v>0</v>
      </c>
      <c r="D564" s="101">
        <v>84800000</v>
      </c>
      <c r="E564" s="101">
        <v>0</v>
      </c>
      <c r="F564" s="101">
        <v>72000000</v>
      </c>
      <c r="G564" s="101">
        <v>9000000</v>
      </c>
      <c r="H564" s="101">
        <v>42000000</v>
      </c>
      <c r="I564" s="101">
        <v>6000000</v>
      </c>
      <c r="J564" s="101">
        <v>36000000</v>
      </c>
      <c r="K564" s="93"/>
    </row>
    <row r="565" spans="1:11" ht="14.25" customHeight="1">
      <c r="A565" s="93" t="s">
        <v>2876</v>
      </c>
      <c r="B565" s="93" t="s">
        <v>2874</v>
      </c>
      <c r="C565" s="101">
        <v>0</v>
      </c>
      <c r="D565" s="101">
        <v>114700000</v>
      </c>
      <c r="E565" s="101">
        <v>0</v>
      </c>
      <c r="F565" s="101">
        <v>91200000</v>
      </c>
      <c r="G565" s="101">
        <v>15200000</v>
      </c>
      <c r="H565" s="101">
        <v>60800000</v>
      </c>
      <c r="I565" s="101">
        <v>0</v>
      </c>
      <c r="J565" s="101">
        <v>45600000</v>
      </c>
      <c r="K565" s="93"/>
    </row>
    <row r="566" spans="1:11" ht="14.25" customHeight="1">
      <c r="A566" s="93" t="s">
        <v>2855</v>
      </c>
      <c r="B566" s="93" t="s">
        <v>2853</v>
      </c>
      <c r="C566" s="101">
        <v>0</v>
      </c>
      <c r="D566" s="101">
        <v>885746.32</v>
      </c>
      <c r="E566" s="101">
        <v>0</v>
      </c>
      <c r="F566" s="101">
        <v>0</v>
      </c>
      <c r="G566" s="101">
        <v>0</v>
      </c>
      <c r="H566" s="101">
        <v>0</v>
      </c>
      <c r="I566" s="101">
        <v>0</v>
      </c>
      <c r="J566" s="101">
        <v>0</v>
      </c>
      <c r="K566" s="93"/>
    </row>
    <row r="567" spans="1:11" ht="14.25" customHeight="1">
      <c r="A567" s="93" t="s">
        <v>297</v>
      </c>
      <c r="B567" s="93" t="s">
        <v>3686</v>
      </c>
      <c r="C567" s="101">
        <v>0</v>
      </c>
      <c r="D567" s="101">
        <v>0</v>
      </c>
      <c r="E567" s="101">
        <v>0</v>
      </c>
      <c r="F567" s="101">
        <v>0</v>
      </c>
      <c r="G567" s="101">
        <v>0</v>
      </c>
      <c r="H567" s="101">
        <v>0</v>
      </c>
      <c r="I567" s="101">
        <v>0</v>
      </c>
      <c r="J567" s="101">
        <v>0</v>
      </c>
      <c r="K567" s="93"/>
    </row>
    <row r="568" spans="1:11" ht="14.25" customHeight="1">
      <c r="A568" s="93">
        <v>1</v>
      </c>
      <c r="B568" s="93" t="s">
        <v>3608</v>
      </c>
      <c r="C568" s="93"/>
      <c r="D568" s="93"/>
      <c r="E568" s="93"/>
      <c r="F568" s="93"/>
      <c r="G568" s="93"/>
      <c r="H568" s="93"/>
      <c r="I568" s="93"/>
      <c r="K568" s="93"/>
    </row>
    <row r="569" spans="1:11" ht="14.25" customHeight="1">
      <c r="A569" s="93">
        <v>4</v>
      </c>
      <c r="B569" s="93" t="s">
        <v>3724</v>
      </c>
      <c r="C569" s="93"/>
      <c r="D569" s="93"/>
      <c r="E569" s="93"/>
      <c r="F569" s="93"/>
      <c r="G569" s="93"/>
      <c r="H569" s="93"/>
      <c r="I569" s="93"/>
      <c r="K569" s="93"/>
    </row>
    <row r="570" spans="1:11" ht="14.25" customHeight="1">
      <c r="A570" s="93" t="s">
        <v>2907</v>
      </c>
      <c r="B570" s="93" t="s">
        <v>2906</v>
      </c>
      <c r="C570" s="101">
        <v>288000000</v>
      </c>
      <c r="D570" s="101">
        <v>478730000</v>
      </c>
      <c r="E570" s="101">
        <v>0</v>
      </c>
      <c r="F570" s="101">
        <v>192930000</v>
      </c>
      <c r="G570" s="101">
        <v>7300000</v>
      </c>
      <c r="H570" s="101">
        <v>125330000</v>
      </c>
      <c r="I570" s="101">
        <v>5000000</v>
      </c>
      <c r="J570" s="101">
        <v>118030000</v>
      </c>
      <c r="K570" s="93"/>
    </row>
    <row r="571" spans="1:11" ht="14.25" customHeight="1">
      <c r="A571" s="93" t="s">
        <v>2909</v>
      </c>
      <c r="B571" s="93" t="s">
        <v>2908</v>
      </c>
      <c r="C571" s="101">
        <v>575200000</v>
      </c>
      <c r="D571" s="101">
        <v>1248119800</v>
      </c>
      <c r="E571" s="101">
        <v>0</v>
      </c>
      <c r="F571" s="101">
        <v>1248119800</v>
      </c>
      <c r="G571" s="101">
        <v>0</v>
      </c>
      <c r="H571" s="101">
        <v>0</v>
      </c>
      <c r="I571" s="101">
        <v>0</v>
      </c>
      <c r="J571" s="101">
        <v>0</v>
      </c>
      <c r="K571" s="93"/>
    </row>
    <row r="572" spans="1:11" ht="14.25" customHeight="1">
      <c r="A572" s="93" t="s">
        <v>2913</v>
      </c>
      <c r="B572" s="93" t="s">
        <v>2912</v>
      </c>
      <c r="C572" s="101">
        <v>2075020977</v>
      </c>
      <c r="D572" s="101">
        <v>679620977</v>
      </c>
      <c r="E572" s="101">
        <v>0</v>
      </c>
      <c r="F572" s="101">
        <v>483068318</v>
      </c>
      <c r="G572" s="101">
        <v>13650000</v>
      </c>
      <c r="H572" s="101">
        <v>61950000</v>
      </c>
      <c r="I572" s="101">
        <v>12950000</v>
      </c>
      <c r="J572" s="101">
        <v>52050000</v>
      </c>
      <c r="K572" s="93"/>
    </row>
    <row r="573" spans="1:11" ht="14.25" customHeight="1">
      <c r="A573" s="93" t="s">
        <v>2930</v>
      </c>
      <c r="B573" s="93" t="s">
        <v>3726</v>
      </c>
      <c r="C573" s="101">
        <v>600000000</v>
      </c>
      <c r="D573" s="101">
        <v>0</v>
      </c>
      <c r="E573" s="101">
        <v>0</v>
      </c>
      <c r="F573" s="101">
        <v>0</v>
      </c>
      <c r="G573" s="101">
        <v>0</v>
      </c>
      <c r="H573" s="101">
        <v>0</v>
      </c>
      <c r="I573" s="101">
        <v>0</v>
      </c>
      <c r="J573" s="101">
        <v>0</v>
      </c>
      <c r="K573" s="93"/>
    </row>
    <row r="574" spans="1:11" ht="14.25" customHeight="1">
      <c r="A574" s="93" t="s">
        <v>2932</v>
      </c>
      <c r="B574" s="93" t="s">
        <v>3727</v>
      </c>
      <c r="C574" s="101">
        <v>24000000</v>
      </c>
      <c r="D574" s="101">
        <v>0</v>
      </c>
      <c r="E574" s="101">
        <v>0</v>
      </c>
      <c r="F574" s="101">
        <v>0</v>
      </c>
      <c r="G574" s="101">
        <v>0</v>
      </c>
      <c r="H574" s="101">
        <v>0</v>
      </c>
      <c r="I574" s="101">
        <v>0</v>
      </c>
      <c r="J574" s="101">
        <v>0</v>
      </c>
      <c r="K574" s="93"/>
    </row>
    <row r="575" spans="1:11" ht="14.25" customHeight="1">
      <c r="A575" s="93" t="s">
        <v>2924</v>
      </c>
      <c r="B575" s="93" t="s">
        <v>3728</v>
      </c>
      <c r="C575" s="101">
        <v>30000000</v>
      </c>
      <c r="D575" s="101">
        <v>0</v>
      </c>
      <c r="E575" s="101">
        <v>0</v>
      </c>
      <c r="F575" s="101">
        <v>0</v>
      </c>
      <c r="G575" s="101">
        <v>0</v>
      </c>
      <c r="H575" s="101">
        <v>0</v>
      </c>
      <c r="I575" s="101">
        <v>0</v>
      </c>
      <c r="J575" s="101">
        <v>0</v>
      </c>
      <c r="K575" s="93"/>
    </row>
    <row r="576" spans="1:11" ht="14.25" customHeight="1">
      <c r="A576" s="93" t="s">
        <v>2926</v>
      </c>
      <c r="B576" s="93" t="s">
        <v>3729</v>
      </c>
      <c r="C576" s="101">
        <v>700000000</v>
      </c>
      <c r="D576" s="101">
        <v>0</v>
      </c>
      <c r="E576" s="101">
        <v>0</v>
      </c>
      <c r="F576" s="101">
        <v>0</v>
      </c>
      <c r="G576" s="101">
        <v>0</v>
      </c>
      <c r="H576" s="101">
        <v>0</v>
      </c>
      <c r="I576" s="101">
        <v>0</v>
      </c>
      <c r="J576" s="101">
        <v>0</v>
      </c>
      <c r="K576" s="93"/>
    </row>
    <row r="577" spans="1:11" ht="14.25" customHeight="1">
      <c r="A577" s="93" t="s">
        <v>2947</v>
      </c>
      <c r="B577" s="93" t="s">
        <v>2946</v>
      </c>
      <c r="C577" s="101">
        <v>190000000</v>
      </c>
      <c r="D577" s="101">
        <v>103963890</v>
      </c>
      <c r="E577" s="101">
        <v>0</v>
      </c>
      <c r="F577" s="101">
        <v>0</v>
      </c>
      <c r="G577" s="101">
        <v>0</v>
      </c>
      <c r="H577" s="101">
        <v>0</v>
      </c>
      <c r="I577" s="101">
        <v>0</v>
      </c>
      <c r="J577" s="101">
        <v>0</v>
      </c>
      <c r="K577" s="93"/>
    </row>
    <row r="578" spans="1:11" ht="14.25" customHeight="1">
      <c r="A578" s="93" t="s">
        <v>2943</v>
      </c>
      <c r="B578" s="93" t="s">
        <v>2942</v>
      </c>
      <c r="C578" s="101">
        <v>190000000</v>
      </c>
      <c r="D578" s="101">
        <v>36270000</v>
      </c>
      <c r="E578" s="101">
        <v>0</v>
      </c>
      <c r="F578" s="101">
        <v>0</v>
      </c>
      <c r="G578" s="101">
        <v>0</v>
      </c>
      <c r="H578" s="101">
        <v>0</v>
      </c>
      <c r="I578" s="101">
        <v>0</v>
      </c>
      <c r="J578" s="101">
        <v>0</v>
      </c>
      <c r="K578" s="93"/>
    </row>
    <row r="579" spans="1:11" ht="14.25" customHeight="1">
      <c r="A579" s="93" t="s">
        <v>2945</v>
      </c>
      <c r="B579" s="93" t="s">
        <v>2944</v>
      </c>
      <c r="C579" s="101">
        <v>190000000</v>
      </c>
      <c r="D579" s="101">
        <v>190000000</v>
      </c>
      <c r="E579" s="101">
        <v>0</v>
      </c>
      <c r="F579" s="101">
        <v>0</v>
      </c>
      <c r="G579" s="101">
        <v>0</v>
      </c>
      <c r="H579" s="101">
        <v>0</v>
      </c>
      <c r="I579" s="101">
        <v>0</v>
      </c>
      <c r="J579" s="101">
        <v>0</v>
      </c>
      <c r="K579" s="93"/>
    </row>
    <row r="580" spans="1:11" ht="14.25" customHeight="1">
      <c r="A580" s="93" t="s">
        <v>2949</v>
      </c>
      <c r="B580" s="93" t="s">
        <v>2948</v>
      </c>
      <c r="C580" s="101">
        <v>26079976</v>
      </c>
      <c r="D580" s="101">
        <v>26079976</v>
      </c>
      <c r="E580" s="101">
        <v>0</v>
      </c>
      <c r="F580" s="101">
        <v>0</v>
      </c>
      <c r="G580" s="101">
        <v>0</v>
      </c>
      <c r="H580" s="101">
        <v>0</v>
      </c>
      <c r="I580" s="101">
        <v>0</v>
      </c>
      <c r="J580" s="101">
        <v>0</v>
      </c>
      <c r="K580" s="93"/>
    </row>
    <row r="581" spans="1:11" ht="14.25" customHeight="1">
      <c r="A581" s="93">
        <v>45</v>
      </c>
      <c r="B581" s="93" t="s">
        <v>3597</v>
      </c>
      <c r="C581" s="93"/>
      <c r="D581" s="93"/>
      <c r="E581" s="93"/>
      <c r="F581" s="93"/>
      <c r="G581" s="93"/>
      <c r="H581" s="93"/>
      <c r="I581" s="93"/>
      <c r="K581" s="93"/>
    </row>
    <row r="582" spans="1:11" ht="14.25" customHeight="1">
      <c r="A582" s="93" t="s">
        <v>2889</v>
      </c>
      <c r="B582" s="93" t="s">
        <v>3730</v>
      </c>
      <c r="C582" s="101">
        <v>120000000</v>
      </c>
      <c r="D582" s="101">
        <v>120000000</v>
      </c>
      <c r="E582" s="101">
        <v>0</v>
      </c>
      <c r="F582" s="101">
        <v>16253000</v>
      </c>
      <c r="G582" s="101">
        <v>130200</v>
      </c>
      <c r="H582" s="101">
        <v>2280800</v>
      </c>
      <c r="I582" s="101">
        <v>0</v>
      </c>
      <c r="J582" s="101">
        <v>2150600</v>
      </c>
      <c r="K582" s="93"/>
    </row>
    <row r="583" spans="1:11" ht="14.25" customHeight="1">
      <c r="A583" s="93" t="s">
        <v>2878</v>
      </c>
      <c r="B583" s="93" t="s">
        <v>3731</v>
      </c>
      <c r="C583" s="101">
        <v>129600000</v>
      </c>
      <c r="D583" s="101">
        <v>150000000</v>
      </c>
      <c r="E583" s="101">
        <v>0</v>
      </c>
      <c r="F583" s="101">
        <v>86000000</v>
      </c>
      <c r="G583" s="101">
        <v>8500000</v>
      </c>
      <c r="H583" s="101">
        <v>62200000</v>
      </c>
      <c r="I583" s="101">
        <v>0</v>
      </c>
      <c r="J583" s="101">
        <v>53700000</v>
      </c>
      <c r="K583" s="93"/>
    </row>
    <row r="584" spans="1:11" ht="14.25" customHeight="1">
      <c r="A584" s="93" t="s">
        <v>2871</v>
      </c>
      <c r="B584" s="93" t="s">
        <v>2870</v>
      </c>
      <c r="C584" s="101">
        <v>66000000</v>
      </c>
      <c r="D584" s="101">
        <v>96000000</v>
      </c>
      <c r="E584" s="101">
        <v>0</v>
      </c>
      <c r="F584" s="101">
        <v>64800000</v>
      </c>
      <c r="G584" s="101">
        <v>3000000</v>
      </c>
      <c r="H584" s="101">
        <v>58800000</v>
      </c>
      <c r="I584" s="101">
        <v>0</v>
      </c>
      <c r="J584" s="101">
        <v>55800000</v>
      </c>
      <c r="K584" s="93"/>
    </row>
    <row r="585" spans="1:11" ht="14.25" customHeight="1">
      <c r="A585" s="93" t="s">
        <v>2875</v>
      </c>
      <c r="B585" s="93" t="s">
        <v>2874</v>
      </c>
      <c r="C585" s="101">
        <v>99600000</v>
      </c>
      <c r="D585" s="101">
        <v>130000000</v>
      </c>
      <c r="E585" s="101">
        <v>0</v>
      </c>
      <c r="F585" s="101">
        <v>42900000</v>
      </c>
      <c r="G585" s="101">
        <v>0</v>
      </c>
      <c r="H585" s="101">
        <v>42900000</v>
      </c>
      <c r="I585" s="101">
        <v>0</v>
      </c>
      <c r="J585" s="101">
        <v>42900000</v>
      </c>
      <c r="K585" s="93"/>
    </row>
    <row r="586" spans="1:11" ht="14.25" customHeight="1">
      <c r="A586" s="93" t="s">
        <v>2884</v>
      </c>
      <c r="B586" s="93" t="s">
        <v>3732</v>
      </c>
      <c r="C586" s="101">
        <v>204000000</v>
      </c>
      <c r="D586" s="101">
        <v>208350000</v>
      </c>
      <c r="E586" s="101">
        <v>0</v>
      </c>
      <c r="F586" s="101">
        <v>158300000</v>
      </c>
      <c r="G586" s="101">
        <v>14900000</v>
      </c>
      <c r="H586" s="101">
        <v>114400000</v>
      </c>
      <c r="I586" s="101">
        <v>5200000</v>
      </c>
      <c r="J586" s="101">
        <v>99500000</v>
      </c>
      <c r="K586" s="93"/>
    </row>
    <row r="587" spans="1:11" ht="14.25" customHeight="1">
      <c r="A587" s="93" t="s">
        <v>2854</v>
      </c>
      <c r="B587" s="93" t="s">
        <v>2853</v>
      </c>
      <c r="C587" s="101">
        <v>68400000</v>
      </c>
      <c r="D587" s="101">
        <v>119850000</v>
      </c>
      <c r="E587" s="101">
        <v>0</v>
      </c>
      <c r="F587" s="101">
        <v>82525000</v>
      </c>
      <c r="G587" s="101">
        <v>9250000</v>
      </c>
      <c r="H587" s="101">
        <v>64025000</v>
      </c>
      <c r="I587" s="101">
        <v>0</v>
      </c>
      <c r="J587" s="101">
        <v>54775000</v>
      </c>
      <c r="K587" s="93"/>
    </row>
    <row r="588" spans="1:11" ht="14.25" customHeight="1">
      <c r="A588" s="93" t="s">
        <v>2852</v>
      </c>
      <c r="B588" s="93" t="s">
        <v>3733</v>
      </c>
      <c r="C588" s="101">
        <v>30000000</v>
      </c>
      <c r="D588" s="101">
        <v>1100000</v>
      </c>
      <c r="E588" s="101">
        <v>0</v>
      </c>
      <c r="F588" s="101">
        <v>0</v>
      </c>
      <c r="G588" s="101">
        <v>0</v>
      </c>
      <c r="H588" s="101">
        <v>0</v>
      </c>
      <c r="I588" s="101">
        <v>0</v>
      </c>
      <c r="J588" s="101">
        <v>0</v>
      </c>
      <c r="K588" s="93"/>
    </row>
    <row r="589" spans="1:11" ht="14.25" customHeight="1">
      <c r="A589" s="93" t="s">
        <v>2859</v>
      </c>
      <c r="B589" s="93" t="s">
        <v>3734</v>
      </c>
      <c r="C589" s="101">
        <v>20000000</v>
      </c>
      <c r="D589" s="101">
        <v>20000000</v>
      </c>
      <c r="E589" s="101">
        <v>0</v>
      </c>
      <c r="F589" s="101">
        <v>0</v>
      </c>
      <c r="G589" s="101">
        <v>0</v>
      </c>
      <c r="H589" s="101">
        <v>0</v>
      </c>
      <c r="I589" s="101">
        <v>0</v>
      </c>
      <c r="J589" s="101">
        <v>0</v>
      </c>
      <c r="K589" s="93"/>
    </row>
    <row r="590" spans="1:11" ht="14.25" customHeight="1">
      <c r="A590" s="93" t="s">
        <v>2861</v>
      </c>
      <c r="B590" s="93" t="s">
        <v>2860</v>
      </c>
      <c r="C590" s="101">
        <v>19200000</v>
      </c>
      <c r="D590" s="101">
        <v>56700000</v>
      </c>
      <c r="E590" s="101">
        <v>0</v>
      </c>
      <c r="F590" s="101">
        <v>39500000</v>
      </c>
      <c r="G590" s="101">
        <v>4300000</v>
      </c>
      <c r="H590" s="101">
        <v>30900000</v>
      </c>
      <c r="I590" s="101">
        <v>2300000</v>
      </c>
      <c r="J590" s="101">
        <v>26600000</v>
      </c>
      <c r="K590" s="93"/>
    </row>
    <row r="591" spans="1:11" ht="14.25" customHeight="1">
      <c r="A591" s="93">
        <v>3</v>
      </c>
      <c r="B591" s="93" t="s">
        <v>3599</v>
      </c>
      <c r="C591" s="93"/>
      <c r="D591" s="93"/>
      <c r="E591" s="93"/>
      <c r="F591" s="93"/>
      <c r="G591" s="93"/>
      <c r="H591" s="93"/>
      <c r="I591" s="93"/>
      <c r="K591" s="93"/>
    </row>
    <row r="592" spans="1:11" ht="14.25" customHeight="1">
      <c r="A592" s="93">
        <v>22</v>
      </c>
      <c r="B592" s="93" t="s">
        <v>3735</v>
      </c>
      <c r="C592" s="93"/>
      <c r="D592" s="93"/>
      <c r="E592" s="93"/>
      <c r="F592" s="93"/>
      <c r="G592" s="93"/>
      <c r="H592" s="93"/>
      <c r="I592" s="93"/>
      <c r="K592" s="93"/>
    </row>
    <row r="593" spans="1:11" ht="14.25" customHeight="1">
      <c r="A593" s="93" t="s">
        <v>479</v>
      </c>
      <c r="B593" s="93" t="s">
        <v>3736</v>
      </c>
      <c r="C593" s="101">
        <v>0</v>
      </c>
      <c r="D593" s="101">
        <v>0</v>
      </c>
      <c r="E593" s="101">
        <v>0</v>
      </c>
      <c r="F593" s="101">
        <v>0</v>
      </c>
      <c r="G593" s="101">
        <v>0</v>
      </c>
      <c r="H593" s="101">
        <v>0</v>
      </c>
      <c r="I593" s="101">
        <v>0</v>
      </c>
      <c r="J593" s="101">
        <v>0</v>
      </c>
      <c r="K593" s="93"/>
    </row>
    <row r="594" spans="1:11" ht="14.25" customHeight="1">
      <c r="A594" s="93">
        <v>5</v>
      </c>
      <c r="B594" s="93" t="s">
        <v>3694</v>
      </c>
      <c r="C594" s="93"/>
      <c r="D594" s="93"/>
      <c r="E594" s="93"/>
      <c r="F594" s="93"/>
      <c r="G594" s="93"/>
      <c r="H594" s="93"/>
      <c r="I594" s="93"/>
      <c r="K594" s="93"/>
    </row>
    <row r="595" spans="1:11" ht="14.25" customHeight="1">
      <c r="A595" s="93">
        <v>40</v>
      </c>
      <c r="B595" s="93" t="s">
        <v>3675</v>
      </c>
      <c r="C595" s="93"/>
      <c r="D595" s="93"/>
      <c r="E595" s="93"/>
      <c r="F595" s="93"/>
      <c r="G595" s="93"/>
      <c r="H595" s="93"/>
      <c r="I595" s="93"/>
      <c r="K595" s="93"/>
    </row>
    <row r="596" spans="1:11" ht="14.25" customHeight="1">
      <c r="A596" s="93" t="s">
        <v>2504</v>
      </c>
      <c r="B596" s="93" t="s">
        <v>2500</v>
      </c>
      <c r="C596" s="101">
        <v>0</v>
      </c>
      <c r="D596" s="101">
        <v>0</v>
      </c>
      <c r="E596" s="101">
        <v>0</v>
      </c>
      <c r="F596" s="101">
        <v>0</v>
      </c>
      <c r="G596" s="101">
        <v>0</v>
      </c>
      <c r="H596" s="101">
        <v>0</v>
      </c>
      <c r="I596" s="101">
        <v>0</v>
      </c>
      <c r="J596" s="101">
        <v>0</v>
      </c>
      <c r="K596" s="93"/>
    </row>
    <row r="597" spans="1:11" ht="14.25" customHeight="1">
      <c r="B597" s="93"/>
      <c r="C597" s="101">
        <v>5645100953</v>
      </c>
      <c r="D597" s="101">
        <v>4471170389.3199997</v>
      </c>
      <c r="E597" s="101">
        <v>0</v>
      </c>
      <c r="F597" s="101">
        <v>2577596118</v>
      </c>
      <c r="G597" s="101">
        <v>85230200</v>
      </c>
      <c r="H597" s="101">
        <v>665585800</v>
      </c>
      <c r="I597" s="101">
        <v>31450000</v>
      </c>
      <c r="J597" s="101">
        <v>587105600</v>
      </c>
      <c r="K597" s="93"/>
    </row>
    <row r="598" spans="1:11" ht="14.25" customHeight="1">
      <c r="B598" s="93"/>
      <c r="C598" s="101">
        <v>5645100953</v>
      </c>
      <c r="D598" s="101">
        <v>4471170389.3199997</v>
      </c>
      <c r="E598" s="101">
        <v>0</v>
      </c>
      <c r="F598" s="101">
        <v>2577596118</v>
      </c>
      <c r="G598" s="101">
        <v>85230200</v>
      </c>
      <c r="H598" s="101">
        <v>665585800</v>
      </c>
      <c r="I598" s="101">
        <v>31450000</v>
      </c>
      <c r="J598" s="101">
        <v>587105600</v>
      </c>
      <c r="K598" s="93"/>
    </row>
    <row r="599" spans="1:11" ht="14.25" customHeight="1">
      <c r="B599" s="93"/>
      <c r="C599" s="101">
        <v>5645100953</v>
      </c>
      <c r="D599" s="101">
        <v>4471170389.3199997</v>
      </c>
      <c r="E599" s="101">
        <v>0</v>
      </c>
      <c r="F599" s="101">
        <v>2577596118</v>
      </c>
      <c r="G599" s="101">
        <v>85230200</v>
      </c>
      <c r="H599" s="101">
        <v>665585800</v>
      </c>
      <c r="I599" s="101">
        <v>31450000</v>
      </c>
      <c r="J599" s="101">
        <v>587105600</v>
      </c>
      <c r="K599" s="93"/>
    </row>
    <row r="600" spans="1:11" ht="14.25" customHeight="1">
      <c r="B600" s="93" t="s">
        <v>3601</v>
      </c>
      <c r="C600" s="101">
        <v>5645100953</v>
      </c>
      <c r="D600" s="101">
        <v>4471170389.3199997</v>
      </c>
      <c r="E600" s="101">
        <v>0</v>
      </c>
      <c r="F600" s="101">
        <v>2577596118</v>
      </c>
      <c r="G600" s="101">
        <v>85230200</v>
      </c>
      <c r="H600" s="101">
        <v>665585800</v>
      </c>
      <c r="I600" s="101">
        <v>31450000</v>
      </c>
      <c r="J600" s="101">
        <v>587105600</v>
      </c>
      <c r="K600" s="93"/>
    </row>
    <row r="601" spans="1:11" ht="14.25" customHeight="1">
      <c r="B601" s="93" t="s">
        <v>3595</v>
      </c>
      <c r="C601" s="101">
        <v>5891100953</v>
      </c>
      <c r="D601" s="101">
        <v>5044250589.3199997</v>
      </c>
      <c r="E601" s="101">
        <v>0</v>
      </c>
      <c r="F601" s="101">
        <v>3150676318</v>
      </c>
      <c r="G601" s="101">
        <v>331560200</v>
      </c>
      <c r="H601" s="101">
        <v>911915800</v>
      </c>
      <c r="I601" s="101">
        <v>31450000</v>
      </c>
      <c r="J601" s="101">
        <v>587105600</v>
      </c>
      <c r="K601" s="93"/>
    </row>
    <row r="602" spans="1:11" ht="14.25" customHeight="1">
      <c r="B602" s="93" t="s">
        <v>3594</v>
      </c>
      <c r="C602" s="101">
        <v>5911100953</v>
      </c>
      <c r="D602" s="101">
        <v>5064250589.3199997</v>
      </c>
      <c r="E602" s="101">
        <v>0</v>
      </c>
      <c r="F602" s="101">
        <v>3150676318</v>
      </c>
      <c r="G602" s="101">
        <v>331560200</v>
      </c>
      <c r="H602" s="101">
        <v>911915800</v>
      </c>
      <c r="I602" s="101">
        <v>31450000</v>
      </c>
      <c r="J602" s="101">
        <v>587105600</v>
      </c>
      <c r="K602" s="93"/>
    </row>
    <row r="603" spans="1:11" ht="14.25" customHeight="1">
      <c r="A603" s="93" t="s">
        <v>3391</v>
      </c>
      <c r="B603" s="93" t="s">
        <v>3625</v>
      </c>
      <c r="C603" s="93"/>
      <c r="D603" s="93"/>
      <c r="E603" s="93"/>
      <c r="F603" s="93"/>
      <c r="G603" s="93"/>
      <c r="H603" s="93"/>
      <c r="I603" s="93"/>
      <c r="K603" s="93"/>
    </row>
    <row r="604" spans="1:11" ht="14.25" customHeight="1">
      <c r="A604" s="93" t="s">
        <v>3392</v>
      </c>
      <c r="B604" s="93" t="s">
        <v>3626</v>
      </c>
      <c r="C604" s="93"/>
      <c r="D604" s="93"/>
      <c r="E604" s="93"/>
      <c r="F604" s="93"/>
      <c r="G604" s="93"/>
      <c r="H604" s="93"/>
      <c r="I604" s="93"/>
      <c r="K604" s="93"/>
    </row>
    <row r="605" spans="1:11" ht="14.25" customHeight="1">
      <c r="A605" s="93"/>
      <c r="B605" s="93"/>
      <c r="C605" s="93"/>
      <c r="D605" s="93"/>
      <c r="E605" s="93"/>
      <c r="F605" s="93"/>
      <c r="G605" s="93"/>
      <c r="H605" s="93"/>
      <c r="I605" s="93"/>
      <c r="K605" s="93"/>
    </row>
    <row r="606" spans="1:11" ht="14.25" customHeight="1">
      <c r="A606" s="93"/>
      <c r="B606" s="93"/>
      <c r="C606" s="93"/>
      <c r="D606" s="93"/>
      <c r="E606" s="93"/>
      <c r="F606" s="93"/>
      <c r="G606" s="93"/>
      <c r="H606" s="93"/>
      <c r="I606" s="93"/>
      <c r="K606" s="93"/>
    </row>
    <row r="607" spans="1:11" ht="14.25" customHeight="1">
      <c r="A607" s="93"/>
      <c r="B607" s="93"/>
      <c r="C607" s="93"/>
      <c r="D607" s="93"/>
      <c r="E607" s="93"/>
      <c r="F607" s="93"/>
      <c r="G607" s="93"/>
      <c r="H607" s="93"/>
      <c r="I607" s="93"/>
      <c r="K607" s="93"/>
    </row>
    <row r="608" spans="1:11" ht="14.25" customHeight="1">
      <c r="A608" s="93"/>
      <c r="B608" s="93"/>
      <c r="C608" s="93"/>
      <c r="D608" s="93"/>
      <c r="E608" s="93"/>
      <c r="F608" s="93"/>
      <c r="G608" s="93"/>
      <c r="H608" s="93"/>
      <c r="I608" s="93"/>
      <c r="K608" s="93"/>
    </row>
    <row r="609" spans="1:11" ht="14.25" customHeight="1">
      <c r="A609" s="93"/>
      <c r="B609" s="93"/>
      <c r="C609" s="93"/>
      <c r="D609" s="93"/>
      <c r="E609" s="93"/>
      <c r="F609" s="93"/>
      <c r="G609" s="93"/>
      <c r="H609" s="93"/>
      <c r="I609" s="93"/>
      <c r="K609" s="93"/>
    </row>
    <row r="610" spans="1:11" ht="14.25" customHeight="1">
      <c r="A610" s="93">
        <v>1</v>
      </c>
      <c r="B610" s="93" t="s">
        <v>3608</v>
      </c>
      <c r="C610" s="93"/>
      <c r="D610" s="93"/>
      <c r="E610" s="93"/>
      <c r="F610" s="93"/>
      <c r="G610" s="93"/>
      <c r="H610" s="93"/>
      <c r="I610" s="93"/>
      <c r="K610" s="93"/>
    </row>
    <row r="611" spans="1:11" ht="14.25" customHeight="1">
      <c r="A611" s="93">
        <v>4</v>
      </c>
      <c r="B611" s="93" t="s">
        <v>3724</v>
      </c>
      <c r="C611" s="93"/>
      <c r="D611" s="93"/>
      <c r="E611" s="93"/>
      <c r="F611" s="93"/>
      <c r="G611" s="93"/>
      <c r="H611" s="93"/>
      <c r="I611" s="93"/>
      <c r="K611" s="93"/>
    </row>
    <row r="612" spans="1:11" ht="14.25" customHeight="1">
      <c r="A612" s="93" t="s">
        <v>3431</v>
      </c>
      <c r="B612" s="93" t="s">
        <v>3737</v>
      </c>
      <c r="C612" s="101">
        <v>0</v>
      </c>
      <c r="D612" s="101">
        <v>27000000</v>
      </c>
      <c r="E612" s="101">
        <v>0</v>
      </c>
      <c r="F612" s="101">
        <v>27000000</v>
      </c>
      <c r="G612" s="101">
        <v>0</v>
      </c>
      <c r="H612" s="101">
        <v>27000000</v>
      </c>
      <c r="I612" s="101">
        <v>0</v>
      </c>
      <c r="J612" s="101">
        <v>27000000</v>
      </c>
      <c r="K612" s="93"/>
    </row>
    <row r="613" spans="1:11" ht="14.25" customHeight="1">
      <c r="A613" s="93" t="s">
        <v>3432</v>
      </c>
      <c r="B613" s="93" t="s">
        <v>2908</v>
      </c>
      <c r="C613" s="101">
        <v>0</v>
      </c>
      <c r="D613" s="101">
        <v>575760965</v>
      </c>
      <c r="E613" s="101">
        <v>0</v>
      </c>
      <c r="F613" s="101">
        <v>575760965</v>
      </c>
      <c r="G613" s="101">
        <v>0</v>
      </c>
      <c r="H613" s="101">
        <v>575760965</v>
      </c>
      <c r="I613" s="101">
        <v>0</v>
      </c>
      <c r="J613" s="101">
        <v>575760965</v>
      </c>
      <c r="K613" s="93"/>
    </row>
    <row r="614" spans="1:11" ht="14.25" customHeight="1">
      <c r="A614" s="93" t="s">
        <v>3433</v>
      </c>
      <c r="B614" s="93" t="s">
        <v>2912</v>
      </c>
      <c r="C614" s="101">
        <v>0</v>
      </c>
      <c r="D614" s="101">
        <v>492388842</v>
      </c>
      <c r="E614" s="101">
        <v>0</v>
      </c>
      <c r="F614" s="101">
        <v>492388842</v>
      </c>
      <c r="G614" s="101">
        <v>0</v>
      </c>
      <c r="H614" s="101">
        <v>492388842</v>
      </c>
      <c r="I614" s="101">
        <v>0</v>
      </c>
      <c r="J614" s="101">
        <v>492388842</v>
      </c>
      <c r="K614" s="93"/>
    </row>
    <row r="615" spans="1:11" ht="14.25" customHeight="1">
      <c r="A615" s="93" t="s">
        <v>3434</v>
      </c>
      <c r="B615" s="93" t="s">
        <v>3728</v>
      </c>
      <c r="C615" s="101">
        <v>0</v>
      </c>
      <c r="D615" s="101">
        <v>60000000</v>
      </c>
      <c r="E615" s="101">
        <v>0</v>
      </c>
      <c r="F615" s="101">
        <v>60000000</v>
      </c>
      <c r="G615" s="101">
        <v>0</v>
      </c>
      <c r="H615" s="101">
        <v>60000000</v>
      </c>
      <c r="I615" s="101">
        <v>0</v>
      </c>
      <c r="J615" s="101">
        <v>60000000</v>
      </c>
      <c r="K615" s="93"/>
    </row>
    <row r="616" spans="1:11" ht="14.25" customHeight="1">
      <c r="A616" s="93" t="s">
        <v>3435</v>
      </c>
      <c r="B616" s="93" t="s">
        <v>3729</v>
      </c>
      <c r="C616" s="101">
        <v>0</v>
      </c>
      <c r="D616" s="101">
        <v>659597624</v>
      </c>
      <c r="E616" s="101">
        <v>0</v>
      </c>
      <c r="F616" s="101">
        <v>659597624</v>
      </c>
      <c r="G616" s="101">
        <v>0</v>
      </c>
      <c r="H616" s="101">
        <v>659597624</v>
      </c>
      <c r="I616" s="101">
        <v>0</v>
      </c>
      <c r="J616" s="101">
        <v>659597624</v>
      </c>
      <c r="K616" s="93"/>
    </row>
    <row r="617" spans="1:11" ht="14.25" customHeight="1">
      <c r="A617" s="93" t="s">
        <v>3436</v>
      </c>
      <c r="B617" s="93" t="s">
        <v>3726</v>
      </c>
      <c r="C617" s="101">
        <v>0</v>
      </c>
      <c r="D617" s="101">
        <v>674660776</v>
      </c>
      <c r="E617" s="101">
        <v>0</v>
      </c>
      <c r="F617" s="101">
        <v>674660776</v>
      </c>
      <c r="G617" s="101">
        <v>0</v>
      </c>
      <c r="H617" s="101">
        <v>674660776</v>
      </c>
      <c r="I617" s="101">
        <v>0</v>
      </c>
      <c r="J617" s="101">
        <v>674660776</v>
      </c>
      <c r="K617" s="93"/>
    </row>
    <row r="618" spans="1:11" ht="14.25" customHeight="1">
      <c r="A618" s="93" t="s">
        <v>3437</v>
      </c>
      <c r="B618" s="93" t="s">
        <v>3727</v>
      </c>
      <c r="C618" s="101">
        <v>0</v>
      </c>
      <c r="D618" s="101">
        <v>24000000</v>
      </c>
      <c r="E618" s="101">
        <v>0</v>
      </c>
      <c r="F618" s="101">
        <v>24000000</v>
      </c>
      <c r="G618" s="101">
        <v>0</v>
      </c>
      <c r="H618" s="101">
        <v>24000000</v>
      </c>
      <c r="I618" s="101">
        <v>0</v>
      </c>
      <c r="J618" s="101">
        <v>24000000</v>
      </c>
      <c r="K618" s="93"/>
    </row>
    <row r="619" spans="1:11" ht="14.25" customHeight="1">
      <c r="A619" s="93">
        <v>45</v>
      </c>
      <c r="B619" s="93" t="s">
        <v>3597</v>
      </c>
      <c r="C619" s="93"/>
      <c r="D619" s="93"/>
      <c r="E619" s="93"/>
      <c r="F619" s="93"/>
      <c r="G619" s="93"/>
      <c r="H619" s="93"/>
      <c r="I619" s="93"/>
      <c r="K619" s="93"/>
    </row>
    <row r="620" spans="1:11" ht="14.25" customHeight="1">
      <c r="A620" s="93" t="s">
        <v>2872</v>
      </c>
      <c r="B620" s="93" t="s">
        <v>2870</v>
      </c>
      <c r="C620" s="101">
        <v>0</v>
      </c>
      <c r="D620" s="101">
        <v>78700000</v>
      </c>
      <c r="E620" s="101">
        <v>0</v>
      </c>
      <c r="F620" s="101">
        <v>8700000</v>
      </c>
      <c r="G620" s="101">
        <v>0</v>
      </c>
      <c r="H620" s="101">
        <v>8700000</v>
      </c>
      <c r="I620" s="101">
        <v>0</v>
      </c>
      <c r="J620" s="101">
        <v>8700000</v>
      </c>
      <c r="K620" s="93"/>
    </row>
    <row r="621" spans="1:11" ht="14.25" customHeight="1">
      <c r="A621" s="93" t="s">
        <v>3438</v>
      </c>
      <c r="B621" s="93" t="s">
        <v>3738</v>
      </c>
      <c r="C621" s="101">
        <v>0</v>
      </c>
      <c r="D621" s="101">
        <v>14100000</v>
      </c>
      <c r="E621" s="101">
        <v>0</v>
      </c>
      <c r="F621" s="101">
        <v>14100000</v>
      </c>
      <c r="G621" s="101">
        <v>0</v>
      </c>
      <c r="H621" s="101">
        <v>14100000</v>
      </c>
      <c r="I621" s="101">
        <v>0</v>
      </c>
      <c r="J621" s="101">
        <v>14100000</v>
      </c>
      <c r="K621" s="93"/>
    </row>
    <row r="622" spans="1:11" ht="14.25" customHeight="1">
      <c r="A622" s="93" t="s">
        <v>3439</v>
      </c>
      <c r="B622" s="93" t="s">
        <v>3731</v>
      </c>
      <c r="C622" s="101">
        <v>0</v>
      </c>
      <c r="D622" s="101">
        <v>9000000</v>
      </c>
      <c r="E622" s="101">
        <v>0</v>
      </c>
      <c r="F622" s="101">
        <v>9000000</v>
      </c>
      <c r="G622" s="101">
        <v>0</v>
      </c>
      <c r="H622" s="101">
        <v>9000000</v>
      </c>
      <c r="I622" s="101">
        <v>0</v>
      </c>
      <c r="J622" s="101">
        <v>9000000</v>
      </c>
      <c r="K622" s="93"/>
    </row>
    <row r="623" spans="1:11" ht="14.25" customHeight="1">
      <c r="A623" s="93" t="s">
        <v>3440</v>
      </c>
      <c r="B623" s="93" t="s">
        <v>3732</v>
      </c>
      <c r="C623" s="101">
        <v>0</v>
      </c>
      <c r="D623" s="101">
        <v>29100000</v>
      </c>
      <c r="E623" s="101">
        <v>0</v>
      </c>
      <c r="F623" s="101">
        <v>29100000</v>
      </c>
      <c r="G623" s="101">
        <v>0</v>
      </c>
      <c r="H623" s="101">
        <v>29100000</v>
      </c>
      <c r="I623" s="101">
        <v>0</v>
      </c>
      <c r="J623" s="101">
        <v>29100000</v>
      </c>
      <c r="K623" s="93"/>
    </row>
    <row r="624" spans="1:11" ht="14.25" customHeight="1">
      <c r="A624" s="93" t="s">
        <v>3441</v>
      </c>
      <c r="B624" s="93" t="s">
        <v>3730</v>
      </c>
      <c r="C624" s="101">
        <v>0</v>
      </c>
      <c r="D624" s="101">
        <v>6648051</v>
      </c>
      <c r="E624" s="101">
        <v>0</v>
      </c>
      <c r="F624" s="101">
        <v>6648051</v>
      </c>
      <c r="G624" s="101">
        <v>0</v>
      </c>
      <c r="H624" s="101">
        <v>6648051</v>
      </c>
      <c r="I624" s="101">
        <v>0</v>
      </c>
      <c r="J624" s="101">
        <v>6648051</v>
      </c>
      <c r="K624" s="93"/>
    </row>
    <row r="625" spans="1:11" ht="14.25" customHeight="1">
      <c r="A625" s="93" t="s">
        <v>3442</v>
      </c>
      <c r="B625" s="93" t="s">
        <v>2853</v>
      </c>
      <c r="C625" s="101">
        <v>0</v>
      </c>
      <c r="D625" s="101">
        <v>6400000</v>
      </c>
      <c r="E625" s="101">
        <v>0</v>
      </c>
      <c r="F625" s="101">
        <v>6400000</v>
      </c>
      <c r="G625" s="101">
        <v>0</v>
      </c>
      <c r="H625" s="101">
        <v>6400000</v>
      </c>
      <c r="I625" s="101">
        <v>0</v>
      </c>
      <c r="J625" s="101">
        <v>6400000</v>
      </c>
      <c r="K625" s="93"/>
    </row>
    <row r="626" spans="1:11" ht="14.25" customHeight="1">
      <c r="A626" s="93" t="s">
        <v>3443</v>
      </c>
      <c r="B626" s="93" t="s">
        <v>2860</v>
      </c>
      <c r="C626" s="101">
        <v>0</v>
      </c>
      <c r="D626" s="101">
        <v>3300000</v>
      </c>
      <c r="E626" s="101">
        <v>0</v>
      </c>
      <c r="F626" s="101">
        <v>3300000</v>
      </c>
      <c r="G626" s="101">
        <v>0</v>
      </c>
      <c r="H626" s="101">
        <v>3300000</v>
      </c>
      <c r="I626" s="101">
        <v>0</v>
      </c>
      <c r="J626" s="101">
        <v>3300000</v>
      </c>
      <c r="K626" s="93"/>
    </row>
    <row r="627" spans="1:11" ht="14.25" customHeight="1">
      <c r="A627" s="93">
        <v>5</v>
      </c>
      <c r="B627" s="93" t="s">
        <v>3694</v>
      </c>
      <c r="C627" s="93"/>
      <c r="D627" s="93"/>
      <c r="E627" s="93"/>
      <c r="F627" s="93"/>
      <c r="G627" s="93"/>
      <c r="H627" s="93"/>
      <c r="I627" s="93"/>
      <c r="K627" s="93"/>
    </row>
    <row r="628" spans="1:11" ht="14.25" customHeight="1">
      <c r="A628" s="93">
        <v>41</v>
      </c>
      <c r="B628" s="93" t="s">
        <v>3659</v>
      </c>
      <c r="C628" s="93"/>
      <c r="D628" s="93"/>
      <c r="E628" s="93"/>
      <c r="F628" s="93"/>
      <c r="G628" s="93"/>
      <c r="H628" s="93"/>
      <c r="I628" s="93"/>
      <c r="K628" s="93"/>
    </row>
    <row r="629" spans="1:11" ht="14.25" customHeight="1">
      <c r="A629" s="93" t="s">
        <v>3444</v>
      </c>
      <c r="B629" s="93" t="s">
        <v>3739</v>
      </c>
      <c r="C629" s="101">
        <v>0</v>
      </c>
      <c r="D629" s="101">
        <v>0</v>
      </c>
      <c r="E629" s="101">
        <v>0</v>
      </c>
      <c r="F629" s="101">
        <v>0</v>
      </c>
      <c r="G629" s="101">
        <v>0</v>
      </c>
      <c r="H629" s="101">
        <v>0</v>
      </c>
      <c r="I629" s="101">
        <v>0</v>
      </c>
      <c r="J629" s="101">
        <v>0</v>
      </c>
      <c r="K629" s="93"/>
    </row>
    <row r="630" spans="1:11" ht="14.25" customHeight="1">
      <c r="B630" s="93"/>
      <c r="C630" s="101">
        <v>0</v>
      </c>
      <c r="D630" s="101">
        <v>2660656258</v>
      </c>
      <c r="E630" s="101">
        <v>0</v>
      </c>
      <c r="F630" s="101">
        <v>2590656258</v>
      </c>
      <c r="G630" s="101">
        <v>0</v>
      </c>
      <c r="H630" s="101">
        <v>2590656258</v>
      </c>
      <c r="I630" s="101">
        <v>0</v>
      </c>
      <c r="J630" s="101">
        <v>2590656258</v>
      </c>
      <c r="K630" s="93"/>
    </row>
    <row r="631" spans="1:11" ht="14.25" customHeight="1">
      <c r="B631" s="93"/>
      <c r="C631" s="101">
        <v>0</v>
      </c>
      <c r="D631" s="101">
        <v>2660656258</v>
      </c>
      <c r="E631" s="101">
        <v>0</v>
      </c>
      <c r="F631" s="101">
        <v>2590656258</v>
      </c>
      <c r="G631" s="101">
        <v>0</v>
      </c>
      <c r="H631" s="101">
        <v>2590656258</v>
      </c>
      <c r="I631" s="101">
        <v>0</v>
      </c>
      <c r="J631" s="101">
        <v>2590656258</v>
      </c>
      <c r="K631" s="93"/>
    </row>
    <row r="632" spans="1:11" ht="14.25" customHeight="1">
      <c r="B632" s="93"/>
      <c r="C632" s="101">
        <v>0</v>
      </c>
      <c r="D632" s="101">
        <v>2660656258</v>
      </c>
      <c r="E632" s="101">
        <v>0</v>
      </c>
      <c r="F632" s="101">
        <v>2590656258</v>
      </c>
      <c r="G632" s="101">
        <v>0</v>
      </c>
      <c r="H632" s="101">
        <v>2590656258</v>
      </c>
      <c r="I632" s="101">
        <v>0</v>
      </c>
      <c r="J632" s="101">
        <v>2590656258</v>
      </c>
      <c r="K632" s="93"/>
    </row>
    <row r="633" spans="1:11" ht="14.25" customHeight="1">
      <c r="B633" s="93"/>
      <c r="C633" s="101">
        <v>0</v>
      </c>
      <c r="D633" s="101">
        <v>2660656258</v>
      </c>
      <c r="E633" s="101">
        <v>0</v>
      </c>
      <c r="F633" s="101">
        <v>2590656258</v>
      </c>
      <c r="G633" s="101">
        <v>0</v>
      </c>
      <c r="H633" s="101">
        <v>2590656258</v>
      </c>
      <c r="I633" s="101">
        <v>0</v>
      </c>
      <c r="J633" s="101">
        <v>2590656258</v>
      </c>
      <c r="K633" s="93"/>
    </row>
    <row r="634" spans="1:11" ht="14.25" customHeight="1">
      <c r="B634" s="93" t="s">
        <v>3626</v>
      </c>
      <c r="C634" s="101">
        <v>0</v>
      </c>
      <c r="D634" s="101">
        <v>2660656258</v>
      </c>
      <c r="E634" s="101">
        <v>0</v>
      </c>
      <c r="F634" s="101">
        <v>2590656258</v>
      </c>
      <c r="G634" s="101">
        <v>0</v>
      </c>
      <c r="H634" s="101">
        <v>2590656258</v>
      </c>
      <c r="I634" s="101">
        <v>0</v>
      </c>
      <c r="J634" s="101">
        <v>2590656258</v>
      </c>
      <c r="K634" s="93"/>
    </row>
    <row r="635" spans="1:11" ht="14.25" customHeight="1">
      <c r="B635" s="93" t="s">
        <v>3625</v>
      </c>
      <c r="C635" s="101">
        <v>0</v>
      </c>
      <c r="D635" s="101">
        <v>2660656258</v>
      </c>
      <c r="E635" s="101">
        <v>0</v>
      </c>
      <c r="F635" s="101">
        <v>2590656258</v>
      </c>
      <c r="G635" s="101">
        <v>0</v>
      </c>
      <c r="H635" s="101">
        <v>2590656258</v>
      </c>
      <c r="I635" s="101">
        <v>0</v>
      </c>
      <c r="J635" s="101">
        <v>2590656258</v>
      </c>
      <c r="K635" s="93"/>
    </row>
    <row r="636" spans="1:11" ht="14.25" customHeight="1">
      <c r="B636" s="93" t="s">
        <v>3593</v>
      </c>
      <c r="C636" s="101">
        <v>5911100953</v>
      </c>
      <c r="D636" s="101">
        <v>7724906847.3199997</v>
      </c>
      <c r="E636" s="101">
        <v>0</v>
      </c>
      <c r="F636" s="101">
        <v>5741332576</v>
      </c>
      <c r="G636" s="101">
        <v>331560200</v>
      </c>
      <c r="H636" s="101">
        <v>3502572058</v>
      </c>
      <c r="I636" s="101">
        <v>31450000</v>
      </c>
      <c r="J636" s="101">
        <v>3177761858</v>
      </c>
      <c r="K636" s="93"/>
    </row>
    <row r="637" spans="1:11" ht="14.25" customHeight="1">
      <c r="B637" s="93" t="s">
        <v>3721</v>
      </c>
      <c r="C637" s="101">
        <v>5911100953</v>
      </c>
      <c r="D637" s="101">
        <v>7724906847.3199997</v>
      </c>
      <c r="E637" s="101">
        <v>0</v>
      </c>
      <c r="F637" s="101">
        <v>5741332576</v>
      </c>
      <c r="G637" s="101">
        <v>331560200</v>
      </c>
      <c r="H637" s="101">
        <v>3502572058</v>
      </c>
      <c r="I637" s="101">
        <v>31450000</v>
      </c>
      <c r="J637" s="101">
        <v>3177761858</v>
      </c>
      <c r="K637" s="93"/>
    </row>
    <row r="638" spans="1:11" ht="14.25" customHeight="1">
      <c r="A638" s="93">
        <v>5</v>
      </c>
      <c r="B638" s="93" t="s">
        <v>3740</v>
      </c>
      <c r="C638" s="93"/>
      <c r="D638" s="93"/>
      <c r="E638" s="93"/>
      <c r="F638" s="93"/>
      <c r="G638" s="93"/>
      <c r="H638" s="93"/>
      <c r="I638" s="93"/>
      <c r="K638" s="93"/>
    </row>
    <row r="639" spans="1:11" ht="14.25" customHeight="1">
      <c r="A639" s="93">
        <v>2.2999999999999998</v>
      </c>
      <c r="B639" s="93" t="s">
        <v>3593</v>
      </c>
      <c r="C639" s="93"/>
      <c r="D639" s="93"/>
      <c r="E639" s="93"/>
      <c r="F639" s="93"/>
      <c r="G639" s="93"/>
      <c r="H639" s="93"/>
      <c r="I639" s="93"/>
      <c r="K639" s="93"/>
    </row>
    <row r="640" spans="1:11" ht="14.25" customHeight="1">
      <c r="A640" s="93" t="s">
        <v>3387</v>
      </c>
      <c r="B640" s="93" t="s">
        <v>3594</v>
      </c>
      <c r="C640" s="93"/>
      <c r="D640" s="93"/>
      <c r="E640" s="93"/>
      <c r="F640" s="93"/>
      <c r="G640" s="93"/>
      <c r="H640" s="93"/>
      <c r="I640" s="93"/>
      <c r="K640" s="93"/>
    </row>
    <row r="641" spans="1:11" ht="14.25" customHeight="1">
      <c r="A641" s="93" t="s">
        <v>3407</v>
      </c>
      <c r="B641" s="93" t="s">
        <v>3669</v>
      </c>
      <c r="C641" s="93"/>
      <c r="D641" s="93"/>
      <c r="E641" s="93"/>
      <c r="F641" s="93"/>
      <c r="G641" s="93"/>
      <c r="H641" s="93"/>
      <c r="I641" s="93"/>
      <c r="K641" s="93"/>
    </row>
    <row r="642" spans="1:11" ht="14.25" customHeight="1">
      <c r="A642" s="93" t="s">
        <v>3408</v>
      </c>
      <c r="B642" s="93" t="s">
        <v>3670</v>
      </c>
      <c r="C642" s="93"/>
      <c r="D642" s="93"/>
      <c r="E642" s="93"/>
      <c r="F642" s="93"/>
      <c r="G642" s="93"/>
      <c r="H642" s="93"/>
      <c r="I642" s="93"/>
      <c r="K642" s="93"/>
    </row>
    <row r="643" spans="1:11" ht="14.25" customHeight="1">
      <c r="A643" s="93" t="s">
        <v>3429</v>
      </c>
      <c r="B643" s="93" t="s">
        <v>176</v>
      </c>
      <c r="C643" s="93"/>
      <c r="D643" s="93"/>
      <c r="E643" s="93"/>
      <c r="F643" s="93"/>
      <c r="G643" s="93"/>
      <c r="H643" s="93"/>
      <c r="I643" s="93"/>
      <c r="K643" s="93"/>
    </row>
    <row r="644" spans="1:11" ht="14.25" customHeight="1">
      <c r="A644" s="93" t="s">
        <v>3445</v>
      </c>
      <c r="B644" s="93" t="s">
        <v>3741</v>
      </c>
      <c r="C644" s="93"/>
      <c r="D644" s="93"/>
      <c r="E644" s="93"/>
      <c r="F644" s="93"/>
      <c r="G644" s="93"/>
      <c r="H644" s="93"/>
      <c r="I644" s="93"/>
      <c r="K644" s="93"/>
    </row>
    <row r="645" spans="1:11" ht="14.25" customHeight="1">
      <c r="A645" s="93"/>
      <c r="B645" s="93"/>
      <c r="C645" s="93"/>
      <c r="D645" s="93"/>
      <c r="E645" s="93"/>
      <c r="F645" s="93"/>
      <c r="G645" s="93"/>
      <c r="H645" s="93"/>
      <c r="I645" s="93"/>
      <c r="K645" s="93"/>
    </row>
    <row r="646" spans="1:11" ht="14.25" customHeight="1">
      <c r="A646" s="93"/>
      <c r="B646" s="93"/>
      <c r="C646" s="93"/>
      <c r="D646" s="93"/>
      <c r="E646" s="93"/>
      <c r="F646" s="93"/>
      <c r="G646" s="93"/>
      <c r="H646" s="93"/>
      <c r="I646" s="93"/>
      <c r="K646" s="93"/>
    </row>
    <row r="647" spans="1:11" ht="14.25" customHeight="1">
      <c r="A647" s="93">
        <v>2</v>
      </c>
      <c r="B647" s="93" t="s">
        <v>3610</v>
      </c>
      <c r="C647" s="93"/>
      <c r="D647" s="93"/>
      <c r="E647" s="93"/>
      <c r="F647" s="93"/>
      <c r="G647" s="93"/>
      <c r="H647" s="93"/>
      <c r="I647" s="93"/>
      <c r="K647" s="93"/>
    </row>
    <row r="648" spans="1:11" ht="14.25" customHeight="1">
      <c r="A648" s="93">
        <v>24</v>
      </c>
      <c r="B648" s="93" t="s">
        <v>3676</v>
      </c>
      <c r="C648" s="93"/>
      <c r="D648" s="93"/>
      <c r="E648" s="93"/>
      <c r="F648" s="93"/>
      <c r="G648" s="93"/>
      <c r="H648" s="93"/>
      <c r="I648" s="93"/>
      <c r="K648" s="93"/>
    </row>
    <row r="649" spans="1:11" ht="14.25" customHeight="1">
      <c r="A649" s="93" t="s">
        <v>1024</v>
      </c>
      <c r="B649" s="93" t="s">
        <v>1022</v>
      </c>
      <c r="C649" s="101">
        <v>117550030.52</v>
      </c>
      <c r="D649" s="101">
        <v>117550030.52</v>
      </c>
      <c r="E649" s="101">
        <v>0</v>
      </c>
      <c r="F649" s="101">
        <v>110871681</v>
      </c>
      <c r="G649" s="101">
        <v>17000000</v>
      </c>
      <c r="H649" s="101">
        <v>34000000</v>
      </c>
      <c r="I649" s="101">
        <v>17000000</v>
      </c>
      <c r="J649" s="101">
        <v>34000000</v>
      </c>
      <c r="K649" s="93"/>
    </row>
    <row r="650" spans="1:11" ht="14.25" customHeight="1">
      <c r="B650" s="93"/>
      <c r="C650" s="101">
        <v>117550030.52</v>
      </c>
      <c r="D650" s="101">
        <v>117550030.52</v>
      </c>
      <c r="E650" s="101">
        <v>0</v>
      </c>
      <c r="F650" s="101">
        <v>110871681</v>
      </c>
      <c r="G650" s="101">
        <v>17000000</v>
      </c>
      <c r="H650" s="101">
        <v>34000000</v>
      </c>
      <c r="I650" s="101">
        <v>17000000</v>
      </c>
      <c r="J650" s="101">
        <v>34000000</v>
      </c>
      <c r="K650" s="93"/>
    </row>
    <row r="651" spans="1:11" ht="14.25" customHeight="1">
      <c r="B651" s="93" t="s">
        <v>3741</v>
      </c>
      <c r="C651" s="101">
        <v>117550030.52</v>
      </c>
      <c r="D651" s="101">
        <v>117550030.52</v>
      </c>
      <c r="E651" s="101">
        <v>0</v>
      </c>
      <c r="F651" s="101">
        <v>110871681</v>
      </c>
      <c r="G651" s="101">
        <v>17000000</v>
      </c>
      <c r="H651" s="101">
        <v>34000000</v>
      </c>
      <c r="I651" s="101">
        <v>17000000</v>
      </c>
      <c r="J651" s="101">
        <v>34000000</v>
      </c>
      <c r="K651" s="93"/>
    </row>
    <row r="652" spans="1:11" ht="14.25" customHeight="1">
      <c r="B652" s="93" t="s">
        <v>176</v>
      </c>
      <c r="C652" s="101">
        <v>117550030.52</v>
      </c>
      <c r="D652" s="101">
        <v>117550030.52</v>
      </c>
      <c r="E652" s="101">
        <v>0</v>
      </c>
      <c r="F652" s="101">
        <v>110871681</v>
      </c>
      <c r="G652" s="101">
        <v>17000000</v>
      </c>
      <c r="H652" s="101">
        <v>34000000</v>
      </c>
      <c r="I652" s="101">
        <v>17000000</v>
      </c>
      <c r="J652" s="101">
        <v>34000000</v>
      </c>
      <c r="K652" s="93"/>
    </row>
    <row r="653" spans="1:11" ht="14.25" customHeight="1">
      <c r="B653" s="93" t="s">
        <v>3670</v>
      </c>
      <c r="C653" s="101">
        <v>117550030.52</v>
      </c>
      <c r="D653" s="101">
        <v>117550030.52</v>
      </c>
      <c r="E653" s="101">
        <v>0</v>
      </c>
      <c r="F653" s="101">
        <v>110871681</v>
      </c>
      <c r="G653" s="101">
        <v>17000000</v>
      </c>
      <c r="H653" s="101">
        <v>34000000</v>
      </c>
      <c r="I653" s="101">
        <v>17000000</v>
      </c>
      <c r="J653" s="101">
        <v>34000000</v>
      </c>
      <c r="K653" s="93"/>
    </row>
    <row r="654" spans="1:11" ht="14.25" customHeight="1">
      <c r="B654" s="93" t="s">
        <v>3669</v>
      </c>
      <c r="C654" s="101">
        <v>117550030.52</v>
      </c>
      <c r="D654" s="101">
        <v>117550030.52</v>
      </c>
      <c r="E654" s="101">
        <v>0</v>
      </c>
      <c r="F654" s="101">
        <v>110871681</v>
      </c>
      <c r="G654" s="101">
        <v>17000000</v>
      </c>
      <c r="H654" s="101">
        <v>34000000</v>
      </c>
      <c r="I654" s="101">
        <v>17000000</v>
      </c>
      <c r="J654" s="101">
        <v>34000000</v>
      </c>
      <c r="K654" s="93"/>
    </row>
    <row r="655" spans="1:11" ht="14.25" customHeight="1">
      <c r="A655" s="93" t="s">
        <v>3388</v>
      </c>
      <c r="B655" s="93" t="s">
        <v>3595</v>
      </c>
      <c r="C655" s="93"/>
      <c r="D655" s="93"/>
      <c r="E655" s="93"/>
      <c r="F655" s="93"/>
      <c r="G655" s="93"/>
      <c r="H655" s="93"/>
      <c r="I655" s="93"/>
      <c r="K655" s="93"/>
    </row>
    <row r="656" spans="1:11" ht="14.25" customHeight="1">
      <c r="A656" s="93" t="s">
        <v>3389</v>
      </c>
      <c r="B656" s="93" t="s">
        <v>3596</v>
      </c>
      <c r="C656" s="93"/>
      <c r="D656" s="93"/>
      <c r="E656" s="93"/>
      <c r="F656" s="93"/>
      <c r="G656" s="93"/>
      <c r="H656" s="93"/>
      <c r="I656" s="93"/>
      <c r="K656" s="93"/>
    </row>
    <row r="657" spans="1:11" ht="14.25" customHeight="1">
      <c r="A657" s="93"/>
      <c r="B657" s="93"/>
      <c r="C657" s="93"/>
      <c r="D657" s="93"/>
      <c r="E657" s="93"/>
      <c r="F657" s="93"/>
      <c r="G657" s="93"/>
      <c r="H657" s="93"/>
      <c r="I657" s="93"/>
      <c r="K657" s="93"/>
    </row>
    <row r="658" spans="1:11" ht="14.25" customHeight="1">
      <c r="A658" s="93"/>
      <c r="B658" s="93"/>
      <c r="C658" s="93"/>
      <c r="D658" s="93"/>
      <c r="E658" s="93"/>
      <c r="F658" s="93"/>
      <c r="G658" s="93"/>
      <c r="H658" s="93"/>
      <c r="I658" s="93"/>
      <c r="K658" s="93"/>
    </row>
    <row r="659" spans="1:11" ht="14.25" customHeight="1">
      <c r="A659" s="93"/>
      <c r="B659" s="93"/>
      <c r="C659" s="93"/>
      <c r="D659" s="93"/>
      <c r="E659" s="93"/>
      <c r="F659" s="93"/>
      <c r="G659" s="93"/>
      <c r="H659" s="93"/>
      <c r="I659" s="93"/>
      <c r="K659" s="93"/>
    </row>
    <row r="660" spans="1:11" ht="14.25" customHeight="1">
      <c r="A660" s="93"/>
      <c r="B660" s="93"/>
      <c r="C660" s="93"/>
      <c r="D660" s="93"/>
      <c r="E660" s="93"/>
      <c r="F660" s="93"/>
      <c r="G660" s="93"/>
      <c r="H660" s="93"/>
      <c r="I660" s="93"/>
      <c r="K660" s="93"/>
    </row>
    <row r="661" spans="1:11" ht="14.25" customHeight="1">
      <c r="A661" s="93">
        <v>2</v>
      </c>
      <c r="B661" s="93" t="s">
        <v>3610</v>
      </c>
      <c r="C661" s="93"/>
      <c r="D661" s="93"/>
      <c r="E661" s="93"/>
      <c r="F661" s="93"/>
      <c r="G661" s="93"/>
      <c r="H661" s="93"/>
      <c r="I661" s="93"/>
      <c r="K661" s="93"/>
    </row>
    <row r="662" spans="1:11" ht="14.25" customHeight="1">
      <c r="A662" s="93">
        <v>24</v>
      </c>
      <c r="B662" s="93" t="s">
        <v>3676</v>
      </c>
      <c r="C662" s="93"/>
      <c r="D662" s="93"/>
      <c r="E662" s="93"/>
      <c r="F662" s="93"/>
      <c r="G662" s="93"/>
      <c r="H662" s="93"/>
      <c r="I662" s="93"/>
      <c r="K662" s="93"/>
    </row>
    <row r="663" spans="1:11" ht="14.25" customHeight="1">
      <c r="A663" s="93" t="s">
        <v>1029</v>
      </c>
      <c r="B663" s="93" t="s">
        <v>1025</v>
      </c>
      <c r="C663" s="101">
        <v>12000000</v>
      </c>
      <c r="D663" s="101">
        <v>12000000</v>
      </c>
      <c r="E663" s="101">
        <v>0</v>
      </c>
      <c r="F663" s="101">
        <v>12000000</v>
      </c>
      <c r="G663" s="101">
        <v>0</v>
      </c>
      <c r="H663" s="101">
        <v>0</v>
      </c>
      <c r="I663" s="101">
        <v>0</v>
      </c>
      <c r="J663" s="101">
        <v>0</v>
      </c>
      <c r="K663" s="93"/>
    </row>
    <row r="664" spans="1:11" ht="14.25" customHeight="1">
      <c r="B664" s="93"/>
      <c r="C664" s="101">
        <v>12000000</v>
      </c>
      <c r="D664" s="101">
        <v>12000000</v>
      </c>
      <c r="E664" s="101">
        <v>0</v>
      </c>
      <c r="F664" s="101">
        <v>12000000</v>
      </c>
      <c r="G664" s="101">
        <v>0</v>
      </c>
      <c r="H664" s="101">
        <v>0</v>
      </c>
      <c r="I664" s="101">
        <v>0</v>
      </c>
      <c r="J664" s="101">
        <v>0</v>
      </c>
      <c r="K664" s="93"/>
    </row>
    <row r="665" spans="1:11" ht="14.25" customHeight="1">
      <c r="B665" s="93"/>
      <c r="C665" s="101">
        <v>12000000</v>
      </c>
      <c r="D665" s="101">
        <v>12000000</v>
      </c>
      <c r="E665" s="101">
        <v>0</v>
      </c>
      <c r="F665" s="101">
        <v>12000000</v>
      </c>
      <c r="G665" s="101">
        <v>0</v>
      </c>
      <c r="H665" s="101">
        <v>0</v>
      </c>
      <c r="I665" s="101">
        <v>0</v>
      </c>
      <c r="J665" s="101">
        <v>0</v>
      </c>
      <c r="K665" s="93"/>
    </row>
    <row r="666" spans="1:11" ht="14.25" customHeight="1">
      <c r="B666" s="93"/>
      <c r="C666" s="101">
        <v>12000000</v>
      </c>
      <c r="D666" s="101">
        <v>12000000</v>
      </c>
      <c r="E666" s="101">
        <v>0</v>
      </c>
      <c r="F666" s="101">
        <v>12000000</v>
      </c>
      <c r="G666" s="101">
        <v>0</v>
      </c>
      <c r="H666" s="101">
        <v>0</v>
      </c>
      <c r="I666" s="101">
        <v>0</v>
      </c>
      <c r="J666" s="101">
        <v>0</v>
      </c>
      <c r="K666" s="93"/>
    </row>
    <row r="667" spans="1:11" ht="14.25" customHeight="1">
      <c r="B667" s="93" t="s">
        <v>3596</v>
      </c>
      <c r="C667" s="101">
        <v>12000000</v>
      </c>
      <c r="D667" s="101">
        <v>12000000</v>
      </c>
      <c r="E667" s="101">
        <v>0</v>
      </c>
      <c r="F667" s="101">
        <v>12000000</v>
      </c>
      <c r="G667" s="101">
        <v>0</v>
      </c>
      <c r="H667" s="101">
        <v>0</v>
      </c>
      <c r="I667" s="101">
        <v>0</v>
      </c>
      <c r="J667" s="101">
        <v>0</v>
      </c>
      <c r="K667" s="93"/>
    </row>
    <row r="668" spans="1:11" ht="14.25" customHeight="1">
      <c r="A668" s="93" t="s">
        <v>3390</v>
      </c>
      <c r="B668" s="93" t="s">
        <v>3601</v>
      </c>
      <c r="C668" s="93"/>
      <c r="D668" s="93"/>
      <c r="E668" s="93"/>
      <c r="F668" s="93"/>
      <c r="G668" s="93"/>
      <c r="H668" s="93"/>
      <c r="I668" s="93"/>
      <c r="K668" s="93"/>
    </row>
    <row r="669" spans="1:11" ht="14.25" customHeight="1">
      <c r="A669" s="93"/>
      <c r="B669" s="93"/>
      <c r="C669" s="93"/>
      <c r="D669" s="93"/>
      <c r="E669" s="93"/>
      <c r="F669" s="93"/>
      <c r="G669" s="93"/>
      <c r="H669" s="93"/>
      <c r="I669" s="93"/>
      <c r="K669" s="93"/>
    </row>
    <row r="670" spans="1:11" ht="14.25" customHeight="1">
      <c r="A670" s="93"/>
      <c r="B670" s="93"/>
      <c r="C670" s="93"/>
      <c r="D670" s="93"/>
      <c r="E670" s="93"/>
      <c r="F670" s="93"/>
      <c r="G670" s="93"/>
      <c r="H670" s="93"/>
      <c r="I670" s="93"/>
      <c r="K670" s="93"/>
    </row>
    <row r="671" spans="1:11" ht="14.25" customHeight="1">
      <c r="A671" s="93"/>
      <c r="B671" s="93"/>
      <c r="C671" s="93"/>
      <c r="D671" s="93"/>
      <c r="E671" s="93"/>
      <c r="F671" s="93"/>
      <c r="G671" s="93"/>
      <c r="H671" s="93"/>
      <c r="I671" s="93"/>
      <c r="K671" s="93"/>
    </row>
    <row r="672" spans="1:11" ht="14.25" customHeight="1">
      <c r="A672" s="93"/>
      <c r="B672" s="93"/>
      <c r="C672" s="93"/>
      <c r="D672" s="93"/>
      <c r="E672" s="93"/>
      <c r="F672" s="93"/>
      <c r="G672" s="93"/>
      <c r="H672" s="93"/>
      <c r="I672" s="93"/>
      <c r="K672" s="93"/>
    </row>
    <row r="673" spans="1:11" ht="14.25" customHeight="1">
      <c r="A673" s="93"/>
      <c r="B673" s="93"/>
      <c r="C673" s="93"/>
      <c r="D673" s="93"/>
      <c r="E673" s="93"/>
      <c r="F673" s="93"/>
      <c r="G673" s="93"/>
      <c r="H673" s="93"/>
      <c r="I673" s="93"/>
      <c r="K673" s="93"/>
    </row>
    <row r="674" spans="1:11" ht="14.25" customHeight="1">
      <c r="A674" s="93">
        <v>24</v>
      </c>
      <c r="B674" s="93" t="s">
        <v>3676</v>
      </c>
      <c r="C674" s="93"/>
      <c r="D674" s="93"/>
      <c r="E674" s="93"/>
      <c r="F674" s="93"/>
      <c r="G674" s="93"/>
      <c r="H674" s="93"/>
      <c r="I674" s="93"/>
      <c r="K674" s="93"/>
    </row>
    <row r="675" spans="1:11" ht="14.25" customHeight="1">
      <c r="A675" s="93" t="s">
        <v>1037</v>
      </c>
      <c r="B675" s="93" t="s">
        <v>3742</v>
      </c>
      <c r="C675" s="101">
        <v>0</v>
      </c>
      <c r="D675" s="101">
        <v>24000000</v>
      </c>
      <c r="E675" s="101">
        <v>0</v>
      </c>
      <c r="F675" s="101">
        <v>24000000</v>
      </c>
      <c r="G675" s="101">
        <v>0</v>
      </c>
      <c r="H675" s="101">
        <v>4800000</v>
      </c>
      <c r="I675" s="101">
        <v>4800000</v>
      </c>
      <c r="J675" s="101">
        <v>4800000</v>
      </c>
      <c r="K675" s="93"/>
    </row>
    <row r="676" spans="1:11" ht="14.25" customHeight="1">
      <c r="A676" s="93" t="s">
        <v>1038</v>
      </c>
      <c r="B676" s="93" t="s">
        <v>1030</v>
      </c>
      <c r="C676" s="101">
        <v>0</v>
      </c>
      <c r="D676" s="101">
        <v>136828998.99000001</v>
      </c>
      <c r="E676" s="101">
        <v>0</v>
      </c>
      <c r="F676" s="101">
        <v>0</v>
      </c>
      <c r="G676" s="101">
        <v>0</v>
      </c>
      <c r="H676" s="101">
        <v>0</v>
      </c>
      <c r="I676" s="101">
        <v>0</v>
      </c>
      <c r="J676" s="101">
        <v>0</v>
      </c>
      <c r="K676" s="93"/>
    </row>
    <row r="677" spans="1:11" ht="14.25" customHeight="1">
      <c r="A677" s="93" t="s">
        <v>1039</v>
      </c>
      <c r="B677" s="93" t="s">
        <v>1030</v>
      </c>
      <c r="C677" s="101">
        <v>0</v>
      </c>
      <c r="D677" s="101">
        <v>49577262.020000003</v>
      </c>
      <c r="E677" s="101">
        <v>0</v>
      </c>
      <c r="F677" s="101">
        <v>0</v>
      </c>
      <c r="G677" s="101">
        <v>0</v>
      </c>
      <c r="H677" s="101">
        <v>0</v>
      </c>
      <c r="I677" s="101">
        <v>0</v>
      </c>
      <c r="J677" s="101">
        <v>0</v>
      </c>
      <c r="K677" s="93"/>
    </row>
    <row r="678" spans="1:11" ht="14.25" customHeight="1">
      <c r="A678" s="93" t="s">
        <v>1041</v>
      </c>
      <c r="B678" s="93" t="s">
        <v>1030</v>
      </c>
      <c r="C678" s="101">
        <v>0</v>
      </c>
      <c r="D678" s="101">
        <v>57294706.789999999</v>
      </c>
      <c r="E678" s="101">
        <v>0</v>
      </c>
      <c r="F678" s="101">
        <v>0</v>
      </c>
      <c r="G678" s="101">
        <v>0</v>
      </c>
      <c r="H678" s="101">
        <v>0</v>
      </c>
      <c r="I678" s="101">
        <v>0</v>
      </c>
      <c r="J678" s="101">
        <v>0</v>
      </c>
      <c r="K678" s="93"/>
    </row>
    <row r="679" spans="1:11" ht="14.25" customHeight="1">
      <c r="A679" s="93">
        <v>2</v>
      </c>
      <c r="B679" s="93" t="s">
        <v>3610</v>
      </c>
      <c r="C679" s="93"/>
      <c r="D679" s="93"/>
      <c r="E679" s="93"/>
      <c r="F679" s="93"/>
      <c r="G679" s="93"/>
      <c r="H679" s="93"/>
      <c r="I679" s="93"/>
      <c r="K679" s="93"/>
    </row>
    <row r="680" spans="1:11" ht="14.25" customHeight="1">
      <c r="A680" s="93">
        <v>24</v>
      </c>
      <c r="B680" s="93" t="s">
        <v>3676</v>
      </c>
      <c r="C680" s="93"/>
      <c r="D680" s="93"/>
      <c r="E680" s="93"/>
      <c r="F680" s="93"/>
      <c r="G680" s="93"/>
      <c r="H680" s="93"/>
      <c r="I680" s="93"/>
      <c r="K680" s="93"/>
    </row>
    <row r="681" spans="1:11" ht="14.25" customHeight="1">
      <c r="A681" s="93" t="s">
        <v>1049</v>
      </c>
      <c r="B681" s="93" t="s">
        <v>1047</v>
      </c>
      <c r="C681" s="101">
        <v>100000000</v>
      </c>
      <c r="D681" s="101">
        <v>77020000</v>
      </c>
      <c r="E681" s="101">
        <v>0</v>
      </c>
      <c r="F681" s="101">
        <v>77020000</v>
      </c>
      <c r="G681" s="101">
        <v>0</v>
      </c>
      <c r="H681" s="101">
        <v>57645000</v>
      </c>
      <c r="I681" s="101">
        <v>9375000</v>
      </c>
      <c r="J681" s="101">
        <v>57645000</v>
      </c>
      <c r="K681" s="93"/>
    </row>
    <row r="682" spans="1:11" ht="14.25" customHeight="1">
      <c r="A682" s="93" t="s">
        <v>1051</v>
      </c>
      <c r="B682" s="93" t="s">
        <v>1050</v>
      </c>
      <c r="C682" s="101">
        <v>30000000</v>
      </c>
      <c r="D682" s="101">
        <v>0</v>
      </c>
      <c r="E682" s="101">
        <v>0</v>
      </c>
      <c r="F682" s="101">
        <v>0</v>
      </c>
      <c r="G682" s="101">
        <v>0</v>
      </c>
      <c r="H682" s="101">
        <v>0</v>
      </c>
      <c r="I682" s="101">
        <v>0</v>
      </c>
      <c r="J682" s="101">
        <v>0</v>
      </c>
      <c r="K682" s="93"/>
    </row>
    <row r="683" spans="1:11" ht="14.25" customHeight="1">
      <c r="A683" s="93" t="s">
        <v>1021</v>
      </c>
      <c r="B683" s="93" t="s">
        <v>1016</v>
      </c>
      <c r="C683" s="101">
        <v>300000000</v>
      </c>
      <c r="D683" s="101">
        <v>304054095</v>
      </c>
      <c r="E683" s="101">
        <v>0</v>
      </c>
      <c r="F683" s="101">
        <v>56700000</v>
      </c>
      <c r="G683" s="101">
        <v>3800000</v>
      </c>
      <c r="H683" s="101">
        <v>21200000</v>
      </c>
      <c r="I683" s="101">
        <v>9300000</v>
      </c>
      <c r="J683" s="101">
        <v>19300000</v>
      </c>
      <c r="K683" s="93"/>
    </row>
    <row r="684" spans="1:11" ht="14.25" customHeight="1">
      <c r="A684" s="93" t="s">
        <v>1032</v>
      </c>
      <c r="B684" s="93" t="s">
        <v>1030</v>
      </c>
      <c r="C684" s="101">
        <v>820000000</v>
      </c>
      <c r="D684" s="101">
        <v>677000000</v>
      </c>
      <c r="E684" s="101">
        <v>24228299</v>
      </c>
      <c r="F684" s="101">
        <v>620000000</v>
      </c>
      <c r="G684" s="101">
        <v>104021101.09999999</v>
      </c>
      <c r="H684" s="101">
        <v>455575327.29000002</v>
      </c>
      <c r="I684" s="101">
        <v>135621101.09999999</v>
      </c>
      <c r="J684" s="101">
        <v>455575327.29000002</v>
      </c>
      <c r="K684" s="93"/>
    </row>
    <row r="685" spans="1:11" ht="14.25" customHeight="1">
      <c r="A685" s="93" t="s">
        <v>1034</v>
      </c>
      <c r="B685" s="93" t="s">
        <v>1030</v>
      </c>
      <c r="C685" s="101">
        <v>60000000</v>
      </c>
      <c r="D685" s="101">
        <v>108925905</v>
      </c>
      <c r="E685" s="101">
        <v>0</v>
      </c>
      <c r="F685" s="101">
        <v>55371750</v>
      </c>
      <c r="G685" s="101">
        <v>3600000</v>
      </c>
      <c r="H685" s="101">
        <v>12240000</v>
      </c>
      <c r="I685" s="101">
        <v>6120000</v>
      </c>
      <c r="J685" s="101">
        <v>10440000</v>
      </c>
      <c r="K685" s="93"/>
    </row>
    <row r="686" spans="1:11" ht="14.25" customHeight="1">
      <c r="A686" s="93" t="s">
        <v>1036</v>
      </c>
      <c r="B686" s="93" t="s">
        <v>1030</v>
      </c>
      <c r="C686" s="101">
        <v>0</v>
      </c>
      <c r="D686" s="101">
        <v>224322305.47999999</v>
      </c>
      <c r="E686" s="101">
        <v>34105034</v>
      </c>
      <c r="F686" s="101">
        <v>63777034</v>
      </c>
      <c r="G686" s="101">
        <v>3000000</v>
      </c>
      <c r="H686" s="101">
        <v>20168000</v>
      </c>
      <c r="I686" s="101">
        <v>2168000</v>
      </c>
      <c r="J686" s="101">
        <v>17168000</v>
      </c>
      <c r="K686" s="93"/>
    </row>
    <row r="687" spans="1:11" ht="14.25" customHeight="1">
      <c r="B687" s="93"/>
      <c r="C687" s="101">
        <v>1310000000</v>
      </c>
      <c r="D687" s="101">
        <v>1659023273.28</v>
      </c>
      <c r="E687" s="101">
        <v>58333333</v>
      </c>
      <c r="F687" s="101">
        <v>896868784</v>
      </c>
      <c r="G687" s="101">
        <v>114421101.09999999</v>
      </c>
      <c r="H687" s="101">
        <v>571628327.28999996</v>
      </c>
      <c r="I687" s="101">
        <v>167384101.09999999</v>
      </c>
      <c r="J687" s="101">
        <v>564928327.28999996</v>
      </c>
      <c r="K687" s="93"/>
    </row>
    <row r="688" spans="1:11" ht="14.25" customHeight="1">
      <c r="B688" s="93"/>
      <c r="C688" s="101">
        <v>1310000000</v>
      </c>
      <c r="D688" s="101">
        <v>1659023273.28</v>
      </c>
      <c r="E688" s="101">
        <v>58333333</v>
      </c>
      <c r="F688" s="101">
        <v>896868784</v>
      </c>
      <c r="G688" s="101">
        <v>114421101.09999999</v>
      </c>
      <c r="H688" s="101">
        <v>571628327.28999996</v>
      </c>
      <c r="I688" s="101">
        <v>167384101.09999999</v>
      </c>
      <c r="J688" s="101">
        <v>564928327.28999996</v>
      </c>
      <c r="K688" s="93"/>
    </row>
    <row r="689" spans="1:11" ht="14.25" customHeight="1">
      <c r="B689" s="93"/>
      <c r="C689" s="101">
        <v>1310000000</v>
      </c>
      <c r="D689" s="101">
        <v>1659023273.28</v>
      </c>
      <c r="E689" s="101">
        <v>58333333</v>
      </c>
      <c r="F689" s="101">
        <v>896868784</v>
      </c>
      <c r="G689" s="101">
        <v>114421101.09999999</v>
      </c>
      <c r="H689" s="101">
        <v>571628327.28999996</v>
      </c>
      <c r="I689" s="101">
        <v>167384101.09999999</v>
      </c>
      <c r="J689" s="101">
        <v>564928327.28999996</v>
      </c>
      <c r="K689" s="93"/>
    </row>
    <row r="690" spans="1:11" ht="14.25" customHeight="1">
      <c r="B690" s="93" t="s">
        <v>3601</v>
      </c>
      <c r="C690" s="101">
        <v>1310000000</v>
      </c>
      <c r="D690" s="101">
        <v>1659023273.28</v>
      </c>
      <c r="E690" s="101">
        <v>58333333</v>
      </c>
      <c r="F690" s="101">
        <v>896868784</v>
      </c>
      <c r="G690" s="101">
        <v>114421101.09999999</v>
      </c>
      <c r="H690" s="101">
        <v>571628327.28999996</v>
      </c>
      <c r="I690" s="101">
        <v>167384101.09999999</v>
      </c>
      <c r="J690" s="101">
        <v>564928327.28999996</v>
      </c>
      <c r="K690" s="93"/>
    </row>
    <row r="691" spans="1:11" ht="14.25" customHeight="1">
      <c r="B691" s="93" t="s">
        <v>3595</v>
      </c>
      <c r="C691" s="101">
        <v>1322000000</v>
      </c>
      <c r="D691" s="101">
        <v>1671023273.28</v>
      </c>
      <c r="E691" s="101">
        <v>58333333</v>
      </c>
      <c r="F691" s="101">
        <v>908868784</v>
      </c>
      <c r="G691" s="101">
        <v>114421101.09999999</v>
      </c>
      <c r="H691" s="101">
        <v>571628327.28999996</v>
      </c>
      <c r="I691" s="101">
        <v>167384101.09999999</v>
      </c>
      <c r="J691" s="101">
        <v>564928327.28999996</v>
      </c>
      <c r="K691" s="93"/>
    </row>
    <row r="692" spans="1:11" ht="14.25" customHeight="1">
      <c r="B692" s="93" t="s">
        <v>3594</v>
      </c>
      <c r="C692" s="101">
        <v>1439550030.52</v>
      </c>
      <c r="D692" s="101">
        <v>1788573303.8</v>
      </c>
      <c r="E692" s="101">
        <v>58333333</v>
      </c>
      <c r="F692" s="101">
        <v>1019740465</v>
      </c>
      <c r="G692" s="101">
        <v>131421101.09999999</v>
      </c>
      <c r="H692" s="101">
        <v>605628327.28999996</v>
      </c>
      <c r="I692" s="101">
        <v>184384101.09999999</v>
      </c>
      <c r="J692" s="101">
        <v>598928327.28999996</v>
      </c>
      <c r="K692" s="93"/>
    </row>
    <row r="693" spans="1:11" ht="14.25" customHeight="1">
      <c r="A693" s="93" t="s">
        <v>3391</v>
      </c>
      <c r="B693" s="93" t="s">
        <v>3625</v>
      </c>
      <c r="C693" s="93"/>
      <c r="D693" s="93"/>
      <c r="E693" s="93"/>
      <c r="F693" s="93"/>
      <c r="G693" s="93"/>
      <c r="H693" s="93"/>
      <c r="I693" s="93"/>
      <c r="K693" s="93"/>
    </row>
    <row r="694" spans="1:11" ht="14.25" customHeight="1">
      <c r="A694" s="93" t="s">
        <v>3392</v>
      </c>
      <c r="B694" s="93" t="s">
        <v>3626</v>
      </c>
      <c r="C694" s="93"/>
      <c r="D694" s="93"/>
      <c r="E694" s="93"/>
      <c r="F694" s="93"/>
      <c r="G694" s="93"/>
      <c r="H694" s="93"/>
      <c r="I694" s="93"/>
      <c r="K694" s="93"/>
    </row>
    <row r="695" spans="1:11" ht="14.25" customHeight="1">
      <c r="A695" s="93"/>
      <c r="B695" s="93"/>
      <c r="C695" s="93"/>
      <c r="D695" s="93"/>
      <c r="E695" s="93"/>
      <c r="F695" s="93"/>
      <c r="G695" s="93"/>
      <c r="H695" s="93"/>
      <c r="I695" s="93"/>
      <c r="K695" s="93"/>
    </row>
    <row r="696" spans="1:11" ht="14.25" customHeight="1">
      <c r="A696" s="93"/>
      <c r="B696" s="93"/>
      <c r="C696" s="93"/>
      <c r="D696" s="93"/>
      <c r="E696" s="93"/>
      <c r="F696" s="93"/>
      <c r="G696" s="93"/>
      <c r="H696" s="93"/>
      <c r="I696" s="93"/>
      <c r="K696" s="93"/>
    </row>
    <row r="697" spans="1:11" ht="14.25" customHeight="1">
      <c r="A697" s="93"/>
      <c r="B697" s="93"/>
      <c r="C697" s="93"/>
      <c r="D697" s="93"/>
      <c r="E697" s="93"/>
      <c r="F697" s="93"/>
      <c r="G697" s="93"/>
      <c r="H697" s="93"/>
      <c r="I697" s="93"/>
      <c r="K697" s="93"/>
    </row>
    <row r="698" spans="1:11" ht="14.25" customHeight="1">
      <c r="A698" s="93"/>
      <c r="B698" s="93"/>
      <c r="C698" s="93"/>
      <c r="D698" s="93"/>
      <c r="E698" s="93"/>
      <c r="F698" s="93"/>
      <c r="G698" s="93"/>
      <c r="H698" s="93"/>
      <c r="I698" s="93"/>
      <c r="K698" s="93"/>
    </row>
    <row r="699" spans="1:11" ht="14.25" customHeight="1">
      <c r="A699" s="93"/>
      <c r="B699" s="93"/>
      <c r="C699" s="93"/>
      <c r="D699" s="93"/>
      <c r="E699" s="93"/>
      <c r="F699" s="93"/>
      <c r="G699" s="93"/>
      <c r="H699" s="93"/>
      <c r="I699" s="93"/>
      <c r="K699" s="93"/>
    </row>
    <row r="700" spans="1:11" ht="14.25" customHeight="1">
      <c r="A700" s="93">
        <v>2</v>
      </c>
      <c r="B700" s="93" t="s">
        <v>3610</v>
      </c>
      <c r="C700" s="93"/>
      <c r="D700" s="93"/>
      <c r="E700" s="93"/>
      <c r="F700" s="93"/>
      <c r="G700" s="93"/>
      <c r="H700" s="93"/>
      <c r="I700" s="93"/>
      <c r="K700" s="93"/>
    </row>
    <row r="701" spans="1:11" ht="14.25" customHeight="1">
      <c r="A701" s="93">
        <v>24</v>
      </c>
      <c r="B701" s="93" t="s">
        <v>3676</v>
      </c>
      <c r="C701" s="93"/>
      <c r="D701" s="93"/>
      <c r="E701" s="93"/>
      <c r="F701" s="93"/>
      <c r="G701" s="93"/>
      <c r="H701" s="93"/>
      <c r="I701" s="93"/>
      <c r="K701" s="93"/>
    </row>
    <row r="702" spans="1:11" ht="14.25" customHeight="1">
      <c r="A702" s="93" t="s">
        <v>3446</v>
      </c>
      <c r="B702" s="93" t="s">
        <v>3743</v>
      </c>
      <c r="C702" s="101">
        <v>0</v>
      </c>
      <c r="D702" s="101">
        <v>33074400</v>
      </c>
      <c r="E702" s="101">
        <v>0</v>
      </c>
      <c r="F702" s="101">
        <v>33074400</v>
      </c>
      <c r="G702" s="101">
        <v>0</v>
      </c>
      <c r="H702" s="101">
        <v>33074400</v>
      </c>
      <c r="I702" s="101">
        <v>0</v>
      </c>
      <c r="J702" s="101">
        <v>33074400</v>
      </c>
      <c r="K702" s="93"/>
    </row>
    <row r="703" spans="1:11" ht="14.25" customHeight="1">
      <c r="A703" s="93" t="s">
        <v>3447</v>
      </c>
      <c r="B703" s="93" t="s">
        <v>3743</v>
      </c>
      <c r="C703" s="101">
        <v>0</v>
      </c>
      <c r="D703" s="101">
        <v>36169350</v>
      </c>
      <c r="E703" s="101">
        <v>0</v>
      </c>
      <c r="F703" s="101">
        <v>36169350</v>
      </c>
      <c r="G703" s="101">
        <v>0</v>
      </c>
      <c r="H703" s="101">
        <v>36169350</v>
      </c>
      <c r="I703" s="101">
        <v>0</v>
      </c>
      <c r="J703" s="101">
        <v>36169350</v>
      </c>
      <c r="K703" s="93"/>
    </row>
    <row r="704" spans="1:11" ht="14.25" customHeight="1">
      <c r="B704" s="93"/>
      <c r="C704" s="101">
        <v>0</v>
      </c>
      <c r="D704" s="101">
        <v>69243750</v>
      </c>
      <c r="E704" s="101">
        <v>0</v>
      </c>
      <c r="F704" s="101">
        <v>69243750</v>
      </c>
      <c r="G704" s="101">
        <v>0</v>
      </c>
      <c r="H704" s="101">
        <v>69243750</v>
      </c>
      <c r="I704" s="101">
        <v>0</v>
      </c>
      <c r="J704" s="101">
        <v>69243750</v>
      </c>
      <c r="K704" s="93"/>
    </row>
    <row r="705" spans="1:11" ht="14.25" customHeight="1">
      <c r="B705" s="93"/>
      <c r="C705" s="101">
        <v>0</v>
      </c>
      <c r="D705" s="101">
        <v>69243750</v>
      </c>
      <c r="E705" s="101">
        <v>0</v>
      </c>
      <c r="F705" s="101">
        <v>69243750</v>
      </c>
      <c r="G705" s="101">
        <v>0</v>
      </c>
      <c r="H705" s="101">
        <v>69243750</v>
      </c>
      <c r="I705" s="101">
        <v>0</v>
      </c>
      <c r="J705" s="101">
        <v>69243750</v>
      </c>
      <c r="K705" s="93"/>
    </row>
    <row r="706" spans="1:11" ht="14.25" customHeight="1">
      <c r="B706" s="93"/>
      <c r="C706" s="101">
        <v>0</v>
      </c>
      <c r="D706" s="101">
        <v>69243750</v>
      </c>
      <c r="E706" s="101">
        <v>0</v>
      </c>
      <c r="F706" s="101">
        <v>69243750</v>
      </c>
      <c r="G706" s="101">
        <v>0</v>
      </c>
      <c r="H706" s="101">
        <v>69243750</v>
      </c>
      <c r="I706" s="101">
        <v>0</v>
      </c>
      <c r="J706" s="101">
        <v>69243750</v>
      </c>
      <c r="K706" s="93"/>
    </row>
    <row r="707" spans="1:11" ht="14.25" customHeight="1">
      <c r="B707" s="93"/>
      <c r="C707" s="101">
        <v>0</v>
      </c>
      <c r="D707" s="101">
        <v>69243750</v>
      </c>
      <c r="E707" s="101">
        <v>0</v>
      </c>
      <c r="F707" s="101">
        <v>69243750</v>
      </c>
      <c r="G707" s="101">
        <v>0</v>
      </c>
      <c r="H707" s="101">
        <v>69243750</v>
      </c>
      <c r="I707" s="101">
        <v>0</v>
      </c>
      <c r="J707" s="101">
        <v>69243750</v>
      </c>
      <c r="K707" s="93"/>
    </row>
    <row r="708" spans="1:11" ht="14.25" customHeight="1">
      <c r="B708" s="93" t="s">
        <v>3626</v>
      </c>
      <c r="C708" s="101">
        <v>0</v>
      </c>
      <c r="D708" s="101">
        <v>69243750</v>
      </c>
      <c r="E708" s="101">
        <v>0</v>
      </c>
      <c r="F708" s="101">
        <v>69243750</v>
      </c>
      <c r="G708" s="101">
        <v>0</v>
      </c>
      <c r="H708" s="101">
        <v>69243750</v>
      </c>
      <c r="I708" s="101">
        <v>0</v>
      </c>
      <c r="J708" s="101">
        <v>69243750</v>
      </c>
      <c r="K708" s="93"/>
    </row>
    <row r="709" spans="1:11" ht="14.25" customHeight="1">
      <c r="B709" s="93" t="s">
        <v>3625</v>
      </c>
      <c r="C709" s="101">
        <v>0</v>
      </c>
      <c r="D709" s="101">
        <v>69243750</v>
      </c>
      <c r="E709" s="101">
        <v>0</v>
      </c>
      <c r="F709" s="101">
        <v>69243750</v>
      </c>
      <c r="G709" s="101">
        <v>0</v>
      </c>
      <c r="H709" s="101">
        <v>69243750</v>
      </c>
      <c r="I709" s="101">
        <v>0</v>
      </c>
      <c r="J709" s="101">
        <v>69243750</v>
      </c>
      <c r="K709" s="93"/>
    </row>
    <row r="710" spans="1:11" ht="14.25" customHeight="1">
      <c r="B710" s="93" t="s">
        <v>3593</v>
      </c>
      <c r="C710" s="101">
        <v>1439550030.52</v>
      </c>
      <c r="D710" s="101">
        <v>1857817053.8</v>
      </c>
      <c r="E710" s="101">
        <v>58333333</v>
      </c>
      <c r="F710" s="101">
        <v>1088984215</v>
      </c>
      <c r="G710" s="101">
        <v>131421101.09999999</v>
      </c>
      <c r="H710" s="101">
        <v>674872077.28999996</v>
      </c>
      <c r="I710" s="101">
        <v>184384101.09999999</v>
      </c>
      <c r="J710" s="101">
        <v>668172077.28999996</v>
      </c>
      <c r="K710" s="93"/>
    </row>
    <row r="711" spans="1:11" ht="14.25" customHeight="1">
      <c r="B711" s="93" t="s">
        <v>3740</v>
      </c>
      <c r="C711" s="101">
        <v>1439550030.52</v>
      </c>
      <c r="D711" s="101">
        <v>1857817053.8</v>
      </c>
      <c r="E711" s="101">
        <v>58333333</v>
      </c>
      <c r="F711" s="101">
        <v>1088984215</v>
      </c>
      <c r="G711" s="101">
        <v>131421101.09999999</v>
      </c>
      <c r="H711" s="101">
        <v>674872077.28999996</v>
      </c>
      <c r="I711" s="101">
        <v>184384101.09999999</v>
      </c>
      <c r="J711" s="101">
        <v>668172077.28999996</v>
      </c>
      <c r="K711" s="93"/>
    </row>
    <row r="712" spans="1:11" ht="14.25" customHeight="1">
      <c r="A712" s="93">
        <v>6</v>
      </c>
      <c r="B712" s="93" t="s">
        <v>3744</v>
      </c>
      <c r="C712" s="93"/>
      <c r="D712" s="93"/>
      <c r="E712" s="93"/>
      <c r="F712" s="93"/>
      <c r="G712" s="93"/>
      <c r="H712" s="93"/>
      <c r="I712" s="93"/>
      <c r="K712" s="93"/>
    </row>
    <row r="713" spans="1:11" ht="14.25" customHeight="1">
      <c r="A713" s="93">
        <v>2.2999999999999998</v>
      </c>
      <c r="B713" s="93" t="s">
        <v>3593</v>
      </c>
      <c r="C713" s="93"/>
      <c r="D713" s="93"/>
      <c r="E713" s="93"/>
      <c r="F713" s="93"/>
      <c r="G713" s="93"/>
      <c r="H713" s="93"/>
      <c r="I713" s="93"/>
      <c r="K713" s="93"/>
    </row>
    <row r="714" spans="1:11" ht="14.25" customHeight="1">
      <c r="A714" s="93" t="s">
        <v>3387</v>
      </c>
      <c r="B714" s="93" t="s">
        <v>3594</v>
      </c>
      <c r="C714" s="93"/>
      <c r="D714" s="93"/>
      <c r="E714" s="93"/>
      <c r="F714" s="93"/>
      <c r="G714" s="93"/>
      <c r="H714" s="93"/>
      <c r="I714" s="93"/>
      <c r="K714" s="93"/>
    </row>
    <row r="715" spans="1:11" ht="14.25" customHeight="1">
      <c r="A715" s="93" t="s">
        <v>3388</v>
      </c>
      <c r="B715" s="93" t="s">
        <v>3595</v>
      </c>
      <c r="C715" s="93"/>
      <c r="D715" s="93"/>
      <c r="E715" s="93"/>
      <c r="F715" s="93"/>
      <c r="G715" s="93"/>
      <c r="H715" s="93"/>
      <c r="I715" s="93"/>
      <c r="K715" s="93"/>
    </row>
    <row r="716" spans="1:11" ht="14.25" customHeight="1">
      <c r="A716" s="93" t="s">
        <v>3389</v>
      </c>
      <c r="B716" s="93" t="s">
        <v>3596</v>
      </c>
      <c r="C716" s="93"/>
      <c r="D716" s="93"/>
      <c r="E716" s="93"/>
      <c r="F716" s="93"/>
      <c r="G716" s="93"/>
      <c r="H716" s="93"/>
      <c r="I716" s="93"/>
      <c r="K716" s="93"/>
    </row>
    <row r="717" spans="1:11" ht="14.25" customHeight="1">
      <c r="A717" s="93"/>
      <c r="B717" s="93"/>
      <c r="C717" s="93"/>
      <c r="D717" s="93"/>
      <c r="E717" s="93"/>
      <c r="F717" s="93"/>
      <c r="G717" s="93"/>
      <c r="H717" s="93"/>
      <c r="I717" s="93"/>
      <c r="K717" s="93"/>
    </row>
    <row r="718" spans="1:11" ht="14.25" customHeight="1">
      <c r="A718" s="93"/>
      <c r="B718" s="93"/>
      <c r="C718" s="93"/>
      <c r="D718" s="93"/>
      <c r="E718" s="93"/>
      <c r="F718" s="93"/>
      <c r="G718" s="93"/>
      <c r="H718" s="93"/>
      <c r="I718" s="93"/>
      <c r="K718" s="93"/>
    </row>
    <row r="719" spans="1:11" ht="14.25" customHeight="1">
      <c r="A719" s="93"/>
      <c r="B719" s="93"/>
      <c r="C719" s="93"/>
      <c r="D719" s="93"/>
      <c r="E719" s="93"/>
      <c r="F719" s="93"/>
      <c r="G719" s="93"/>
      <c r="H719" s="93"/>
      <c r="I719" s="93"/>
      <c r="K719" s="93"/>
    </row>
    <row r="720" spans="1:11" ht="14.25" customHeight="1">
      <c r="A720" s="93"/>
      <c r="B720" s="93"/>
      <c r="C720" s="93"/>
      <c r="D720" s="93"/>
      <c r="E720" s="93"/>
      <c r="F720" s="93"/>
      <c r="G720" s="93"/>
      <c r="H720" s="93"/>
      <c r="I720" s="93"/>
      <c r="K720" s="93"/>
    </row>
    <row r="721" spans="1:11" ht="14.25" customHeight="1">
      <c r="A721" s="93">
        <v>5</v>
      </c>
      <c r="B721" s="93" t="s">
        <v>3694</v>
      </c>
      <c r="C721" s="93"/>
      <c r="D721" s="93"/>
      <c r="E721" s="93"/>
      <c r="F721" s="93"/>
      <c r="G721" s="93"/>
      <c r="H721" s="93"/>
      <c r="I721" s="93"/>
      <c r="K721" s="93"/>
    </row>
    <row r="722" spans="1:11" ht="14.25" customHeight="1">
      <c r="A722" s="93">
        <v>24</v>
      </c>
      <c r="B722" s="93" t="s">
        <v>3676</v>
      </c>
      <c r="C722" s="93"/>
      <c r="D722" s="93"/>
      <c r="E722" s="93"/>
      <c r="F722" s="93"/>
      <c r="G722" s="93"/>
      <c r="H722" s="93"/>
      <c r="I722" s="93"/>
      <c r="K722" s="93"/>
    </row>
    <row r="723" spans="1:11" ht="14.25" customHeight="1">
      <c r="A723" s="93" t="s">
        <v>2457</v>
      </c>
      <c r="B723" s="93" t="s">
        <v>2456</v>
      </c>
      <c r="C723" s="101">
        <v>150000000</v>
      </c>
      <c r="D723" s="101">
        <v>150000000</v>
      </c>
      <c r="E723" s="101">
        <v>0</v>
      </c>
      <c r="F723" s="101">
        <v>150000000</v>
      </c>
      <c r="G723" s="101">
        <v>26489896</v>
      </c>
      <c r="H723" s="101">
        <v>54299265</v>
      </c>
      <c r="I723" s="101">
        <v>11905332</v>
      </c>
      <c r="J723" s="101">
        <v>39714701</v>
      </c>
      <c r="K723" s="93"/>
    </row>
    <row r="724" spans="1:11" ht="14.25" customHeight="1">
      <c r="B724" s="93"/>
      <c r="C724" s="101">
        <v>150000000</v>
      </c>
      <c r="D724" s="101">
        <v>150000000</v>
      </c>
      <c r="E724" s="101">
        <v>0</v>
      </c>
      <c r="F724" s="101">
        <v>150000000</v>
      </c>
      <c r="G724" s="101">
        <v>26489896</v>
      </c>
      <c r="H724" s="101">
        <v>54299265</v>
      </c>
      <c r="I724" s="101">
        <v>11905332</v>
      </c>
      <c r="J724" s="101">
        <v>39714701</v>
      </c>
      <c r="K724" s="93"/>
    </row>
    <row r="725" spans="1:11" ht="14.25" customHeight="1">
      <c r="B725" s="93"/>
      <c r="C725" s="101">
        <v>150000000</v>
      </c>
      <c r="D725" s="101">
        <v>150000000</v>
      </c>
      <c r="E725" s="101">
        <v>0</v>
      </c>
      <c r="F725" s="101">
        <v>150000000</v>
      </c>
      <c r="G725" s="101">
        <v>26489896</v>
      </c>
      <c r="H725" s="101">
        <v>54299265</v>
      </c>
      <c r="I725" s="101">
        <v>11905332</v>
      </c>
      <c r="J725" s="101">
        <v>39714701</v>
      </c>
      <c r="K725" s="93"/>
    </row>
    <row r="726" spans="1:11" ht="14.25" customHeight="1">
      <c r="B726" s="93"/>
      <c r="C726" s="101">
        <v>150000000</v>
      </c>
      <c r="D726" s="101">
        <v>150000000</v>
      </c>
      <c r="E726" s="101">
        <v>0</v>
      </c>
      <c r="F726" s="101">
        <v>150000000</v>
      </c>
      <c r="G726" s="101">
        <v>26489896</v>
      </c>
      <c r="H726" s="101">
        <v>54299265</v>
      </c>
      <c r="I726" s="101">
        <v>11905332</v>
      </c>
      <c r="J726" s="101">
        <v>39714701</v>
      </c>
      <c r="K726" s="93"/>
    </row>
    <row r="727" spans="1:11" ht="14.25" customHeight="1">
      <c r="B727" s="93" t="s">
        <v>3596</v>
      </c>
      <c r="C727" s="101">
        <v>150000000</v>
      </c>
      <c r="D727" s="101">
        <v>150000000</v>
      </c>
      <c r="E727" s="101">
        <v>0</v>
      </c>
      <c r="F727" s="101">
        <v>150000000</v>
      </c>
      <c r="G727" s="101">
        <v>26489896</v>
      </c>
      <c r="H727" s="101">
        <v>54299265</v>
      </c>
      <c r="I727" s="101">
        <v>11905332</v>
      </c>
      <c r="J727" s="101">
        <v>39714701</v>
      </c>
      <c r="K727" s="93"/>
    </row>
    <row r="728" spans="1:11" ht="14.25" customHeight="1">
      <c r="A728" s="93" t="s">
        <v>3390</v>
      </c>
      <c r="B728" s="93" t="s">
        <v>3601</v>
      </c>
      <c r="C728" s="93"/>
      <c r="D728" s="93"/>
      <c r="E728" s="93"/>
      <c r="F728" s="93"/>
      <c r="G728" s="93"/>
      <c r="H728" s="93"/>
      <c r="I728" s="93"/>
      <c r="K728" s="93"/>
    </row>
    <row r="729" spans="1:11" ht="14.25" customHeight="1">
      <c r="A729" s="93"/>
      <c r="B729" s="93"/>
      <c r="C729" s="93"/>
      <c r="D729" s="93"/>
      <c r="E729" s="93"/>
      <c r="F729" s="93"/>
      <c r="G729" s="93"/>
      <c r="H729" s="93"/>
      <c r="I729" s="93"/>
      <c r="K729" s="93"/>
    </row>
    <row r="730" spans="1:11" ht="14.25" customHeight="1">
      <c r="A730" s="93"/>
      <c r="B730" s="93"/>
      <c r="C730" s="93"/>
      <c r="D730" s="93"/>
      <c r="E730" s="93"/>
      <c r="F730" s="93"/>
      <c r="G730" s="93"/>
      <c r="H730" s="93"/>
      <c r="I730" s="93"/>
      <c r="K730" s="93"/>
    </row>
    <row r="731" spans="1:11" ht="14.25" customHeight="1">
      <c r="A731" s="93"/>
      <c r="B731" s="93"/>
      <c r="C731" s="93"/>
      <c r="D731" s="93"/>
      <c r="E731" s="93"/>
      <c r="F731" s="93"/>
      <c r="G731" s="93"/>
      <c r="H731" s="93"/>
      <c r="I731" s="93"/>
      <c r="K731" s="93"/>
    </row>
    <row r="732" spans="1:11" ht="14.25" customHeight="1">
      <c r="A732" s="93"/>
      <c r="B732" s="93"/>
      <c r="C732" s="93"/>
      <c r="D732" s="93"/>
      <c r="E732" s="93"/>
      <c r="F732" s="93"/>
      <c r="G732" s="93"/>
      <c r="H732" s="93"/>
      <c r="I732" s="93"/>
      <c r="K732" s="93"/>
    </row>
    <row r="733" spans="1:11" ht="14.25" customHeight="1">
      <c r="A733" s="93"/>
      <c r="B733" s="93"/>
      <c r="C733" s="93"/>
      <c r="D733" s="93"/>
      <c r="E733" s="93"/>
      <c r="F733" s="93"/>
      <c r="G733" s="93"/>
      <c r="H733" s="93"/>
      <c r="I733" s="93"/>
      <c r="K733" s="93"/>
    </row>
    <row r="734" spans="1:11" ht="14.25" customHeight="1">
      <c r="A734" s="93">
        <v>21</v>
      </c>
      <c r="B734" s="93" t="s">
        <v>3745</v>
      </c>
      <c r="C734" s="93"/>
      <c r="D734" s="93"/>
      <c r="E734" s="93"/>
      <c r="F734" s="93"/>
      <c r="G734" s="93"/>
      <c r="H734" s="93"/>
      <c r="I734" s="93"/>
      <c r="K734" s="93"/>
    </row>
    <row r="735" spans="1:11" ht="14.25" customHeight="1">
      <c r="A735" s="93" t="s">
        <v>2545</v>
      </c>
      <c r="B735" s="93" t="s">
        <v>2539</v>
      </c>
      <c r="C735" s="101">
        <v>0</v>
      </c>
      <c r="D735" s="101">
        <v>602965938</v>
      </c>
      <c r="E735" s="101">
        <v>0</v>
      </c>
      <c r="F735" s="101">
        <v>0</v>
      </c>
      <c r="G735" s="101">
        <v>0</v>
      </c>
      <c r="H735" s="101">
        <v>0</v>
      </c>
      <c r="I735" s="101">
        <v>0</v>
      </c>
      <c r="J735" s="101">
        <v>0</v>
      </c>
      <c r="K735" s="93"/>
    </row>
    <row r="736" spans="1:11" ht="14.25" customHeight="1">
      <c r="A736" s="93" t="s">
        <v>2548</v>
      </c>
      <c r="B736" s="93" t="s">
        <v>2539</v>
      </c>
      <c r="C736" s="101">
        <v>0</v>
      </c>
      <c r="D736" s="101">
        <v>1557495</v>
      </c>
      <c r="E736" s="101">
        <v>0</v>
      </c>
      <c r="F736" s="101">
        <v>0</v>
      </c>
      <c r="G736" s="101">
        <v>0</v>
      </c>
      <c r="H736" s="101">
        <v>0</v>
      </c>
      <c r="I736" s="101">
        <v>0</v>
      </c>
      <c r="J736" s="101">
        <v>0</v>
      </c>
      <c r="K736" s="93"/>
    </row>
    <row r="737" spans="1:11" ht="14.25" customHeight="1">
      <c r="A737" s="93">
        <v>22</v>
      </c>
      <c r="B737" s="93" t="s">
        <v>3735</v>
      </c>
      <c r="C737" s="93"/>
      <c r="D737" s="93"/>
      <c r="E737" s="93"/>
      <c r="F737" s="93"/>
      <c r="G737" s="93"/>
      <c r="H737" s="93"/>
      <c r="I737" s="93"/>
      <c r="K737" s="93"/>
    </row>
    <row r="738" spans="1:11" ht="14.25" customHeight="1">
      <c r="A738" s="93" t="s">
        <v>3448</v>
      </c>
      <c r="B738" s="93" t="s">
        <v>3746</v>
      </c>
      <c r="C738" s="101">
        <v>0</v>
      </c>
      <c r="D738" s="101">
        <v>12530169812</v>
      </c>
      <c r="E738" s="101">
        <v>0</v>
      </c>
      <c r="F738" s="101">
        <v>0</v>
      </c>
      <c r="G738" s="101">
        <v>0</v>
      </c>
      <c r="H738" s="101">
        <v>0</v>
      </c>
      <c r="I738" s="101">
        <v>0</v>
      </c>
      <c r="J738" s="101">
        <v>0</v>
      </c>
      <c r="K738" s="93"/>
    </row>
    <row r="739" spans="1:11" ht="14.25" customHeight="1">
      <c r="A739" s="93" t="s">
        <v>3449</v>
      </c>
      <c r="B739" s="93" t="s">
        <v>3747</v>
      </c>
      <c r="C739" s="101">
        <v>0</v>
      </c>
      <c r="D739" s="101">
        <v>6000000</v>
      </c>
      <c r="E739" s="101">
        <v>0</v>
      </c>
      <c r="F739" s="101">
        <v>0</v>
      </c>
      <c r="G739" s="101">
        <v>0</v>
      </c>
      <c r="H739" s="101">
        <v>0</v>
      </c>
      <c r="I739" s="101">
        <v>0</v>
      </c>
      <c r="J739" s="101">
        <v>0</v>
      </c>
      <c r="K739" s="93"/>
    </row>
    <row r="740" spans="1:11" ht="14.25" customHeight="1">
      <c r="A740" s="93" t="s">
        <v>3450</v>
      </c>
      <c r="B740" s="93" t="s">
        <v>3748</v>
      </c>
      <c r="C740" s="101">
        <v>0</v>
      </c>
      <c r="D740" s="101">
        <v>752830188</v>
      </c>
      <c r="E740" s="101">
        <v>0</v>
      </c>
      <c r="F740" s="101">
        <v>0</v>
      </c>
      <c r="G740" s="101">
        <v>0</v>
      </c>
      <c r="H740" s="101">
        <v>0</v>
      </c>
      <c r="I740" s="101">
        <v>0</v>
      </c>
      <c r="J740" s="101">
        <v>0</v>
      </c>
      <c r="K740" s="93"/>
    </row>
    <row r="741" spans="1:11" ht="14.25" customHeight="1">
      <c r="A741" s="93" t="s">
        <v>3451</v>
      </c>
      <c r="B741" s="93" t="s">
        <v>3749</v>
      </c>
      <c r="C741" s="101">
        <v>0</v>
      </c>
      <c r="D741" s="101">
        <v>11000000</v>
      </c>
      <c r="E741" s="101">
        <v>0</v>
      </c>
      <c r="F741" s="101">
        <v>0</v>
      </c>
      <c r="G741" s="101">
        <v>0</v>
      </c>
      <c r="H741" s="101">
        <v>0</v>
      </c>
      <c r="I741" s="101">
        <v>0</v>
      </c>
      <c r="J741" s="101">
        <v>0</v>
      </c>
      <c r="K741" s="93"/>
    </row>
    <row r="742" spans="1:11" ht="14.25" customHeight="1">
      <c r="A742" s="93" t="s">
        <v>3452</v>
      </c>
      <c r="B742" s="93" t="s">
        <v>3747</v>
      </c>
      <c r="C742" s="101">
        <v>0</v>
      </c>
      <c r="D742" s="101">
        <v>0</v>
      </c>
      <c r="E742" s="101">
        <v>0</v>
      </c>
      <c r="F742" s="101">
        <v>0</v>
      </c>
      <c r="G742" s="101">
        <v>0</v>
      </c>
      <c r="H742" s="101">
        <v>0</v>
      </c>
      <c r="I742" s="101">
        <v>0</v>
      </c>
      <c r="J742" s="101">
        <v>0</v>
      </c>
      <c r="K742" s="93"/>
    </row>
    <row r="743" spans="1:11" ht="14.25" customHeight="1">
      <c r="A743" s="93" t="s">
        <v>3453</v>
      </c>
      <c r="B743" s="93" t="s">
        <v>3748</v>
      </c>
      <c r="C743" s="101">
        <v>0</v>
      </c>
      <c r="D743" s="101">
        <v>0</v>
      </c>
      <c r="E743" s="101">
        <v>0</v>
      </c>
      <c r="F743" s="101">
        <v>0</v>
      </c>
      <c r="G743" s="101">
        <v>0</v>
      </c>
      <c r="H743" s="101">
        <v>0</v>
      </c>
      <c r="I743" s="101">
        <v>0</v>
      </c>
      <c r="J743" s="101">
        <v>0</v>
      </c>
      <c r="K743" s="93"/>
    </row>
    <row r="744" spans="1:11" ht="14.25" customHeight="1">
      <c r="A744" s="93" t="s">
        <v>3454</v>
      </c>
      <c r="B744" s="93" t="s">
        <v>3750</v>
      </c>
      <c r="C744" s="101">
        <v>0</v>
      </c>
      <c r="D744" s="101">
        <v>19379226415</v>
      </c>
      <c r="E744" s="101">
        <v>0</v>
      </c>
      <c r="F744" s="101">
        <v>0</v>
      </c>
      <c r="G744" s="101">
        <v>0</v>
      </c>
      <c r="H744" s="101">
        <v>0</v>
      </c>
      <c r="I744" s="101">
        <v>0</v>
      </c>
      <c r="J744" s="101">
        <v>0</v>
      </c>
      <c r="K744" s="93"/>
    </row>
    <row r="745" spans="1:11" ht="14.25" customHeight="1">
      <c r="A745" s="93" t="s">
        <v>3455</v>
      </c>
      <c r="B745" s="93" t="s">
        <v>3748</v>
      </c>
      <c r="C745" s="101">
        <v>0</v>
      </c>
      <c r="D745" s="101">
        <v>1163773585</v>
      </c>
      <c r="E745" s="101">
        <v>0</v>
      </c>
      <c r="F745" s="101">
        <v>0</v>
      </c>
      <c r="G745" s="101">
        <v>0</v>
      </c>
      <c r="H745" s="101">
        <v>0</v>
      </c>
      <c r="I745" s="101">
        <v>0</v>
      </c>
      <c r="J745" s="101">
        <v>0</v>
      </c>
      <c r="K745" s="93"/>
    </row>
    <row r="746" spans="1:11" ht="14.25" customHeight="1">
      <c r="A746" s="93" t="s">
        <v>3456</v>
      </c>
      <c r="B746" s="93" t="s">
        <v>3747</v>
      </c>
      <c r="C746" s="101">
        <v>0</v>
      </c>
      <c r="D746" s="101">
        <v>6000000</v>
      </c>
      <c r="E746" s="101">
        <v>0</v>
      </c>
      <c r="F746" s="101">
        <v>0</v>
      </c>
      <c r="G746" s="101">
        <v>0</v>
      </c>
      <c r="H746" s="101">
        <v>0</v>
      </c>
      <c r="I746" s="101">
        <v>0</v>
      </c>
      <c r="J746" s="101">
        <v>0</v>
      </c>
      <c r="K746" s="93"/>
    </row>
    <row r="747" spans="1:11" ht="14.25" customHeight="1">
      <c r="A747" s="93" t="s">
        <v>3457</v>
      </c>
      <c r="B747" s="93" t="s">
        <v>3749</v>
      </c>
      <c r="C747" s="101">
        <v>0</v>
      </c>
      <c r="D747" s="101">
        <v>11000000</v>
      </c>
      <c r="E747" s="101">
        <v>0</v>
      </c>
      <c r="F747" s="101">
        <v>0</v>
      </c>
      <c r="G747" s="101">
        <v>0</v>
      </c>
      <c r="H747" s="101">
        <v>0</v>
      </c>
      <c r="I747" s="101">
        <v>0</v>
      </c>
      <c r="J747" s="101">
        <v>0</v>
      </c>
      <c r="K747" s="93"/>
    </row>
    <row r="748" spans="1:11" ht="14.25" customHeight="1">
      <c r="A748" s="93" t="s">
        <v>3458</v>
      </c>
      <c r="B748" s="93" t="s">
        <v>3748</v>
      </c>
      <c r="C748" s="101">
        <v>0</v>
      </c>
      <c r="D748" s="101">
        <v>0</v>
      </c>
      <c r="E748" s="101">
        <v>0</v>
      </c>
      <c r="F748" s="101">
        <v>0</v>
      </c>
      <c r="G748" s="101">
        <v>0</v>
      </c>
      <c r="H748" s="101">
        <v>0</v>
      </c>
      <c r="I748" s="101">
        <v>0</v>
      </c>
      <c r="J748" s="101">
        <v>0</v>
      </c>
      <c r="K748" s="93"/>
    </row>
    <row r="749" spans="1:11" ht="14.25" customHeight="1">
      <c r="A749" s="93" t="s">
        <v>3459</v>
      </c>
      <c r="B749" s="93" t="s">
        <v>3747</v>
      </c>
      <c r="C749" s="101">
        <v>0</v>
      </c>
      <c r="D749" s="101">
        <v>0</v>
      </c>
      <c r="E749" s="101">
        <v>0</v>
      </c>
      <c r="F749" s="101">
        <v>0</v>
      </c>
      <c r="G749" s="101">
        <v>0</v>
      </c>
      <c r="H749" s="101">
        <v>0</v>
      </c>
      <c r="I749" s="101">
        <v>0</v>
      </c>
      <c r="J749" s="101">
        <v>0</v>
      </c>
      <c r="K749" s="93"/>
    </row>
    <row r="750" spans="1:11" ht="14.25" customHeight="1">
      <c r="A750" s="93">
        <v>24</v>
      </c>
      <c r="B750" s="93" t="s">
        <v>3676</v>
      </c>
      <c r="C750" s="93"/>
      <c r="D750" s="93"/>
      <c r="E750" s="93"/>
      <c r="F750" s="93"/>
      <c r="G750" s="93"/>
      <c r="H750" s="93"/>
      <c r="I750" s="93"/>
      <c r="K750" s="93"/>
    </row>
    <row r="751" spans="1:11" ht="14.25" customHeight="1">
      <c r="A751" s="93" t="s">
        <v>2443</v>
      </c>
      <c r="B751" s="102" t="s">
        <v>3751</v>
      </c>
      <c r="C751" s="101">
        <v>0</v>
      </c>
      <c r="D751" s="101">
        <v>125000000</v>
      </c>
      <c r="E751" s="101">
        <v>0</v>
      </c>
      <c r="F751" s="101">
        <v>0</v>
      </c>
      <c r="G751" s="101">
        <v>0</v>
      </c>
      <c r="H751" s="101">
        <v>0</v>
      </c>
      <c r="I751" s="101">
        <v>0</v>
      </c>
      <c r="J751" s="101">
        <v>0</v>
      </c>
      <c r="K751" s="93"/>
    </row>
    <row r="752" spans="1:11" ht="14.25" customHeight="1">
      <c r="A752" s="93" t="s">
        <v>2488</v>
      </c>
      <c r="B752" s="93" t="s">
        <v>3752</v>
      </c>
      <c r="C752" s="101">
        <v>0</v>
      </c>
      <c r="D752" s="101">
        <v>8818000</v>
      </c>
      <c r="E752" s="101">
        <v>0</v>
      </c>
      <c r="F752" s="101">
        <v>0</v>
      </c>
      <c r="G752" s="101">
        <v>0</v>
      </c>
      <c r="H752" s="101">
        <v>0</v>
      </c>
      <c r="I752" s="101">
        <v>0</v>
      </c>
      <c r="J752" s="101">
        <v>0</v>
      </c>
      <c r="K752" s="93"/>
    </row>
    <row r="753" spans="1:11" ht="14.25" customHeight="1">
      <c r="A753" s="93" t="s">
        <v>2489</v>
      </c>
      <c r="B753" s="93" t="s">
        <v>3752</v>
      </c>
      <c r="C753" s="101">
        <v>0</v>
      </c>
      <c r="D753" s="101">
        <v>43106000</v>
      </c>
      <c r="E753" s="101">
        <v>0</v>
      </c>
      <c r="F753" s="101">
        <v>0</v>
      </c>
      <c r="G753" s="101">
        <v>0</v>
      </c>
      <c r="H753" s="101">
        <v>0</v>
      </c>
      <c r="I753" s="101">
        <v>0</v>
      </c>
      <c r="J753" s="101">
        <v>0</v>
      </c>
      <c r="K753" s="93"/>
    </row>
    <row r="754" spans="1:11" ht="14.25" customHeight="1">
      <c r="A754" s="93" t="s">
        <v>2441</v>
      </c>
      <c r="B754" s="93" t="s">
        <v>2435</v>
      </c>
      <c r="C754" s="101">
        <v>0</v>
      </c>
      <c r="D754" s="101">
        <v>50355581.219999999</v>
      </c>
      <c r="E754" s="101">
        <v>0</v>
      </c>
      <c r="F754" s="101">
        <v>39129521</v>
      </c>
      <c r="G754" s="101">
        <v>0</v>
      </c>
      <c r="H754" s="101">
        <v>0</v>
      </c>
      <c r="I754" s="101">
        <v>0</v>
      </c>
      <c r="J754" s="101">
        <v>0</v>
      </c>
      <c r="K754" s="93"/>
    </row>
    <row r="755" spans="1:11" ht="14.25" customHeight="1">
      <c r="A755" s="93" t="s">
        <v>2442</v>
      </c>
      <c r="B755" s="93" t="s">
        <v>2435</v>
      </c>
      <c r="C755" s="101">
        <v>0</v>
      </c>
      <c r="D755" s="101">
        <v>243023154.55000001</v>
      </c>
      <c r="E755" s="101">
        <v>0</v>
      </c>
      <c r="F755" s="101">
        <v>188844604</v>
      </c>
      <c r="G755" s="101">
        <v>0</v>
      </c>
      <c r="H755" s="101">
        <v>0</v>
      </c>
      <c r="I755" s="101">
        <v>0</v>
      </c>
      <c r="J755" s="101">
        <v>0</v>
      </c>
      <c r="K755" s="93"/>
    </row>
    <row r="756" spans="1:11" ht="14.25" customHeight="1">
      <c r="A756" s="93" t="s">
        <v>2571</v>
      </c>
      <c r="B756" s="93" t="s">
        <v>2569</v>
      </c>
      <c r="C756" s="101">
        <v>0</v>
      </c>
      <c r="D756" s="101">
        <v>3712177247</v>
      </c>
      <c r="E756" s="101">
        <v>0</v>
      </c>
      <c r="F756" s="101">
        <v>0</v>
      </c>
      <c r="G756" s="101">
        <v>0</v>
      </c>
      <c r="H756" s="101">
        <v>0</v>
      </c>
      <c r="I756" s="101">
        <v>0</v>
      </c>
      <c r="J756" s="101">
        <v>0</v>
      </c>
      <c r="K756" s="93"/>
    </row>
    <row r="757" spans="1:11" ht="14.25" customHeight="1">
      <c r="A757" s="93" t="s">
        <v>2573</v>
      </c>
      <c r="B757" s="93" t="s">
        <v>2572</v>
      </c>
      <c r="C757" s="101">
        <v>0</v>
      </c>
      <c r="D757" s="101">
        <v>261682243</v>
      </c>
      <c r="E757" s="101">
        <v>0</v>
      </c>
      <c r="F757" s="101">
        <v>0</v>
      </c>
      <c r="G757" s="101">
        <v>0</v>
      </c>
      <c r="H757" s="101">
        <v>0</v>
      </c>
      <c r="I757" s="101">
        <v>0</v>
      </c>
      <c r="J757" s="101">
        <v>0</v>
      </c>
      <c r="K757" s="93"/>
    </row>
    <row r="758" spans="1:11" ht="14.25" customHeight="1">
      <c r="A758" s="93" t="s">
        <v>2577</v>
      </c>
      <c r="B758" s="93" t="s">
        <v>2576</v>
      </c>
      <c r="C758" s="101">
        <v>0</v>
      </c>
      <c r="D758" s="101">
        <v>13816183</v>
      </c>
      <c r="E758" s="101">
        <v>0</v>
      </c>
      <c r="F758" s="101">
        <v>0</v>
      </c>
      <c r="G758" s="101">
        <v>0</v>
      </c>
      <c r="H758" s="101">
        <v>0</v>
      </c>
      <c r="I758" s="101">
        <v>0</v>
      </c>
      <c r="J758" s="101">
        <v>0</v>
      </c>
      <c r="K758" s="93"/>
    </row>
    <row r="759" spans="1:11" ht="14.25" customHeight="1">
      <c r="A759" s="93" t="s">
        <v>2575</v>
      </c>
      <c r="B759" s="93" t="s">
        <v>2574</v>
      </c>
      <c r="C759" s="101">
        <v>0</v>
      </c>
      <c r="D759" s="101">
        <v>12324327</v>
      </c>
      <c r="E759" s="101">
        <v>0</v>
      </c>
      <c r="F759" s="101">
        <v>0</v>
      </c>
      <c r="G759" s="101">
        <v>0</v>
      </c>
      <c r="H759" s="101">
        <v>0</v>
      </c>
      <c r="I759" s="101">
        <v>0</v>
      </c>
      <c r="J759" s="101">
        <v>0</v>
      </c>
      <c r="K759" s="93"/>
    </row>
    <row r="760" spans="1:11" ht="14.25" customHeight="1">
      <c r="A760" s="93">
        <v>40</v>
      </c>
      <c r="B760" s="93" t="s">
        <v>3675</v>
      </c>
      <c r="C760" s="93"/>
      <c r="D760" s="93"/>
      <c r="E760" s="93"/>
      <c r="F760" s="93"/>
      <c r="G760" s="93"/>
      <c r="H760" s="93"/>
      <c r="I760" s="93"/>
      <c r="K760" s="93"/>
    </row>
    <row r="761" spans="1:11" ht="14.25" customHeight="1">
      <c r="A761" s="93" t="s">
        <v>2505</v>
      </c>
      <c r="B761" s="93" t="s">
        <v>2500</v>
      </c>
      <c r="C761" s="101">
        <v>0</v>
      </c>
      <c r="D761" s="101">
        <v>53381183.759999998</v>
      </c>
      <c r="E761" s="101">
        <v>0</v>
      </c>
      <c r="F761" s="101">
        <v>0</v>
      </c>
      <c r="G761" s="101">
        <v>0</v>
      </c>
      <c r="H761" s="101">
        <v>0</v>
      </c>
      <c r="I761" s="101">
        <v>0</v>
      </c>
      <c r="J761" s="101">
        <v>0</v>
      </c>
      <c r="K761" s="93"/>
    </row>
    <row r="762" spans="1:11" ht="14.25" customHeight="1">
      <c r="A762" s="93" t="s">
        <v>2506</v>
      </c>
      <c r="B762" s="93" t="s">
        <v>2500</v>
      </c>
      <c r="C762" s="101">
        <v>0</v>
      </c>
      <c r="D762" s="101">
        <v>77350636.650000006</v>
      </c>
      <c r="E762" s="101">
        <v>0</v>
      </c>
      <c r="F762" s="101">
        <v>0</v>
      </c>
      <c r="G762" s="101">
        <v>0</v>
      </c>
      <c r="H762" s="101">
        <v>0</v>
      </c>
      <c r="I762" s="101">
        <v>0</v>
      </c>
      <c r="J762" s="101">
        <v>0</v>
      </c>
      <c r="K762" s="93"/>
    </row>
    <row r="763" spans="1:11" ht="14.25" customHeight="1">
      <c r="A763" s="93">
        <v>5</v>
      </c>
      <c r="B763" s="93" t="s">
        <v>3694</v>
      </c>
      <c r="C763" s="93"/>
      <c r="D763" s="93"/>
      <c r="E763" s="93"/>
      <c r="F763" s="93"/>
      <c r="G763" s="93"/>
      <c r="H763" s="93"/>
      <c r="I763" s="93"/>
      <c r="K763" s="93"/>
    </row>
    <row r="764" spans="1:11" ht="14.25" customHeight="1">
      <c r="A764" s="93">
        <v>21</v>
      </c>
      <c r="B764" s="93" t="s">
        <v>3745</v>
      </c>
      <c r="C764" s="93"/>
      <c r="D764" s="93"/>
      <c r="E764" s="93"/>
      <c r="F764" s="93"/>
      <c r="G764" s="93"/>
      <c r="H764" s="93"/>
      <c r="I764" s="93"/>
      <c r="K764" s="93"/>
    </row>
    <row r="765" spans="1:11" ht="14.25" customHeight="1">
      <c r="A765" s="93" t="s">
        <v>2542</v>
      </c>
      <c r="B765" s="93" t="s">
        <v>2539</v>
      </c>
      <c r="C765" s="101">
        <v>2717256949</v>
      </c>
      <c r="D765" s="101">
        <v>3464455609</v>
      </c>
      <c r="E765" s="101">
        <v>0</v>
      </c>
      <c r="F765" s="101">
        <v>1300000000</v>
      </c>
      <c r="G765" s="101">
        <v>0</v>
      </c>
      <c r="H765" s="101">
        <v>910000000</v>
      </c>
      <c r="I765" s="101">
        <v>0</v>
      </c>
      <c r="J765" s="101">
        <v>910000000</v>
      </c>
      <c r="K765" s="93"/>
    </row>
    <row r="766" spans="1:11" ht="14.25" customHeight="1">
      <c r="A766" s="93" t="s">
        <v>2544</v>
      </c>
      <c r="B766" s="93" t="s">
        <v>2539</v>
      </c>
      <c r="C766" s="101">
        <v>0</v>
      </c>
      <c r="D766" s="101">
        <v>35143570</v>
      </c>
      <c r="E766" s="101">
        <v>0</v>
      </c>
      <c r="F766" s="101">
        <v>0</v>
      </c>
      <c r="G766" s="101">
        <v>0</v>
      </c>
      <c r="H766" s="101">
        <v>0</v>
      </c>
      <c r="I766" s="101">
        <v>0</v>
      </c>
      <c r="J766" s="101">
        <v>0</v>
      </c>
      <c r="K766" s="93"/>
    </row>
    <row r="767" spans="1:11" ht="14.25" customHeight="1">
      <c r="A767" s="93" t="s">
        <v>2560</v>
      </c>
      <c r="B767" s="93" t="s">
        <v>2558</v>
      </c>
      <c r="C767" s="101">
        <v>2892407819</v>
      </c>
      <c r="D767" s="101">
        <v>2892407819</v>
      </c>
      <c r="E767" s="101">
        <v>0</v>
      </c>
      <c r="F767" s="101">
        <v>2892407819</v>
      </c>
      <c r="G767" s="101">
        <v>0</v>
      </c>
      <c r="H767" s="101">
        <v>1005651052</v>
      </c>
      <c r="I767" s="101">
        <v>0</v>
      </c>
      <c r="J767" s="101">
        <v>1005651052</v>
      </c>
      <c r="K767" s="93"/>
    </row>
    <row r="768" spans="1:11" ht="14.25" customHeight="1">
      <c r="A768" s="93" t="s">
        <v>2557</v>
      </c>
      <c r="B768" s="93" t="s">
        <v>2554</v>
      </c>
      <c r="C768" s="101">
        <v>10251626636</v>
      </c>
      <c r="D768" s="101">
        <v>10251626636</v>
      </c>
      <c r="E768" s="101">
        <v>0</v>
      </c>
      <c r="F768" s="101">
        <v>10251626636</v>
      </c>
      <c r="G768" s="101">
        <v>1708733945</v>
      </c>
      <c r="H768" s="101">
        <v>6761061369</v>
      </c>
      <c r="I768" s="101">
        <v>0</v>
      </c>
      <c r="J768" s="101">
        <v>5052327424</v>
      </c>
      <c r="K768" s="93"/>
    </row>
    <row r="769" spans="1:11" ht="14.25" customHeight="1">
      <c r="A769" s="93" t="s">
        <v>2535</v>
      </c>
      <c r="B769" s="93" t="s">
        <v>3753</v>
      </c>
      <c r="C769" s="101">
        <v>48000000</v>
      </c>
      <c r="D769" s="101">
        <v>0</v>
      </c>
      <c r="E769" s="101">
        <v>0</v>
      </c>
      <c r="F769" s="101">
        <v>0</v>
      </c>
      <c r="G769" s="101">
        <v>0</v>
      </c>
      <c r="H769" s="101">
        <v>0</v>
      </c>
      <c r="I769" s="101">
        <v>0</v>
      </c>
      <c r="J769" s="101">
        <v>0</v>
      </c>
      <c r="K769" s="93"/>
    </row>
    <row r="770" spans="1:11" ht="14.25" customHeight="1">
      <c r="A770" s="93" t="s">
        <v>2533</v>
      </c>
      <c r="B770" s="93" t="s">
        <v>2531</v>
      </c>
      <c r="C770" s="101">
        <v>524729235</v>
      </c>
      <c r="D770" s="101">
        <v>524729235</v>
      </c>
      <c r="E770" s="101">
        <v>0</v>
      </c>
      <c r="F770" s="101">
        <v>300000000</v>
      </c>
      <c r="G770" s="101">
        <v>0</v>
      </c>
      <c r="H770" s="101">
        <v>210000000</v>
      </c>
      <c r="I770" s="101">
        <v>0</v>
      </c>
      <c r="J770" s="101">
        <v>210000000</v>
      </c>
      <c r="K770" s="93"/>
    </row>
    <row r="771" spans="1:11" ht="14.25" customHeight="1">
      <c r="A771" s="93" t="s">
        <v>2550</v>
      </c>
      <c r="B771" s="93" t="s">
        <v>3754</v>
      </c>
      <c r="C771" s="101">
        <v>1424871361</v>
      </c>
      <c r="D771" s="101">
        <v>1424871361</v>
      </c>
      <c r="E771" s="101">
        <v>0</v>
      </c>
      <c r="F771" s="101">
        <v>1424871361</v>
      </c>
      <c r="G771" s="101">
        <v>0</v>
      </c>
      <c r="H771" s="101">
        <v>488334555</v>
      </c>
      <c r="I771" s="101">
        <v>0</v>
      </c>
      <c r="J771" s="101">
        <v>488334555</v>
      </c>
      <c r="K771" s="93"/>
    </row>
    <row r="772" spans="1:11" ht="14.25" customHeight="1">
      <c r="A772" s="93">
        <v>24</v>
      </c>
      <c r="B772" s="93" t="s">
        <v>3676</v>
      </c>
      <c r="C772" s="93"/>
      <c r="D772" s="93"/>
      <c r="E772" s="93"/>
      <c r="F772" s="93"/>
      <c r="G772" s="93"/>
      <c r="H772" s="93"/>
      <c r="I772" s="93"/>
      <c r="K772" s="93"/>
    </row>
    <row r="773" spans="1:11" ht="14.25" customHeight="1">
      <c r="A773" s="93" t="s">
        <v>2439</v>
      </c>
      <c r="B773" s="93" t="s">
        <v>2435</v>
      </c>
      <c r="C773" s="101">
        <v>82460000</v>
      </c>
      <c r="D773" s="101">
        <v>41230000</v>
      </c>
      <c r="E773" s="101">
        <v>0</v>
      </c>
      <c r="F773" s="101">
        <v>27648576</v>
      </c>
      <c r="G773" s="101">
        <v>0</v>
      </c>
      <c r="H773" s="101">
        <v>0</v>
      </c>
      <c r="I773" s="101">
        <v>0</v>
      </c>
      <c r="J773" s="101">
        <v>0</v>
      </c>
      <c r="K773" s="93"/>
    </row>
    <row r="774" spans="1:11" ht="14.25" customHeight="1">
      <c r="A774" s="93" t="s">
        <v>2461</v>
      </c>
      <c r="B774" s="93" t="s">
        <v>2459</v>
      </c>
      <c r="C774" s="101">
        <v>0</v>
      </c>
      <c r="D774" s="101">
        <v>13900000</v>
      </c>
      <c r="E774" s="101">
        <v>0</v>
      </c>
      <c r="F774" s="101">
        <v>0</v>
      </c>
      <c r="G774" s="101">
        <v>0</v>
      </c>
      <c r="H774" s="101">
        <v>0</v>
      </c>
      <c r="I774" s="101">
        <v>0</v>
      </c>
      <c r="J774" s="101">
        <v>0</v>
      </c>
      <c r="K774" s="93"/>
    </row>
    <row r="775" spans="1:11" ht="14.25" customHeight="1">
      <c r="A775" s="93" t="s">
        <v>2467</v>
      </c>
      <c r="B775" s="93" t="s">
        <v>2465</v>
      </c>
      <c r="C775" s="101">
        <v>0</v>
      </c>
      <c r="D775" s="101">
        <v>50000000</v>
      </c>
      <c r="E775" s="101">
        <v>0</v>
      </c>
      <c r="F775" s="101">
        <v>0</v>
      </c>
      <c r="G775" s="101">
        <v>0</v>
      </c>
      <c r="H775" s="101">
        <v>0</v>
      </c>
      <c r="I775" s="101">
        <v>0</v>
      </c>
      <c r="J775" s="101">
        <v>0</v>
      </c>
      <c r="K775" s="93"/>
    </row>
    <row r="776" spans="1:11" ht="14.25" customHeight="1">
      <c r="A776" s="93" t="s">
        <v>2473</v>
      </c>
      <c r="B776" s="93" t="s">
        <v>2472</v>
      </c>
      <c r="C776" s="101">
        <v>40000000</v>
      </c>
      <c r="D776" s="101">
        <v>0</v>
      </c>
      <c r="E776" s="101">
        <v>0</v>
      </c>
      <c r="F776" s="101">
        <v>0</v>
      </c>
      <c r="G776" s="101">
        <v>0</v>
      </c>
      <c r="H776" s="101">
        <v>0</v>
      </c>
      <c r="I776" s="101">
        <v>0</v>
      </c>
      <c r="J776" s="101">
        <v>0</v>
      </c>
      <c r="K776" s="93"/>
    </row>
    <row r="777" spans="1:11" ht="14.25" customHeight="1">
      <c r="A777" s="93" t="s">
        <v>2476</v>
      </c>
      <c r="B777" s="93" t="s">
        <v>2475</v>
      </c>
      <c r="C777" s="101">
        <v>32000000</v>
      </c>
      <c r="D777" s="101">
        <v>0</v>
      </c>
      <c r="E777" s="101">
        <v>0</v>
      </c>
      <c r="F777" s="101">
        <v>0</v>
      </c>
      <c r="G777" s="101">
        <v>0</v>
      </c>
      <c r="H777" s="101">
        <v>0</v>
      </c>
      <c r="I777" s="101">
        <v>0</v>
      </c>
      <c r="J777" s="101">
        <v>0</v>
      </c>
      <c r="K777" s="93"/>
    </row>
    <row r="778" spans="1:11" ht="14.25" customHeight="1">
      <c r="A778" s="93" t="s">
        <v>2484</v>
      </c>
      <c r="B778" s="93" t="s">
        <v>2483</v>
      </c>
      <c r="C778" s="101">
        <v>30000000</v>
      </c>
      <c r="D778" s="101">
        <v>21182000</v>
      </c>
      <c r="E778" s="101">
        <v>0</v>
      </c>
      <c r="F778" s="101">
        <v>21182000</v>
      </c>
      <c r="G778" s="101">
        <v>8472800</v>
      </c>
      <c r="H778" s="101">
        <v>8472800</v>
      </c>
      <c r="I778" s="101">
        <v>0</v>
      </c>
      <c r="J778" s="101">
        <v>0</v>
      </c>
      <c r="K778" s="93"/>
    </row>
    <row r="779" spans="1:11" ht="14.25" customHeight="1">
      <c r="A779" s="93" t="s">
        <v>2438</v>
      </c>
      <c r="B779" s="93" t="s">
        <v>2435</v>
      </c>
      <c r="C779" s="101">
        <v>283298775</v>
      </c>
      <c r="D779" s="101">
        <v>569828006.5</v>
      </c>
      <c r="E779" s="101">
        <v>0</v>
      </c>
      <c r="F779" s="101">
        <v>569828006</v>
      </c>
      <c r="G779" s="101">
        <v>0</v>
      </c>
      <c r="H779" s="101">
        <v>0</v>
      </c>
      <c r="I779" s="101">
        <v>0</v>
      </c>
      <c r="J779" s="101">
        <v>0</v>
      </c>
      <c r="K779" s="93"/>
    </row>
    <row r="780" spans="1:11" ht="14.25" customHeight="1">
      <c r="A780" s="93" t="s">
        <v>2460</v>
      </c>
      <c r="B780" s="93" t="s">
        <v>2459</v>
      </c>
      <c r="C780" s="101">
        <v>30000000</v>
      </c>
      <c r="D780" s="101">
        <v>0</v>
      </c>
      <c r="E780" s="101">
        <v>0</v>
      </c>
      <c r="F780" s="101">
        <v>0</v>
      </c>
      <c r="G780" s="101">
        <v>0</v>
      </c>
      <c r="H780" s="101">
        <v>0</v>
      </c>
      <c r="I780" s="101">
        <v>0</v>
      </c>
      <c r="J780" s="101">
        <v>0</v>
      </c>
      <c r="K780" s="93"/>
    </row>
    <row r="781" spans="1:11" ht="14.25" customHeight="1">
      <c r="A781" s="93" t="s">
        <v>2466</v>
      </c>
      <c r="B781" s="93" t="s">
        <v>2465</v>
      </c>
      <c r="C781" s="101">
        <v>50000000</v>
      </c>
      <c r="D781" s="101">
        <v>0</v>
      </c>
      <c r="E781" s="101">
        <v>0</v>
      </c>
      <c r="F781" s="101">
        <v>0</v>
      </c>
      <c r="G781" s="101">
        <v>0</v>
      </c>
      <c r="H781" s="101">
        <v>0</v>
      </c>
      <c r="I781" s="101">
        <v>0</v>
      </c>
      <c r="J781" s="101">
        <v>0</v>
      </c>
      <c r="K781" s="93"/>
    </row>
    <row r="782" spans="1:11" ht="14.25" customHeight="1">
      <c r="A782" s="93" t="s">
        <v>2482</v>
      </c>
      <c r="B782" s="93" t="s">
        <v>2479</v>
      </c>
      <c r="C782" s="101">
        <v>170000000</v>
      </c>
      <c r="D782" s="101">
        <v>126894000</v>
      </c>
      <c r="E782" s="101">
        <v>0</v>
      </c>
      <c r="F782" s="101">
        <v>0</v>
      </c>
      <c r="G782" s="101">
        <v>0</v>
      </c>
      <c r="H782" s="101">
        <v>0</v>
      </c>
      <c r="I782" s="101">
        <v>0</v>
      </c>
      <c r="J782" s="101">
        <v>0</v>
      </c>
      <c r="K782" s="93"/>
    </row>
    <row r="783" spans="1:11" ht="14.25" customHeight="1">
      <c r="A783" s="93" t="s">
        <v>2464</v>
      </c>
      <c r="B783" s="93" t="s">
        <v>2459</v>
      </c>
      <c r="C783" s="101">
        <v>0</v>
      </c>
      <c r="D783" s="101">
        <v>1004369</v>
      </c>
      <c r="E783" s="101">
        <v>0</v>
      </c>
      <c r="F783" s="101">
        <v>0</v>
      </c>
      <c r="G783" s="101">
        <v>0</v>
      </c>
      <c r="H783" s="101">
        <v>0</v>
      </c>
      <c r="I783" s="101">
        <v>0</v>
      </c>
      <c r="J783" s="101">
        <v>0</v>
      </c>
      <c r="K783" s="93"/>
    </row>
    <row r="784" spans="1:11" ht="14.25" customHeight="1">
      <c r="A784" s="93" t="s">
        <v>2487</v>
      </c>
      <c r="B784" s="93" t="s">
        <v>3752</v>
      </c>
      <c r="C784" s="101">
        <v>0</v>
      </c>
      <c r="D784" s="101">
        <v>223068348.16999999</v>
      </c>
      <c r="E784" s="101">
        <v>0</v>
      </c>
      <c r="F784" s="101">
        <v>18326000</v>
      </c>
      <c r="G784" s="101">
        <v>0</v>
      </c>
      <c r="H784" s="101">
        <v>0</v>
      </c>
      <c r="I784" s="101">
        <v>0</v>
      </c>
      <c r="J784" s="101">
        <v>0</v>
      </c>
      <c r="K784" s="93"/>
    </row>
    <row r="785" spans="1:11" ht="14.25" customHeight="1">
      <c r="A785" s="93" t="s">
        <v>2440</v>
      </c>
      <c r="B785" s="93" t="s">
        <v>2435</v>
      </c>
      <c r="C785" s="101">
        <v>0</v>
      </c>
      <c r="D785" s="101">
        <v>350086195</v>
      </c>
      <c r="E785" s="101">
        <v>0</v>
      </c>
      <c r="F785" s="101">
        <v>350086195</v>
      </c>
      <c r="G785" s="101">
        <v>0</v>
      </c>
      <c r="H785" s="101">
        <v>0</v>
      </c>
      <c r="I785" s="101">
        <v>0</v>
      </c>
      <c r="J785" s="101">
        <v>0</v>
      </c>
      <c r="K785" s="93"/>
    </row>
    <row r="786" spans="1:11" ht="14.25" customHeight="1">
      <c r="A786" s="93" t="s">
        <v>2446</v>
      </c>
      <c r="B786" s="93" t="s">
        <v>2444</v>
      </c>
      <c r="C786" s="101">
        <v>193440000</v>
      </c>
      <c r="D786" s="101">
        <v>112100000</v>
      </c>
      <c r="E786" s="101">
        <v>0</v>
      </c>
      <c r="F786" s="101">
        <v>100533335</v>
      </c>
      <c r="G786" s="101">
        <v>5766667</v>
      </c>
      <c r="H786" s="101">
        <v>73333334</v>
      </c>
      <c r="I786" s="101">
        <v>9666667</v>
      </c>
      <c r="J786" s="101">
        <v>67566667</v>
      </c>
      <c r="K786" s="93"/>
    </row>
    <row r="787" spans="1:11" ht="14.25" customHeight="1">
      <c r="A787" s="93" t="s">
        <v>2455</v>
      </c>
      <c r="B787" s="93" t="s">
        <v>2452</v>
      </c>
      <c r="C787" s="101">
        <v>200000000</v>
      </c>
      <c r="D787" s="101">
        <v>200000000</v>
      </c>
      <c r="E787" s="101">
        <v>0</v>
      </c>
      <c r="F787" s="101">
        <v>33755103</v>
      </c>
      <c r="G787" s="101">
        <v>0</v>
      </c>
      <c r="H787" s="101">
        <v>0</v>
      </c>
      <c r="I787" s="101">
        <v>0</v>
      </c>
      <c r="J787" s="101">
        <v>0</v>
      </c>
      <c r="K787" s="93"/>
    </row>
    <row r="788" spans="1:11" ht="14.25" customHeight="1">
      <c r="A788" s="93" t="s">
        <v>2445</v>
      </c>
      <c r="B788" s="93" t="s">
        <v>2444</v>
      </c>
      <c r="C788" s="101">
        <v>439200000</v>
      </c>
      <c r="D788" s="101">
        <v>439200000</v>
      </c>
      <c r="E788" s="101">
        <v>0</v>
      </c>
      <c r="F788" s="101">
        <v>337650000</v>
      </c>
      <c r="G788" s="101">
        <v>27500000</v>
      </c>
      <c r="H788" s="101">
        <v>224750000</v>
      </c>
      <c r="I788" s="101">
        <v>43500000</v>
      </c>
      <c r="J788" s="101">
        <v>201450000</v>
      </c>
      <c r="K788" s="93"/>
    </row>
    <row r="789" spans="1:11" ht="14.25" customHeight="1">
      <c r="A789" s="93">
        <v>40</v>
      </c>
      <c r="B789" s="93" t="s">
        <v>3675</v>
      </c>
      <c r="C789" s="93"/>
      <c r="D789" s="93"/>
      <c r="E789" s="93"/>
      <c r="F789" s="93"/>
      <c r="G789" s="93"/>
      <c r="H789" s="93"/>
      <c r="I789" s="93"/>
      <c r="K789" s="93"/>
    </row>
    <row r="790" spans="1:11" ht="14.25" customHeight="1">
      <c r="A790" s="93" t="s">
        <v>2517</v>
      </c>
      <c r="B790" s="93" t="s">
        <v>3755</v>
      </c>
      <c r="C790" s="101">
        <v>56736106</v>
      </c>
      <c r="D790" s="101">
        <v>56736106</v>
      </c>
      <c r="E790" s="101">
        <v>0</v>
      </c>
      <c r="F790" s="101">
        <v>0</v>
      </c>
      <c r="G790" s="101">
        <v>0</v>
      </c>
      <c r="H790" s="101">
        <v>0</v>
      </c>
      <c r="I790" s="101">
        <v>0</v>
      </c>
      <c r="J790" s="101">
        <v>0</v>
      </c>
      <c r="K790" s="93"/>
    </row>
    <row r="791" spans="1:11" ht="14.25" customHeight="1">
      <c r="A791" s="93" t="s">
        <v>2521</v>
      </c>
      <c r="B791" s="93" t="s">
        <v>2518</v>
      </c>
      <c r="C791" s="101">
        <v>132384249</v>
      </c>
      <c r="D791" s="101">
        <v>132384249</v>
      </c>
      <c r="E791" s="101">
        <v>0</v>
      </c>
      <c r="F791" s="101">
        <v>0</v>
      </c>
      <c r="G791" s="101">
        <v>0</v>
      </c>
      <c r="H791" s="101">
        <v>0</v>
      </c>
      <c r="I791" s="101">
        <v>0</v>
      </c>
      <c r="J791" s="101">
        <v>0</v>
      </c>
      <c r="K791" s="93"/>
    </row>
    <row r="792" spans="1:11" ht="14.25" customHeight="1">
      <c r="A792" s="93" t="s">
        <v>2508</v>
      </c>
      <c r="B792" s="93" t="s">
        <v>3756</v>
      </c>
      <c r="C792" s="101">
        <v>157200000</v>
      </c>
      <c r="D792" s="101">
        <v>126050000</v>
      </c>
      <c r="E792" s="101">
        <v>0</v>
      </c>
      <c r="F792" s="101">
        <v>109300000</v>
      </c>
      <c r="G792" s="101">
        <v>10100000</v>
      </c>
      <c r="H792" s="101">
        <v>83400000</v>
      </c>
      <c r="I792" s="101">
        <v>16500000</v>
      </c>
      <c r="J792" s="101">
        <v>73300000</v>
      </c>
      <c r="K792" s="93"/>
    </row>
    <row r="793" spans="1:11" ht="14.25" customHeight="1">
      <c r="A793" s="93" t="s">
        <v>2509</v>
      </c>
      <c r="B793" s="93" t="s">
        <v>3756</v>
      </c>
      <c r="C793" s="101">
        <v>42000000</v>
      </c>
      <c r="D793" s="101">
        <v>42000000</v>
      </c>
      <c r="E793" s="101">
        <v>0</v>
      </c>
      <c r="F793" s="101">
        <v>31500000</v>
      </c>
      <c r="G793" s="101">
        <v>3500000</v>
      </c>
      <c r="H793" s="101">
        <v>24500000</v>
      </c>
      <c r="I793" s="101">
        <v>5250000</v>
      </c>
      <c r="J793" s="101">
        <v>21000000</v>
      </c>
      <c r="K793" s="93"/>
    </row>
    <row r="794" spans="1:11" ht="14.25" customHeight="1">
      <c r="A794" s="93" t="s">
        <v>2503</v>
      </c>
      <c r="B794" s="93" t="s">
        <v>2500</v>
      </c>
      <c r="C794" s="101">
        <v>266900000</v>
      </c>
      <c r="D794" s="101">
        <v>53000000</v>
      </c>
      <c r="E794" s="101">
        <v>0</v>
      </c>
      <c r="F794" s="101">
        <v>42364000</v>
      </c>
      <c r="G794" s="101">
        <v>0</v>
      </c>
      <c r="H794" s="101">
        <v>0</v>
      </c>
      <c r="I794" s="101">
        <v>0</v>
      </c>
      <c r="J794" s="101">
        <v>0</v>
      </c>
      <c r="K794" s="93"/>
    </row>
    <row r="795" spans="1:11" ht="14.25" customHeight="1">
      <c r="A795" s="93" t="s">
        <v>2504</v>
      </c>
      <c r="B795" s="93" t="s">
        <v>2500</v>
      </c>
      <c r="C795" s="101">
        <v>0</v>
      </c>
      <c r="D795" s="101">
        <v>80000000</v>
      </c>
      <c r="E795" s="101">
        <v>0</v>
      </c>
      <c r="F795" s="101">
        <v>0</v>
      </c>
      <c r="G795" s="101">
        <v>0</v>
      </c>
      <c r="H795" s="101">
        <v>0</v>
      </c>
      <c r="I795" s="101">
        <v>0</v>
      </c>
      <c r="J795" s="101">
        <v>0</v>
      </c>
      <c r="K795" s="93"/>
    </row>
    <row r="796" spans="1:11" ht="14.25" customHeight="1">
      <c r="B796" s="93"/>
      <c r="C796" s="101">
        <v>20064511130</v>
      </c>
      <c r="D796" s="101">
        <v>60297455492.849998</v>
      </c>
      <c r="E796" s="101">
        <v>0</v>
      </c>
      <c r="F796" s="101">
        <v>18039053156</v>
      </c>
      <c r="G796" s="101">
        <v>1764073412</v>
      </c>
      <c r="H796" s="101">
        <v>9789503110</v>
      </c>
      <c r="I796" s="101">
        <v>74916667</v>
      </c>
      <c r="J796" s="101">
        <v>8029629698</v>
      </c>
      <c r="K796" s="93"/>
    </row>
    <row r="797" spans="1:11" ht="14.25" customHeight="1">
      <c r="B797" s="93"/>
      <c r="C797" s="101">
        <v>20064511130</v>
      </c>
      <c r="D797" s="101">
        <v>60297455492.849998</v>
      </c>
      <c r="E797" s="101">
        <v>0</v>
      </c>
      <c r="F797" s="101">
        <v>18039053156</v>
      </c>
      <c r="G797" s="101">
        <v>1764073412</v>
      </c>
      <c r="H797" s="101">
        <v>9789503110</v>
      </c>
      <c r="I797" s="101">
        <v>74916667</v>
      </c>
      <c r="J797" s="101">
        <v>8029629698</v>
      </c>
      <c r="K797" s="93"/>
    </row>
    <row r="798" spans="1:11" ht="14.25" customHeight="1">
      <c r="B798" s="93"/>
      <c r="C798" s="101">
        <v>20064511130</v>
      </c>
      <c r="D798" s="101">
        <v>60297455492.849998</v>
      </c>
      <c r="E798" s="101">
        <v>0</v>
      </c>
      <c r="F798" s="101">
        <v>18039053156</v>
      </c>
      <c r="G798" s="101">
        <v>1764073412</v>
      </c>
      <c r="H798" s="101">
        <v>9789503110</v>
      </c>
      <c r="I798" s="101">
        <v>74916667</v>
      </c>
      <c r="J798" s="101">
        <v>8029629698</v>
      </c>
      <c r="K798" s="93"/>
    </row>
    <row r="799" spans="1:11" ht="14.25" customHeight="1">
      <c r="B799" s="93" t="s">
        <v>3601</v>
      </c>
      <c r="C799" s="101">
        <v>20064511130</v>
      </c>
      <c r="D799" s="101">
        <v>60297455492.849998</v>
      </c>
      <c r="E799" s="101">
        <v>0</v>
      </c>
      <c r="F799" s="101">
        <v>18039053156</v>
      </c>
      <c r="G799" s="101">
        <v>1764073412</v>
      </c>
      <c r="H799" s="101">
        <v>9789503110</v>
      </c>
      <c r="I799" s="101">
        <v>74916667</v>
      </c>
      <c r="J799" s="101">
        <v>8029629698</v>
      </c>
      <c r="K799" s="93"/>
    </row>
    <row r="800" spans="1:11" ht="14.25" customHeight="1">
      <c r="B800" s="93" t="s">
        <v>3595</v>
      </c>
      <c r="C800" s="101">
        <v>20214511130</v>
      </c>
      <c r="D800" s="101">
        <v>60447455492.849998</v>
      </c>
      <c r="E800" s="101">
        <v>0</v>
      </c>
      <c r="F800" s="101">
        <v>18189053156</v>
      </c>
      <c r="G800" s="101">
        <v>1790563308</v>
      </c>
      <c r="H800" s="101">
        <v>9843802375</v>
      </c>
      <c r="I800" s="101">
        <v>86821999</v>
      </c>
      <c r="J800" s="101">
        <v>8069344399</v>
      </c>
      <c r="K800" s="93"/>
    </row>
    <row r="801" spans="1:11" ht="14.25" customHeight="1">
      <c r="B801" s="93" t="s">
        <v>3594</v>
      </c>
      <c r="C801" s="101">
        <v>20214511130</v>
      </c>
      <c r="D801" s="101">
        <v>60447455492.849998</v>
      </c>
      <c r="E801" s="101">
        <v>0</v>
      </c>
      <c r="F801" s="101">
        <v>18189053156</v>
      </c>
      <c r="G801" s="101">
        <v>1790563308</v>
      </c>
      <c r="H801" s="101">
        <v>9843802375</v>
      </c>
      <c r="I801" s="101">
        <v>86821999</v>
      </c>
      <c r="J801" s="101">
        <v>8069344399</v>
      </c>
      <c r="K801" s="93"/>
    </row>
    <row r="802" spans="1:11" ht="14.25" customHeight="1">
      <c r="A802" s="93" t="s">
        <v>3391</v>
      </c>
      <c r="B802" s="93" t="s">
        <v>3625</v>
      </c>
      <c r="C802" s="93"/>
      <c r="D802" s="93"/>
      <c r="E802" s="93"/>
      <c r="F802" s="93"/>
      <c r="G802" s="93"/>
      <c r="H802" s="93"/>
      <c r="I802" s="93"/>
      <c r="K802" s="93"/>
    </row>
    <row r="803" spans="1:11" ht="14.25" customHeight="1">
      <c r="A803" s="93" t="s">
        <v>3392</v>
      </c>
      <c r="B803" s="93" t="s">
        <v>3626</v>
      </c>
      <c r="C803" s="93"/>
      <c r="D803" s="93"/>
      <c r="E803" s="93"/>
      <c r="F803" s="93"/>
      <c r="G803" s="93"/>
      <c r="H803" s="93"/>
      <c r="I803" s="93"/>
      <c r="K803" s="93"/>
    </row>
    <row r="804" spans="1:11" ht="14.25" customHeight="1">
      <c r="A804" s="93"/>
      <c r="B804" s="93"/>
      <c r="C804" s="93"/>
      <c r="D804" s="93"/>
      <c r="E804" s="93"/>
      <c r="F804" s="93"/>
      <c r="G804" s="93"/>
      <c r="H804" s="93"/>
      <c r="I804" s="93"/>
      <c r="K804" s="93"/>
    </row>
    <row r="805" spans="1:11" ht="14.25" customHeight="1">
      <c r="A805" s="93"/>
      <c r="B805" s="93"/>
      <c r="C805" s="93"/>
      <c r="D805" s="93"/>
      <c r="E805" s="93"/>
      <c r="F805" s="93"/>
      <c r="G805" s="93"/>
      <c r="H805" s="93"/>
      <c r="I805" s="93"/>
      <c r="K805" s="93"/>
    </row>
    <row r="806" spans="1:11" ht="14.25" customHeight="1">
      <c r="A806" s="93"/>
      <c r="B806" s="93"/>
      <c r="C806" s="93"/>
      <c r="D806" s="93"/>
      <c r="E806" s="93"/>
      <c r="F806" s="93"/>
      <c r="G806" s="93"/>
      <c r="H806" s="93"/>
      <c r="I806" s="93"/>
      <c r="K806" s="93"/>
    </row>
    <row r="807" spans="1:11" ht="14.25" customHeight="1">
      <c r="A807" s="93"/>
      <c r="B807" s="93"/>
      <c r="C807" s="93"/>
      <c r="D807" s="93"/>
      <c r="E807" s="93"/>
      <c r="F807" s="93"/>
      <c r="G807" s="93"/>
      <c r="H807" s="93"/>
      <c r="I807" s="93"/>
      <c r="K807" s="93"/>
    </row>
    <row r="808" spans="1:11" ht="14.25" customHeight="1">
      <c r="A808" s="93"/>
      <c r="B808" s="93"/>
      <c r="C808" s="93"/>
      <c r="D808" s="93"/>
      <c r="E808" s="93"/>
      <c r="F808" s="93"/>
      <c r="G808" s="93"/>
      <c r="H808" s="93"/>
      <c r="I808" s="93"/>
      <c r="K808" s="93"/>
    </row>
    <row r="809" spans="1:11" ht="14.25" customHeight="1">
      <c r="A809" s="93">
        <v>5</v>
      </c>
      <c r="B809" s="93" t="s">
        <v>3694</v>
      </c>
      <c r="C809" s="93"/>
      <c r="D809" s="93"/>
      <c r="E809" s="93"/>
      <c r="F809" s="93"/>
      <c r="G809" s="93"/>
      <c r="H809" s="93"/>
      <c r="I809" s="93"/>
      <c r="K809" s="93"/>
    </row>
    <row r="810" spans="1:11" ht="14.25" customHeight="1">
      <c r="A810" s="93">
        <v>24</v>
      </c>
      <c r="B810" s="93" t="s">
        <v>3676</v>
      </c>
      <c r="C810" s="93"/>
      <c r="D810" s="93"/>
      <c r="E810" s="93"/>
      <c r="F810" s="93"/>
      <c r="G810" s="93"/>
      <c r="H810" s="93"/>
      <c r="I810" s="93"/>
      <c r="K810" s="93"/>
    </row>
    <row r="811" spans="1:11" ht="14.25" customHeight="1">
      <c r="A811" s="93" t="s">
        <v>3460</v>
      </c>
      <c r="B811" s="93" t="s">
        <v>3757</v>
      </c>
      <c r="C811" s="101">
        <v>0</v>
      </c>
      <c r="D811" s="101">
        <v>160703807</v>
      </c>
      <c r="E811" s="101">
        <v>0</v>
      </c>
      <c r="F811" s="101">
        <v>160703807</v>
      </c>
      <c r="G811" s="101">
        <v>0</v>
      </c>
      <c r="H811" s="101">
        <v>160703807</v>
      </c>
      <c r="I811" s="101">
        <v>0</v>
      </c>
      <c r="J811" s="101">
        <v>160703807</v>
      </c>
      <c r="K811" s="93"/>
    </row>
    <row r="812" spans="1:11" ht="14.25" customHeight="1">
      <c r="A812" s="93" t="s">
        <v>3461</v>
      </c>
      <c r="B812" s="93" t="s">
        <v>3758</v>
      </c>
      <c r="C812" s="101">
        <v>0</v>
      </c>
      <c r="D812" s="101">
        <v>42020000</v>
      </c>
      <c r="E812" s="101">
        <v>0</v>
      </c>
      <c r="F812" s="101">
        <v>42020000</v>
      </c>
      <c r="G812" s="101">
        <v>0</v>
      </c>
      <c r="H812" s="101">
        <v>42020000</v>
      </c>
      <c r="I812" s="101">
        <v>0</v>
      </c>
      <c r="J812" s="101">
        <v>42020000</v>
      </c>
      <c r="K812" s="93"/>
    </row>
    <row r="813" spans="1:11" ht="14.25" customHeight="1">
      <c r="B813" s="93"/>
      <c r="C813" s="101">
        <v>0</v>
      </c>
      <c r="D813" s="101">
        <v>202723807</v>
      </c>
      <c r="E813" s="101">
        <v>0</v>
      </c>
      <c r="F813" s="101">
        <v>202723807</v>
      </c>
      <c r="G813" s="101">
        <v>0</v>
      </c>
      <c r="H813" s="101">
        <v>202723807</v>
      </c>
      <c r="I813" s="101">
        <v>0</v>
      </c>
      <c r="J813" s="101">
        <v>202723807</v>
      </c>
      <c r="K813" s="93"/>
    </row>
    <row r="814" spans="1:11" ht="14.25" customHeight="1">
      <c r="B814" s="93"/>
      <c r="C814" s="101">
        <v>0</v>
      </c>
      <c r="D814" s="101">
        <v>202723807</v>
      </c>
      <c r="E814" s="101">
        <v>0</v>
      </c>
      <c r="F814" s="101">
        <v>202723807</v>
      </c>
      <c r="G814" s="101">
        <v>0</v>
      </c>
      <c r="H814" s="101">
        <v>202723807</v>
      </c>
      <c r="I814" s="101">
        <v>0</v>
      </c>
      <c r="J814" s="101">
        <v>202723807</v>
      </c>
      <c r="K814" s="93"/>
    </row>
    <row r="815" spans="1:11" ht="14.25" customHeight="1">
      <c r="B815" s="93"/>
      <c r="C815" s="101">
        <v>0</v>
      </c>
      <c r="D815" s="101">
        <v>202723807</v>
      </c>
      <c r="E815" s="101">
        <v>0</v>
      </c>
      <c r="F815" s="101">
        <v>202723807</v>
      </c>
      <c r="G815" s="101">
        <v>0</v>
      </c>
      <c r="H815" s="101">
        <v>202723807</v>
      </c>
      <c r="I815" s="101">
        <v>0</v>
      </c>
      <c r="J815" s="101">
        <v>202723807</v>
      </c>
      <c r="K815" s="93"/>
    </row>
    <row r="816" spans="1:11" ht="14.25" customHeight="1">
      <c r="B816" s="93"/>
      <c r="C816" s="101">
        <v>0</v>
      </c>
      <c r="D816" s="101">
        <v>202723807</v>
      </c>
      <c r="E816" s="101">
        <v>0</v>
      </c>
      <c r="F816" s="101">
        <v>202723807</v>
      </c>
      <c r="G816" s="101">
        <v>0</v>
      </c>
      <c r="H816" s="101">
        <v>202723807</v>
      </c>
      <c r="I816" s="101">
        <v>0</v>
      </c>
      <c r="J816" s="101">
        <v>202723807</v>
      </c>
      <c r="K816" s="93"/>
    </row>
    <row r="817" spans="1:11" ht="14.25" customHeight="1">
      <c r="B817" s="93" t="s">
        <v>3626</v>
      </c>
      <c r="C817" s="101">
        <v>0</v>
      </c>
      <c r="D817" s="101">
        <v>202723807</v>
      </c>
      <c r="E817" s="101">
        <v>0</v>
      </c>
      <c r="F817" s="101">
        <v>202723807</v>
      </c>
      <c r="G817" s="101">
        <v>0</v>
      </c>
      <c r="H817" s="101">
        <v>202723807</v>
      </c>
      <c r="I817" s="101">
        <v>0</v>
      </c>
      <c r="J817" s="101">
        <v>202723807</v>
      </c>
      <c r="K817" s="93"/>
    </row>
    <row r="818" spans="1:11" ht="14.25" customHeight="1">
      <c r="B818" s="93" t="s">
        <v>3625</v>
      </c>
      <c r="C818" s="101">
        <v>0</v>
      </c>
      <c r="D818" s="101">
        <v>202723807</v>
      </c>
      <c r="E818" s="101">
        <v>0</v>
      </c>
      <c r="F818" s="101">
        <v>202723807</v>
      </c>
      <c r="G818" s="101">
        <v>0</v>
      </c>
      <c r="H818" s="101">
        <v>202723807</v>
      </c>
      <c r="I818" s="101">
        <v>0</v>
      </c>
      <c r="J818" s="101">
        <v>202723807</v>
      </c>
      <c r="K818" s="93"/>
    </row>
    <row r="819" spans="1:11" ht="14.25" customHeight="1">
      <c r="B819" s="93" t="s">
        <v>3593</v>
      </c>
      <c r="C819" s="101">
        <v>20214511130</v>
      </c>
      <c r="D819" s="101">
        <v>60650179299.849998</v>
      </c>
      <c r="E819" s="101">
        <v>0</v>
      </c>
      <c r="F819" s="101">
        <v>18391776963</v>
      </c>
      <c r="G819" s="101">
        <v>1790563308</v>
      </c>
      <c r="H819" s="101">
        <v>10046526182</v>
      </c>
      <c r="I819" s="101">
        <v>86821999</v>
      </c>
      <c r="J819" s="101">
        <v>8272068206</v>
      </c>
      <c r="K819" s="93"/>
    </row>
    <row r="820" spans="1:11" ht="14.25" customHeight="1">
      <c r="B820" s="93" t="s">
        <v>3744</v>
      </c>
      <c r="C820" s="101">
        <v>20214511130</v>
      </c>
      <c r="D820" s="101">
        <v>60650179299.849998</v>
      </c>
      <c r="E820" s="101">
        <v>0</v>
      </c>
      <c r="F820" s="101">
        <v>18391776963</v>
      </c>
      <c r="G820" s="101">
        <v>1790563308</v>
      </c>
      <c r="H820" s="101">
        <v>10046526182</v>
      </c>
      <c r="I820" s="101">
        <v>86821999</v>
      </c>
      <c r="J820" s="101">
        <v>8272068206</v>
      </c>
      <c r="K820" s="93"/>
    </row>
    <row r="821" spans="1:11" ht="14.25" customHeight="1">
      <c r="A821" s="93">
        <v>7</v>
      </c>
      <c r="B821" s="93" t="s">
        <v>3759</v>
      </c>
      <c r="C821" s="93"/>
      <c r="D821" s="93"/>
      <c r="E821" s="93"/>
      <c r="F821" s="93"/>
      <c r="G821" s="93"/>
      <c r="H821" s="93"/>
      <c r="I821" s="93"/>
      <c r="K821" s="93"/>
    </row>
    <row r="822" spans="1:11" ht="14.25" customHeight="1">
      <c r="A822" s="93">
        <v>2.2999999999999998</v>
      </c>
      <c r="B822" s="93" t="s">
        <v>3593</v>
      </c>
      <c r="C822" s="93"/>
      <c r="D822" s="93"/>
      <c r="E822" s="93"/>
      <c r="F822" s="93"/>
      <c r="G822" s="93"/>
      <c r="H822" s="93"/>
      <c r="I822" s="93"/>
      <c r="K822" s="93"/>
    </row>
    <row r="823" spans="1:11" ht="14.25" customHeight="1">
      <c r="A823" s="93" t="s">
        <v>3387</v>
      </c>
      <c r="B823" s="93" t="s">
        <v>3594</v>
      </c>
      <c r="C823" s="93"/>
      <c r="D823" s="93"/>
      <c r="E823" s="93"/>
      <c r="F823" s="93"/>
      <c r="G823" s="93"/>
      <c r="H823" s="93"/>
      <c r="I823" s="93"/>
      <c r="K823" s="93"/>
    </row>
    <row r="824" spans="1:11" ht="14.25" customHeight="1">
      <c r="A824" s="93" t="s">
        <v>3407</v>
      </c>
      <c r="B824" s="93" t="s">
        <v>3669</v>
      </c>
      <c r="C824" s="93"/>
      <c r="D824" s="93"/>
      <c r="E824" s="93"/>
      <c r="F824" s="93"/>
      <c r="G824" s="93"/>
      <c r="H824" s="93"/>
      <c r="I824" s="93"/>
      <c r="K824" s="93"/>
    </row>
    <row r="825" spans="1:11" ht="14.25" customHeight="1">
      <c r="A825" s="93" t="s">
        <v>3408</v>
      </c>
      <c r="B825" s="93" t="s">
        <v>3670</v>
      </c>
      <c r="C825" s="93"/>
      <c r="D825" s="93"/>
      <c r="E825" s="93"/>
      <c r="F825" s="93"/>
      <c r="G825" s="93"/>
      <c r="H825" s="93"/>
      <c r="I825" s="93"/>
      <c r="K825" s="93"/>
    </row>
    <row r="826" spans="1:11" ht="14.25" customHeight="1">
      <c r="A826" s="93" t="s">
        <v>3462</v>
      </c>
      <c r="B826" s="93" t="s">
        <v>3760</v>
      </c>
      <c r="C826" s="93"/>
      <c r="D826" s="93"/>
      <c r="E826" s="93"/>
      <c r="F826" s="93"/>
      <c r="G826" s="93"/>
      <c r="H826" s="93"/>
      <c r="I826" s="93"/>
      <c r="K826" s="93"/>
    </row>
    <row r="827" spans="1:11" ht="14.25" customHeight="1">
      <c r="A827" s="93" t="s">
        <v>3463</v>
      </c>
      <c r="B827" s="93" t="s">
        <v>3761</v>
      </c>
      <c r="C827" s="93"/>
      <c r="D827" s="93"/>
      <c r="E827" s="93"/>
      <c r="F827" s="93"/>
      <c r="G827" s="93"/>
      <c r="H827" s="93"/>
      <c r="I827" s="93"/>
      <c r="K827" s="93"/>
    </row>
    <row r="828" spans="1:11" ht="14.25" customHeight="1">
      <c r="A828" s="93" t="s">
        <v>3464</v>
      </c>
      <c r="B828" s="93" t="s">
        <v>3762</v>
      </c>
      <c r="C828" s="93"/>
      <c r="D828" s="93"/>
      <c r="E828" s="93"/>
      <c r="F828" s="93"/>
      <c r="G828" s="93"/>
      <c r="H828" s="93"/>
      <c r="I828" s="93"/>
      <c r="K828" s="93"/>
    </row>
    <row r="829" spans="1:11" ht="14.25" customHeight="1">
      <c r="A829" s="93"/>
      <c r="B829" s="93"/>
      <c r="C829" s="93"/>
      <c r="D829" s="93"/>
      <c r="E829" s="93"/>
      <c r="F829" s="93"/>
      <c r="G829" s="93"/>
      <c r="H829" s="93"/>
      <c r="I829" s="93"/>
      <c r="K829" s="93"/>
    </row>
    <row r="830" spans="1:11" ht="14.25" customHeight="1">
      <c r="A830" s="93">
        <v>1</v>
      </c>
      <c r="B830" s="93" t="s">
        <v>3608</v>
      </c>
      <c r="C830" s="93"/>
      <c r="D830" s="93"/>
      <c r="E830" s="93"/>
      <c r="F830" s="93"/>
      <c r="G830" s="93"/>
      <c r="H830" s="93"/>
      <c r="I830" s="93"/>
      <c r="K830" s="93"/>
    </row>
    <row r="831" spans="1:11" ht="14.25" customHeight="1">
      <c r="A831" s="93">
        <v>36</v>
      </c>
      <c r="B831" s="93" t="s">
        <v>3763</v>
      </c>
      <c r="C831" s="93"/>
      <c r="D831" s="93"/>
      <c r="E831" s="93"/>
      <c r="F831" s="93"/>
      <c r="G831" s="93"/>
      <c r="H831" s="93"/>
      <c r="I831" s="93"/>
      <c r="K831" s="93"/>
    </row>
    <row r="832" spans="1:11" ht="14.25" customHeight="1">
      <c r="A832" s="93" t="s">
        <v>1096</v>
      </c>
      <c r="B832" s="93" t="s">
        <v>1095</v>
      </c>
      <c r="C832" s="101">
        <v>5000000</v>
      </c>
      <c r="D832" s="101">
        <v>5000000</v>
      </c>
      <c r="E832" s="101">
        <v>0</v>
      </c>
      <c r="F832" s="101">
        <v>0</v>
      </c>
      <c r="G832" s="101">
        <v>0</v>
      </c>
      <c r="H832" s="101">
        <v>0</v>
      </c>
      <c r="I832" s="101">
        <v>0</v>
      </c>
      <c r="J832" s="101">
        <v>0</v>
      </c>
      <c r="K832" s="93"/>
    </row>
    <row r="833" spans="1:11" ht="14.25" customHeight="1">
      <c r="A833" s="93">
        <v>45</v>
      </c>
      <c r="B833" s="93" t="s">
        <v>3597</v>
      </c>
      <c r="C833" s="93"/>
      <c r="D833" s="93"/>
      <c r="E833" s="93"/>
      <c r="F833" s="93"/>
      <c r="G833" s="93"/>
      <c r="H833" s="93"/>
      <c r="I833" s="93"/>
      <c r="K833" s="93"/>
    </row>
    <row r="834" spans="1:11" ht="14.25" customHeight="1">
      <c r="A834" s="93" t="s">
        <v>1081</v>
      </c>
      <c r="B834" s="93" t="s">
        <v>1080</v>
      </c>
      <c r="C834" s="101">
        <v>8000000</v>
      </c>
      <c r="D834" s="101">
        <v>10000000</v>
      </c>
      <c r="E834" s="101">
        <v>0</v>
      </c>
      <c r="F834" s="101">
        <v>0</v>
      </c>
      <c r="G834" s="101">
        <v>0</v>
      </c>
      <c r="H834" s="101">
        <v>0</v>
      </c>
      <c r="I834" s="101">
        <v>0</v>
      </c>
      <c r="J834" s="101">
        <v>0</v>
      </c>
      <c r="K834" s="93"/>
    </row>
    <row r="835" spans="1:11" ht="14.25" customHeight="1">
      <c r="B835" s="93" t="s">
        <v>3762</v>
      </c>
      <c r="C835" s="101">
        <v>13000000</v>
      </c>
      <c r="D835" s="101">
        <v>15000000</v>
      </c>
      <c r="E835" s="101">
        <v>0</v>
      </c>
      <c r="F835" s="101">
        <v>0</v>
      </c>
      <c r="G835" s="101">
        <v>0</v>
      </c>
      <c r="H835" s="101">
        <v>0</v>
      </c>
      <c r="I835" s="101">
        <v>0</v>
      </c>
      <c r="J835" s="101">
        <v>0</v>
      </c>
      <c r="K835" s="93"/>
    </row>
    <row r="836" spans="1:11" ht="14.25" customHeight="1">
      <c r="B836" s="93" t="s">
        <v>3761</v>
      </c>
      <c r="C836" s="101">
        <v>13000000</v>
      </c>
      <c r="D836" s="101">
        <v>15000000</v>
      </c>
      <c r="E836" s="101">
        <v>0</v>
      </c>
      <c r="F836" s="101">
        <v>0</v>
      </c>
      <c r="G836" s="101">
        <v>0</v>
      </c>
      <c r="H836" s="101">
        <v>0</v>
      </c>
      <c r="I836" s="101">
        <v>0</v>
      </c>
      <c r="J836" s="101">
        <v>0</v>
      </c>
      <c r="K836" s="93"/>
    </row>
    <row r="837" spans="1:11" ht="14.25" customHeight="1">
      <c r="B837" s="93" t="s">
        <v>3760</v>
      </c>
      <c r="C837" s="101">
        <v>13000000</v>
      </c>
      <c r="D837" s="101">
        <v>15000000</v>
      </c>
      <c r="E837" s="101">
        <v>0</v>
      </c>
      <c r="F837" s="101">
        <v>0</v>
      </c>
      <c r="G837" s="101">
        <v>0</v>
      </c>
      <c r="H837" s="101">
        <v>0</v>
      </c>
      <c r="I837" s="101">
        <v>0</v>
      </c>
      <c r="J837" s="101">
        <v>0</v>
      </c>
      <c r="K837" s="93"/>
    </row>
    <row r="838" spans="1:11" ht="14.25" customHeight="1">
      <c r="B838" s="93" t="s">
        <v>3670</v>
      </c>
      <c r="C838" s="101">
        <v>13000000</v>
      </c>
      <c r="D838" s="101">
        <v>15000000</v>
      </c>
      <c r="E838" s="101">
        <v>0</v>
      </c>
      <c r="F838" s="101">
        <v>0</v>
      </c>
      <c r="G838" s="101">
        <v>0</v>
      </c>
      <c r="H838" s="101">
        <v>0</v>
      </c>
      <c r="I838" s="101">
        <v>0</v>
      </c>
      <c r="J838" s="101">
        <v>0</v>
      </c>
      <c r="K838" s="93"/>
    </row>
    <row r="839" spans="1:11" ht="14.25" customHeight="1">
      <c r="B839" s="93" t="s">
        <v>3669</v>
      </c>
      <c r="C839" s="101">
        <v>13000000</v>
      </c>
      <c r="D839" s="101">
        <v>15000000</v>
      </c>
      <c r="E839" s="101">
        <v>0</v>
      </c>
      <c r="F839" s="101">
        <v>0</v>
      </c>
      <c r="G839" s="101">
        <v>0</v>
      </c>
      <c r="H839" s="101">
        <v>0</v>
      </c>
      <c r="I839" s="101">
        <v>0</v>
      </c>
      <c r="J839" s="101">
        <v>0</v>
      </c>
      <c r="K839" s="93"/>
    </row>
    <row r="840" spans="1:11" ht="14.25" customHeight="1">
      <c r="A840" s="93" t="s">
        <v>3388</v>
      </c>
      <c r="B840" s="93" t="s">
        <v>3595</v>
      </c>
      <c r="C840" s="93"/>
      <c r="D840" s="93"/>
      <c r="E840" s="93"/>
      <c r="F840" s="93"/>
      <c r="G840" s="93"/>
      <c r="H840" s="93"/>
      <c r="I840" s="93"/>
      <c r="K840" s="93"/>
    </row>
    <row r="841" spans="1:11" ht="14.25" customHeight="1">
      <c r="A841" s="93" t="s">
        <v>3390</v>
      </c>
      <c r="B841" s="93" t="s">
        <v>3601</v>
      </c>
      <c r="C841" s="93"/>
      <c r="D841" s="93"/>
      <c r="E841" s="93"/>
      <c r="F841" s="93"/>
      <c r="G841" s="93"/>
      <c r="H841" s="93"/>
      <c r="I841" s="93"/>
      <c r="K841" s="93"/>
    </row>
    <row r="842" spans="1:11" ht="14.25" customHeight="1">
      <c r="A842" s="93"/>
      <c r="B842" s="93"/>
      <c r="C842" s="93"/>
      <c r="D842" s="93"/>
      <c r="E842" s="93"/>
      <c r="F842" s="93"/>
      <c r="G842" s="93"/>
      <c r="H842" s="93"/>
      <c r="I842" s="93"/>
      <c r="K842" s="93"/>
    </row>
    <row r="843" spans="1:11" ht="14.25" customHeight="1">
      <c r="A843" s="93"/>
      <c r="B843" s="93"/>
      <c r="C843" s="93"/>
      <c r="D843" s="93"/>
      <c r="E843" s="93"/>
      <c r="F843" s="93"/>
      <c r="G843" s="93"/>
      <c r="H843" s="93"/>
      <c r="I843" s="93"/>
      <c r="K843" s="93"/>
    </row>
    <row r="844" spans="1:11" ht="14.25" customHeight="1">
      <c r="A844" s="93"/>
      <c r="B844" s="93"/>
      <c r="C844" s="93"/>
      <c r="D844" s="93"/>
      <c r="E844" s="93"/>
      <c r="F844" s="93"/>
      <c r="G844" s="93"/>
      <c r="H844" s="93"/>
      <c r="I844" s="93"/>
      <c r="K844" s="93"/>
    </row>
    <row r="845" spans="1:11" ht="14.25" customHeight="1">
      <c r="A845" s="93"/>
      <c r="B845" s="93"/>
      <c r="C845" s="93"/>
      <c r="D845" s="93"/>
      <c r="E845" s="93"/>
      <c r="F845" s="93"/>
      <c r="G845" s="93"/>
      <c r="H845" s="93"/>
      <c r="I845" s="93"/>
      <c r="K845" s="93"/>
    </row>
    <row r="846" spans="1:11" ht="14.25" customHeight="1">
      <c r="A846" s="93">
        <v>1</v>
      </c>
      <c r="B846" s="93" t="s">
        <v>3608</v>
      </c>
      <c r="C846" s="93"/>
      <c r="D846" s="93"/>
      <c r="E846" s="93"/>
      <c r="F846" s="93"/>
      <c r="G846" s="93"/>
      <c r="H846" s="93"/>
      <c r="I846" s="93"/>
      <c r="K846" s="93"/>
    </row>
    <row r="847" spans="1:11" ht="14.25" customHeight="1">
      <c r="A847" s="93">
        <v>36</v>
      </c>
      <c r="B847" s="93" t="s">
        <v>3763</v>
      </c>
      <c r="C847" s="93"/>
      <c r="D847" s="93"/>
      <c r="E847" s="93"/>
      <c r="F847" s="93"/>
      <c r="G847" s="93"/>
      <c r="H847" s="93"/>
      <c r="I847" s="93"/>
      <c r="K847" s="93"/>
    </row>
    <row r="848" spans="1:11" ht="14.25" customHeight="1">
      <c r="A848" s="93" t="s">
        <v>1098</v>
      </c>
      <c r="B848" s="93" t="s">
        <v>3764</v>
      </c>
      <c r="C848" s="101">
        <v>22000000</v>
      </c>
      <c r="D848" s="101">
        <v>0</v>
      </c>
      <c r="E848" s="101">
        <v>0</v>
      </c>
      <c r="F848" s="101">
        <v>0</v>
      </c>
      <c r="G848" s="101">
        <v>0</v>
      </c>
      <c r="H848" s="101">
        <v>0</v>
      </c>
      <c r="I848" s="101">
        <v>0</v>
      </c>
      <c r="J848" s="101">
        <v>0</v>
      </c>
      <c r="K848" s="93"/>
    </row>
    <row r="849" spans="1:11" ht="14.25" customHeight="1">
      <c r="A849" s="93">
        <v>45</v>
      </c>
      <c r="B849" s="93" t="s">
        <v>3597</v>
      </c>
      <c r="C849" s="93"/>
      <c r="D849" s="93"/>
      <c r="E849" s="93"/>
      <c r="F849" s="93"/>
      <c r="G849" s="93"/>
      <c r="H849" s="93"/>
      <c r="I849" s="93"/>
      <c r="K849" s="93"/>
    </row>
    <row r="850" spans="1:11" ht="14.25" customHeight="1">
      <c r="A850" s="93" t="s">
        <v>1069</v>
      </c>
      <c r="B850" s="93" t="s">
        <v>1066</v>
      </c>
      <c r="C850" s="101">
        <v>3000000</v>
      </c>
      <c r="D850" s="101">
        <v>0</v>
      </c>
      <c r="E850" s="101">
        <v>0</v>
      </c>
      <c r="F850" s="101">
        <v>0</v>
      </c>
      <c r="G850" s="101">
        <v>0</v>
      </c>
      <c r="H850" s="101">
        <v>0</v>
      </c>
      <c r="I850" s="101">
        <v>0</v>
      </c>
      <c r="J850" s="101">
        <v>0</v>
      </c>
      <c r="K850" s="93"/>
    </row>
    <row r="851" spans="1:11" ht="14.25" customHeight="1">
      <c r="A851" s="93" t="s">
        <v>1071</v>
      </c>
      <c r="B851" s="93" t="s">
        <v>1070</v>
      </c>
      <c r="C851" s="101">
        <v>7000000</v>
      </c>
      <c r="D851" s="101">
        <v>10000000</v>
      </c>
      <c r="E851" s="101">
        <v>0</v>
      </c>
      <c r="F851" s="101">
        <v>10000000</v>
      </c>
      <c r="G851" s="101">
        <v>3300000</v>
      </c>
      <c r="H851" s="101">
        <v>6700000</v>
      </c>
      <c r="I851" s="101">
        <v>3400000</v>
      </c>
      <c r="J851" s="101">
        <v>3400000</v>
      </c>
      <c r="K851" s="93"/>
    </row>
    <row r="852" spans="1:11" ht="14.25" customHeight="1">
      <c r="A852" s="93" t="s">
        <v>1079</v>
      </c>
      <c r="B852" s="93" t="s">
        <v>1078</v>
      </c>
      <c r="C852" s="101">
        <v>2000000</v>
      </c>
      <c r="D852" s="101">
        <v>0</v>
      </c>
      <c r="E852" s="101">
        <v>0</v>
      </c>
      <c r="F852" s="101">
        <v>0</v>
      </c>
      <c r="G852" s="101">
        <v>0</v>
      </c>
      <c r="H852" s="101">
        <v>0</v>
      </c>
      <c r="I852" s="101">
        <v>0</v>
      </c>
      <c r="J852" s="101">
        <v>0</v>
      </c>
      <c r="K852" s="93"/>
    </row>
    <row r="853" spans="1:11" ht="14.25" customHeight="1">
      <c r="B853" s="93"/>
      <c r="C853" s="101">
        <v>34000000</v>
      </c>
      <c r="D853" s="101">
        <v>10000000</v>
      </c>
      <c r="E853" s="101">
        <v>0</v>
      </c>
      <c r="F853" s="101">
        <v>10000000</v>
      </c>
      <c r="G853" s="101">
        <v>3300000</v>
      </c>
      <c r="H853" s="101">
        <v>6700000</v>
      </c>
      <c r="I853" s="101">
        <v>3400000</v>
      </c>
      <c r="J853" s="101">
        <v>3400000</v>
      </c>
      <c r="K853" s="93"/>
    </row>
    <row r="854" spans="1:11" ht="14.25" customHeight="1">
      <c r="B854" s="93"/>
      <c r="C854" s="101">
        <v>34000000</v>
      </c>
      <c r="D854" s="101">
        <v>10000000</v>
      </c>
      <c r="E854" s="101">
        <v>0</v>
      </c>
      <c r="F854" s="101">
        <v>10000000</v>
      </c>
      <c r="G854" s="101">
        <v>3300000</v>
      </c>
      <c r="H854" s="101">
        <v>6700000</v>
      </c>
      <c r="I854" s="101">
        <v>3400000</v>
      </c>
      <c r="J854" s="101">
        <v>3400000</v>
      </c>
      <c r="K854" s="93"/>
    </row>
    <row r="855" spans="1:11" ht="14.25" customHeight="1">
      <c r="B855" s="93"/>
      <c r="C855" s="101">
        <v>34000000</v>
      </c>
      <c r="D855" s="101">
        <v>10000000</v>
      </c>
      <c r="E855" s="101">
        <v>0</v>
      </c>
      <c r="F855" s="101">
        <v>10000000</v>
      </c>
      <c r="G855" s="101">
        <v>3300000</v>
      </c>
      <c r="H855" s="101">
        <v>6700000</v>
      </c>
      <c r="I855" s="101">
        <v>3400000</v>
      </c>
      <c r="J855" s="101">
        <v>3400000</v>
      </c>
      <c r="K855" s="93"/>
    </row>
    <row r="856" spans="1:11" ht="14.25" customHeight="1">
      <c r="B856" s="93" t="s">
        <v>3601</v>
      </c>
      <c r="C856" s="101">
        <v>34000000</v>
      </c>
      <c r="D856" s="101">
        <v>10000000</v>
      </c>
      <c r="E856" s="101">
        <v>0</v>
      </c>
      <c r="F856" s="101">
        <v>10000000</v>
      </c>
      <c r="G856" s="101">
        <v>3300000</v>
      </c>
      <c r="H856" s="101">
        <v>6700000</v>
      </c>
      <c r="I856" s="101">
        <v>3400000</v>
      </c>
      <c r="J856" s="101">
        <v>3400000</v>
      </c>
      <c r="K856" s="93"/>
    </row>
    <row r="857" spans="1:11" ht="14.25" customHeight="1">
      <c r="B857" s="93" t="s">
        <v>3595</v>
      </c>
      <c r="C857" s="101">
        <v>34000000</v>
      </c>
      <c r="D857" s="101">
        <v>10000000</v>
      </c>
      <c r="E857" s="101">
        <v>0</v>
      </c>
      <c r="F857" s="101">
        <v>10000000</v>
      </c>
      <c r="G857" s="101">
        <v>3300000</v>
      </c>
      <c r="H857" s="101">
        <v>6700000</v>
      </c>
      <c r="I857" s="101">
        <v>3400000</v>
      </c>
      <c r="J857" s="101">
        <v>3400000</v>
      </c>
      <c r="K857" s="93"/>
    </row>
    <row r="858" spans="1:11" ht="14.25" customHeight="1">
      <c r="B858" s="93" t="s">
        <v>3594</v>
      </c>
      <c r="C858" s="101">
        <v>47000000</v>
      </c>
      <c r="D858" s="101">
        <v>25000000</v>
      </c>
      <c r="E858" s="101">
        <v>0</v>
      </c>
      <c r="F858" s="101">
        <v>10000000</v>
      </c>
      <c r="G858" s="101">
        <v>3300000</v>
      </c>
      <c r="H858" s="101">
        <v>6700000</v>
      </c>
      <c r="I858" s="101">
        <v>3400000</v>
      </c>
      <c r="J858" s="101">
        <v>3400000</v>
      </c>
      <c r="K858" s="93"/>
    </row>
    <row r="859" spans="1:11" ht="14.25" customHeight="1">
      <c r="A859" s="93" t="s">
        <v>3391</v>
      </c>
      <c r="B859" s="93" t="s">
        <v>3625</v>
      </c>
      <c r="C859" s="93"/>
      <c r="D859" s="93"/>
      <c r="E859" s="93"/>
      <c r="F859" s="93"/>
      <c r="G859" s="93"/>
      <c r="H859" s="93"/>
      <c r="I859" s="93"/>
      <c r="K859" s="93"/>
    </row>
    <row r="860" spans="1:11" ht="14.25" customHeight="1">
      <c r="A860" s="93" t="s">
        <v>3392</v>
      </c>
      <c r="B860" s="93" t="s">
        <v>3626</v>
      </c>
      <c r="C860" s="93"/>
      <c r="D860" s="93"/>
      <c r="E860" s="93"/>
      <c r="F860" s="93"/>
      <c r="G860" s="93"/>
      <c r="H860" s="93"/>
      <c r="I860" s="93"/>
      <c r="K860" s="93"/>
    </row>
    <row r="861" spans="1:11" ht="14.25" customHeight="1">
      <c r="A861" s="93"/>
      <c r="B861" s="93"/>
      <c r="C861" s="93"/>
      <c r="D861" s="93"/>
      <c r="E861" s="93"/>
      <c r="F861" s="93"/>
      <c r="G861" s="93"/>
      <c r="H861" s="93"/>
      <c r="I861" s="93"/>
      <c r="K861" s="93"/>
    </row>
    <row r="862" spans="1:11" ht="14.25" customHeight="1">
      <c r="A862" s="93"/>
      <c r="B862" s="93"/>
      <c r="C862" s="93"/>
      <c r="D862" s="93"/>
      <c r="E862" s="93"/>
      <c r="F862" s="93"/>
      <c r="G862" s="93"/>
      <c r="H862" s="93"/>
      <c r="I862" s="93"/>
      <c r="K862" s="93"/>
    </row>
    <row r="863" spans="1:11" ht="14.25" customHeight="1">
      <c r="A863" s="93"/>
      <c r="B863" s="93"/>
      <c r="C863" s="93"/>
      <c r="D863" s="93"/>
      <c r="E863" s="93"/>
      <c r="F863" s="93"/>
      <c r="G863" s="93"/>
      <c r="H863" s="93"/>
      <c r="I863" s="93"/>
      <c r="K863" s="93"/>
    </row>
    <row r="864" spans="1:11" ht="14.25" customHeight="1">
      <c r="A864" s="93"/>
      <c r="B864" s="93"/>
      <c r="C864" s="93"/>
      <c r="D864" s="93"/>
      <c r="E864" s="93"/>
      <c r="F864" s="93"/>
      <c r="G864" s="93"/>
      <c r="H864" s="93"/>
      <c r="I864" s="93"/>
      <c r="K864" s="93"/>
    </row>
    <row r="865" spans="1:11" ht="14.25" customHeight="1">
      <c r="A865" s="93"/>
      <c r="B865" s="93"/>
      <c r="C865" s="93"/>
      <c r="D865" s="93"/>
      <c r="E865" s="93"/>
      <c r="F865" s="93"/>
      <c r="G865" s="93"/>
      <c r="H865" s="93"/>
      <c r="I865" s="93"/>
      <c r="K865" s="93"/>
    </row>
    <row r="866" spans="1:11" ht="14.25" customHeight="1">
      <c r="A866" s="93">
        <v>1</v>
      </c>
      <c r="B866" s="93" t="s">
        <v>3608</v>
      </c>
      <c r="C866" s="93"/>
      <c r="D866" s="93"/>
      <c r="E866" s="93"/>
      <c r="F866" s="93"/>
      <c r="G866" s="93"/>
      <c r="H866" s="93"/>
      <c r="I866" s="93"/>
      <c r="K866" s="93"/>
    </row>
    <row r="867" spans="1:11" ht="14.25" customHeight="1">
      <c r="A867" s="93">
        <v>45</v>
      </c>
      <c r="B867" s="93" t="s">
        <v>3597</v>
      </c>
      <c r="C867" s="93"/>
      <c r="D867" s="93"/>
      <c r="E867" s="93"/>
      <c r="F867" s="93"/>
      <c r="G867" s="93"/>
      <c r="H867" s="93"/>
      <c r="I867" s="93"/>
      <c r="K867" s="93"/>
    </row>
    <row r="868" spans="1:11" ht="14.25" customHeight="1">
      <c r="A868" s="93" t="s">
        <v>3465</v>
      </c>
      <c r="B868" s="93" t="s">
        <v>3765</v>
      </c>
      <c r="C868" s="101">
        <v>0</v>
      </c>
      <c r="D868" s="101">
        <v>7875000</v>
      </c>
      <c r="E868" s="101">
        <v>0</v>
      </c>
      <c r="F868" s="101">
        <v>7875000</v>
      </c>
      <c r="G868" s="101">
        <v>0</v>
      </c>
      <c r="H868" s="101">
        <v>7875000</v>
      </c>
      <c r="I868" s="101">
        <v>0</v>
      </c>
      <c r="J868" s="101">
        <v>7875000</v>
      </c>
      <c r="K868" s="93"/>
    </row>
    <row r="869" spans="1:11" ht="14.25" customHeight="1">
      <c r="B869" s="93"/>
      <c r="C869" s="101">
        <v>0</v>
      </c>
      <c r="D869" s="101">
        <v>7875000</v>
      </c>
      <c r="E869" s="101">
        <v>0</v>
      </c>
      <c r="F869" s="101">
        <v>7875000</v>
      </c>
      <c r="G869" s="101">
        <v>0</v>
      </c>
      <c r="H869" s="101">
        <v>7875000</v>
      </c>
      <c r="I869" s="101">
        <v>0</v>
      </c>
      <c r="J869" s="101">
        <v>7875000</v>
      </c>
      <c r="K869" s="93"/>
    </row>
    <row r="870" spans="1:11" ht="14.25" customHeight="1">
      <c r="B870" s="93"/>
      <c r="C870" s="101">
        <v>0</v>
      </c>
      <c r="D870" s="101">
        <v>7875000</v>
      </c>
      <c r="E870" s="101">
        <v>0</v>
      </c>
      <c r="F870" s="101">
        <v>7875000</v>
      </c>
      <c r="G870" s="101">
        <v>0</v>
      </c>
      <c r="H870" s="101">
        <v>7875000</v>
      </c>
      <c r="I870" s="101">
        <v>0</v>
      </c>
      <c r="J870" s="101">
        <v>7875000</v>
      </c>
      <c r="K870" s="93"/>
    </row>
    <row r="871" spans="1:11" ht="14.25" customHeight="1">
      <c r="B871" s="93"/>
      <c r="C871" s="101">
        <v>0</v>
      </c>
      <c r="D871" s="101">
        <v>7875000</v>
      </c>
      <c r="E871" s="101">
        <v>0</v>
      </c>
      <c r="F871" s="101">
        <v>7875000</v>
      </c>
      <c r="G871" s="101">
        <v>0</v>
      </c>
      <c r="H871" s="101">
        <v>7875000</v>
      </c>
      <c r="I871" s="101">
        <v>0</v>
      </c>
      <c r="J871" s="101">
        <v>7875000</v>
      </c>
      <c r="K871" s="93"/>
    </row>
    <row r="872" spans="1:11" ht="14.25" customHeight="1">
      <c r="B872" s="93"/>
      <c r="C872" s="101">
        <v>0</v>
      </c>
      <c r="D872" s="101">
        <v>7875000</v>
      </c>
      <c r="E872" s="101">
        <v>0</v>
      </c>
      <c r="F872" s="101">
        <v>7875000</v>
      </c>
      <c r="G872" s="101">
        <v>0</v>
      </c>
      <c r="H872" s="101">
        <v>7875000</v>
      </c>
      <c r="I872" s="101">
        <v>0</v>
      </c>
      <c r="J872" s="101">
        <v>7875000</v>
      </c>
      <c r="K872" s="93"/>
    </row>
    <row r="873" spans="1:11" ht="14.25" customHeight="1">
      <c r="B873" s="93" t="s">
        <v>3626</v>
      </c>
      <c r="C873" s="101">
        <v>0</v>
      </c>
      <c r="D873" s="101">
        <v>7875000</v>
      </c>
      <c r="E873" s="101">
        <v>0</v>
      </c>
      <c r="F873" s="101">
        <v>7875000</v>
      </c>
      <c r="G873" s="101">
        <v>0</v>
      </c>
      <c r="H873" s="101">
        <v>7875000</v>
      </c>
      <c r="I873" s="101">
        <v>0</v>
      </c>
      <c r="J873" s="101">
        <v>7875000</v>
      </c>
      <c r="K873" s="93"/>
    </row>
    <row r="874" spans="1:11" ht="14.25" customHeight="1">
      <c r="B874" s="93" t="s">
        <v>3625</v>
      </c>
      <c r="C874" s="101">
        <v>0</v>
      </c>
      <c r="D874" s="101">
        <v>7875000</v>
      </c>
      <c r="E874" s="101">
        <v>0</v>
      </c>
      <c r="F874" s="101">
        <v>7875000</v>
      </c>
      <c r="G874" s="101">
        <v>0</v>
      </c>
      <c r="H874" s="101">
        <v>7875000</v>
      </c>
      <c r="I874" s="101">
        <v>0</v>
      </c>
      <c r="J874" s="101">
        <v>7875000</v>
      </c>
      <c r="K874" s="93"/>
    </row>
    <row r="875" spans="1:11" ht="14.25" customHeight="1">
      <c r="B875" s="93" t="s">
        <v>3593</v>
      </c>
      <c r="C875" s="101">
        <v>47000000</v>
      </c>
      <c r="D875" s="101">
        <v>32875000</v>
      </c>
      <c r="E875" s="101">
        <v>0</v>
      </c>
      <c r="F875" s="101">
        <v>17875000</v>
      </c>
      <c r="G875" s="101">
        <v>3300000</v>
      </c>
      <c r="H875" s="101">
        <v>14575000</v>
      </c>
      <c r="I875" s="101">
        <v>3400000</v>
      </c>
      <c r="J875" s="101">
        <v>11275000</v>
      </c>
      <c r="K875" s="93"/>
    </row>
    <row r="876" spans="1:11" ht="14.25" customHeight="1">
      <c r="B876" s="93" t="s">
        <v>3759</v>
      </c>
      <c r="C876" s="101">
        <v>47000000</v>
      </c>
      <c r="D876" s="101">
        <v>32875000</v>
      </c>
      <c r="E876" s="101">
        <v>0</v>
      </c>
      <c r="F876" s="101">
        <v>17875000</v>
      </c>
      <c r="G876" s="101">
        <v>3300000</v>
      </c>
      <c r="H876" s="101">
        <v>14575000</v>
      </c>
      <c r="I876" s="101">
        <v>3400000</v>
      </c>
      <c r="J876" s="101">
        <v>11275000</v>
      </c>
      <c r="K876" s="93"/>
    </row>
    <row r="877" spans="1:11" ht="14.25" customHeight="1">
      <c r="A877" s="93">
        <v>8</v>
      </c>
      <c r="B877" s="93" t="s">
        <v>3766</v>
      </c>
      <c r="C877" s="93"/>
      <c r="D877" s="93"/>
      <c r="E877" s="93"/>
      <c r="F877" s="93"/>
      <c r="G877" s="93"/>
      <c r="H877" s="93"/>
      <c r="I877" s="93"/>
      <c r="K877" s="93"/>
    </row>
    <row r="878" spans="1:11" ht="14.25" customHeight="1">
      <c r="A878" s="93">
        <v>2.2999999999999998</v>
      </c>
      <c r="B878" s="93" t="s">
        <v>3593</v>
      </c>
      <c r="C878" s="93"/>
      <c r="D878" s="93"/>
      <c r="E878" s="93"/>
      <c r="F878" s="93"/>
      <c r="G878" s="93"/>
      <c r="H878" s="93"/>
      <c r="I878" s="93"/>
      <c r="K878" s="93"/>
    </row>
    <row r="879" spans="1:11" ht="14.25" customHeight="1">
      <c r="A879" s="93" t="s">
        <v>3387</v>
      </c>
      <c r="B879" s="93" t="s">
        <v>3594</v>
      </c>
      <c r="C879" s="93"/>
      <c r="D879" s="93"/>
      <c r="E879" s="93"/>
      <c r="F879" s="93"/>
      <c r="G879" s="93"/>
      <c r="H879" s="93"/>
      <c r="I879" s="93"/>
      <c r="K879" s="93"/>
    </row>
    <row r="880" spans="1:11" ht="14.25" customHeight="1">
      <c r="A880" s="93" t="s">
        <v>3388</v>
      </c>
      <c r="B880" s="93" t="s">
        <v>3595</v>
      </c>
      <c r="C880" s="93"/>
      <c r="D880" s="93"/>
      <c r="E880" s="93"/>
      <c r="F880" s="93"/>
      <c r="G880" s="93"/>
      <c r="H880" s="93"/>
      <c r="I880" s="93"/>
      <c r="K880" s="93"/>
    </row>
    <row r="881" spans="1:11" ht="14.25" customHeight="1">
      <c r="A881" s="93" t="s">
        <v>3389</v>
      </c>
      <c r="B881" s="93" t="s">
        <v>3596</v>
      </c>
      <c r="C881" s="93"/>
      <c r="D881" s="93"/>
      <c r="E881" s="93"/>
      <c r="F881" s="93"/>
      <c r="G881" s="93"/>
      <c r="H881" s="93"/>
      <c r="I881" s="93"/>
      <c r="K881" s="93"/>
    </row>
    <row r="882" spans="1:11" ht="14.25" customHeight="1">
      <c r="A882" s="93"/>
      <c r="B882" s="93"/>
      <c r="C882" s="93"/>
      <c r="D882" s="93"/>
      <c r="E882" s="93"/>
      <c r="F882" s="93"/>
      <c r="G882" s="93"/>
      <c r="H882" s="93"/>
      <c r="I882" s="93"/>
      <c r="K882" s="93"/>
    </row>
    <row r="883" spans="1:11" ht="14.25" customHeight="1">
      <c r="A883" s="93"/>
      <c r="B883" s="93"/>
      <c r="C883" s="93"/>
      <c r="D883" s="93"/>
      <c r="E883" s="93"/>
      <c r="F883" s="93"/>
      <c r="G883" s="93"/>
      <c r="H883" s="93"/>
      <c r="I883" s="93"/>
      <c r="K883" s="93"/>
    </row>
    <row r="884" spans="1:11" ht="14.25" customHeight="1">
      <c r="A884" s="93"/>
      <c r="B884" s="93"/>
      <c r="C884" s="93"/>
      <c r="D884" s="93"/>
      <c r="E884" s="93"/>
      <c r="F884" s="93"/>
      <c r="G884" s="93"/>
      <c r="H884" s="93"/>
      <c r="I884" s="93"/>
      <c r="K884" s="93"/>
    </row>
    <row r="885" spans="1:11" ht="14.25" customHeight="1">
      <c r="A885" s="93"/>
      <c r="B885" s="93"/>
      <c r="C885" s="93"/>
      <c r="D885" s="93"/>
      <c r="E885" s="93"/>
      <c r="F885" s="93"/>
      <c r="G885" s="93"/>
      <c r="H885" s="93"/>
      <c r="I885" s="93"/>
      <c r="K885" s="93"/>
    </row>
    <row r="886" spans="1:11" ht="14.25" customHeight="1">
      <c r="A886" s="93"/>
      <c r="B886" s="93"/>
      <c r="C886" s="93"/>
      <c r="D886" s="93"/>
      <c r="E886" s="93"/>
      <c r="F886" s="93"/>
      <c r="G886" s="93"/>
      <c r="H886" s="93"/>
      <c r="I886" s="93"/>
      <c r="K886" s="93"/>
    </row>
    <row r="887" spans="1:11" ht="14.25" customHeight="1">
      <c r="A887" s="93">
        <v>40</v>
      </c>
      <c r="B887" s="93" t="s">
        <v>3675</v>
      </c>
      <c r="C887" s="93"/>
      <c r="D887" s="93"/>
      <c r="E887" s="93"/>
      <c r="F887" s="93"/>
      <c r="G887" s="93"/>
      <c r="H887" s="93"/>
      <c r="I887" s="93"/>
      <c r="K887" s="93"/>
    </row>
    <row r="888" spans="1:11" ht="14.25" customHeight="1">
      <c r="A888" s="93" t="s">
        <v>2707</v>
      </c>
      <c r="B888" s="93" t="s">
        <v>3767</v>
      </c>
      <c r="C888" s="101">
        <v>0</v>
      </c>
      <c r="D888" s="101">
        <v>37444729.359999999</v>
      </c>
      <c r="E888" s="101">
        <v>0</v>
      </c>
      <c r="F888" s="101">
        <v>0</v>
      </c>
      <c r="G888" s="101">
        <v>0</v>
      </c>
      <c r="H888" s="101">
        <v>0</v>
      </c>
      <c r="I888" s="101">
        <v>0</v>
      </c>
      <c r="J888" s="101">
        <v>0</v>
      </c>
      <c r="K888" s="93"/>
    </row>
    <row r="889" spans="1:11" ht="14.25" customHeight="1">
      <c r="B889" s="93"/>
      <c r="C889" s="101">
        <v>0</v>
      </c>
      <c r="D889" s="101">
        <v>37444729.359999999</v>
      </c>
      <c r="E889" s="101">
        <v>0</v>
      </c>
      <c r="F889" s="101">
        <v>0</v>
      </c>
      <c r="G889" s="101">
        <v>0</v>
      </c>
      <c r="H889" s="101">
        <v>0</v>
      </c>
      <c r="I889" s="101">
        <v>0</v>
      </c>
      <c r="J889" s="101">
        <v>0</v>
      </c>
      <c r="K889" s="93"/>
    </row>
    <row r="890" spans="1:11" ht="14.25" customHeight="1">
      <c r="B890" s="93"/>
      <c r="C890" s="101">
        <v>0</v>
      </c>
      <c r="D890" s="101">
        <v>37444729.359999999</v>
      </c>
      <c r="E890" s="101">
        <v>0</v>
      </c>
      <c r="F890" s="101">
        <v>0</v>
      </c>
      <c r="G890" s="101">
        <v>0</v>
      </c>
      <c r="H890" s="101">
        <v>0</v>
      </c>
      <c r="I890" s="101">
        <v>0</v>
      </c>
      <c r="J890" s="101">
        <v>0</v>
      </c>
      <c r="K890" s="93"/>
    </row>
    <row r="891" spans="1:11" ht="14.25" customHeight="1">
      <c r="B891" s="93"/>
      <c r="C891" s="101">
        <v>0</v>
      </c>
      <c r="D891" s="101">
        <v>37444729.359999999</v>
      </c>
      <c r="E891" s="101">
        <v>0</v>
      </c>
      <c r="F891" s="101">
        <v>0</v>
      </c>
      <c r="G891" s="101">
        <v>0</v>
      </c>
      <c r="H891" s="101">
        <v>0</v>
      </c>
      <c r="I891" s="101">
        <v>0</v>
      </c>
      <c r="J891" s="101">
        <v>0</v>
      </c>
      <c r="K891" s="93"/>
    </row>
    <row r="892" spans="1:11" ht="14.25" customHeight="1">
      <c r="B892" s="93" t="s">
        <v>3596</v>
      </c>
      <c r="C892" s="101">
        <v>0</v>
      </c>
      <c r="D892" s="101">
        <v>37444729.359999999</v>
      </c>
      <c r="E892" s="101">
        <v>0</v>
      </c>
      <c r="F892" s="101">
        <v>0</v>
      </c>
      <c r="G892" s="101">
        <v>0</v>
      </c>
      <c r="H892" s="101">
        <v>0</v>
      </c>
      <c r="I892" s="101">
        <v>0</v>
      </c>
      <c r="J892" s="101">
        <v>0</v>
      </c>
      <c r="K892" s="93"/>
    </row>
    <row r="893" spans="1:11" ht="14.25" customHeight="1">
      <c r="A893" s="93" t="s">
        <v>3390</v>
      </c>
      <c r="B893" s="93" t="s">
        <v>3601</v>
      </c>
      <c r="C893" s="93"/>
      <c r="D893" s="93"/>
      <c r="E893" s="93"/>
      <c r="F893" s="93"/>
      <c r="G893" s="93"/>
      <c r="H893" s="93"/>
      <c r="I893" s="93"/>
      <c r="K893" s="93"/>
    </row>
    <row r="894" spans="1:11" ht="14.25" customHeight="1">
      <c r="A894" s="93"/>
      <c r="B894" s="93"/>
      <c r="C894" s="93"/>
      <c r="D894" s="93"/>
      <c r="E894" s="93"/>
      <c r="F894" s="93"/>
      <c r="G894" s="93"/>
      <c r="H894" s="93"/>
      <c r="I894" s="93"/>
      <c r="K894" s="93"/>
    </row>
    <row r="895" spans="1:11" ht="14.25" customHeight="1">
      <c r="A895" s="93"/>
      <c r="B895" s="93"/>
      <c r="C895" s="93"/>
      <c r="D895" s="93"/>
      <c r="E895" s="93"/>
      <c r="F895" s="93"/>
      <c r="G895" s="93"/>
      <c r="H895" s="93"/>
      <c r="I895" s="93"/>
      <c r="K895" s="93"/>
    </row>
    <row r="896" spans="1:11" ht="14.25" customHeight="1">
      <c r="A896" s="93"/>
      <c r="B896" s="93"/>
      <c r="C896" s="93"/>
      <c r="D896" s="93"/>
      <c r="E896" s="93"/>
      <c r="F896" s="93"/>
      <c r="G896" s="93"/>
      <c r="H896" s="93"/>
      <c r="I896" s="93"/>
      <c r="K896" s="93"/>
    </row>
    <row r="897" spans="1:11" ht="14.25" customHeight="1">
      <c r="A897" s="93"/>
      <c r="B897" s="93"/>
      <c r="C897" s="93"/>
      <c r="D897" s="93"/>
      <c r="E897" s="93"/>
      <c r="F897" s="93"/>
      <c r="G897" s="93"/>
      <c r="H897" s="93"/>
      <c r="I897" s="93"/>
      <c r="K897" s="93"/>
    </row>
    <row r="898" spans="1:11" ht="14.25" customHeight="1">
      <c r="A898" s="93"/>
      <c r="B898" s="93"/>
      <c r="C898" s="93"/>
      <c r="D898" s="93"/>
      <c r="E898" s="93"/>
      <c r="F898" s="93"/>
      <c r="G898" s="93"/>
      <c r="H898" s="93"/>
      <c r="I898" s="93"/>
      <c r="K898" s="93"/>
    </row>
    <row r="899" spans="1:11" ht="14.25" customHeight="1">
      <c r="A899" s="93">
        <v>40</v>
      </c>
      <c r="B899" s="93" t="s">
        <v>3675</v>
      </c>
      <c r="C899" s="93"/>
      <c r="D899" s="93"/>
      <c r="E899" s="93"/>
      <c r="F899" s="93"/>
      <c r="G899" s="93"/>
      <c r="H899" s="93"/>
      <c r="I899" s="93"/>
      <c r="K899" s="93"/>
    </row>
    <row r="900" spans="1:11" ht="14.25" customHeight="1">
      <c r="A900" s="93" t="s">
        <v>2695</v>
      </c>
      <c r="B900" s="93" t="s">
        <v>3768</v>
      </c>
      <c r="C900" s="101">
        <v>0</v>
      </c>
      <c r="D900" s="101">
        <v>400000000</v>
      </c>
      <c r="E900" s="101">
        <v>0</v>
      </c>
      <c r="F900" s="101">
        <v>0</v>
      </c>
      <c r="G900" s="101">
        <v>0</v>
      </c>
      <c r="H900" s="101">
        <v>0</v>
      </c>
      <c r="I900" s="101">
        <v>0</v>
      </c>
      <c r="J900" s="101">
        <v>0</v>
      </c>
      <c r="K900" s="93"/>
    </row>
    <row r="901" spans="1:11" ht="14.25" customHeight="1">
      <c r="A901" s="93" t="s">
        <v>2698</v>
      </c>
      <c r="B901" s="93" t="s">
        <v>3769</v>
      </c>
      <c r="C901" s="101">
        <v>0</v>
      </c>
      <c r="D901" s="101">
        <v>20000000</v>
      </c>
      <c r="E901" s="101">
        <v>0</v>
      </c>
      <c r="F901" s="101">
        <v>0</v>
      </c>
      <c r="G901" s="101">
        <v>0</v>
      </c>
      <c r="H901" s="101">
        <v>0</v>
      </c>
      <c r="I901" s="101">
        <v>0</v>
      </c>
      <c r="J901" s="101">
        <v>0</v>
      </c>
      <c r="K901" s="93"/>
    </row>
    <row r="902" spans="1:11" ht="14.25" customHeight="1">
      <c r="A902" s="93" t="s">
        <v>2702</v>
      </c>
      <c r="B902" s="93" t="s">
        <v>2701</v>
      </c>
      <c r="C902" s="101">
        <v>0</v>
      </c>
      <c r="D902" s="101">
        <v>520896621</v>
      </c>
      <c r="E902" s="101">
        <v>0</v>
      </c>
      <c r="F902" s="101">
        <v>520896621</v>
      </c>
      <c r="G902" s="101">
        <v>0</v>
      </c>
      <c r="H902" s="101">
        <v>0</v>
      </c>
      <c r="I902" s="101">
        <v>0</v>
      </c>
      <c r="J902" s="101">
        <v>0</v>
      </c>
      <c r="K902" s="93"/>
    </row>
    <row r="903" spans="1:11" ht="14.25" customHeight="1">
      <c r="A903" s="93" t="s">
        <v>2705</v>
      </c>
      <c r="B903" s="93" t="s">
        <v>3770</v>
      </c>
      <c r="C903" s="101">
        <v>0</v>
      </c>
      <c r="D903" s="101">
        <v>115508360.51000001</v>
      </c>
      <c r="E903" s="101">
        <v>0</v>
      </c>
      <c r="F903" s="101">
        <v>67488615.680000007</v>
      </c>
      <c r="G903" s="101">
        <v>0</v>
      </c>
      <c r="H903" s="101">
        <v>0</v>
      </c>
      <c r="I903" s="101">
        <v>0</v>
      </c>
      <c r="J903" s="101">
        <v>0</v>
      </c>
      <c r="K903" s="93"/>
    </row>
    <row r="904" spans="1:11" ht="14.25" customHeight="1">
      <c r="A904" s="93" t="s">
        <v>2703</v>
      </c>
      <c r="B904" s="93" t="s">
        <v>3771</v>
      </c>
      <c r="C904" s="101">
        <v>0</v>
      </c>
      <c r="D904" s="101">
        <v>107825839.79000001</v>
      </c>
      <c r="E904" s="101">
        <v>0</v>
      </c>
      <c r="F904" s="101">
        <v>107825839.79000001</v>
      </c>
      <c r="G904" s="101">
        <v>0</v>
      </c>
      <c r="H904" s="101">
        <v>0</v>
      </c>
      <c r="I904" s="101">
        <v>0</v>
      </c>
      <c r="J904" s="101">
        <v>0</v>
      </c>
      <c r="K904" s="93"/>
    </row>
    <row r="905" spans="1:11" ht="14.25" customHeight="1">
      <c r="A905" s="93" t="s">
        <v>2710</v>
      </c>
      <c r="B905" s="93" t="s">
        <v>3772</v>
      </c>
      <c r="C905" s="101">
        <v>0</v>
      </c>
      <c r="D905" s="101">
        <v>475000000</v>
      </c>
      <c r="E905" s="101">
        <v>81785000</v>
      </c>
      <c r="F905" s="101">
        <v>198672325</v>
      </c>
      <c r="G905" s="101">
        <v>149240000</v>
      </c>
      <c r="H905" s="101">
        <v>198672325</v>
      </c>
      <c r="I905" s="101">
        <v>149240000</v>
      </c>
      <c r="J905" s="101">
        <v>198672325</v>
      </c>
      <c r="K905" s="93"/>
    </row>
    <row r="906" spans="1:11" ht="14.25" customHeight="1">
      <c r="A906" s="93" t="s">
        <v>2713</v>
      </c>
      <c r="B906" s="93" t="s">
        <v>3773</v>
      </c>
      <c r="C906" s="101">
        <v>0</v>
      </c>
      <c r="D906" s="101">
        <v>180000000</v>
      </c>
      <c r="E906" s="101">
        <v>0</v>
      </c>
      <c r="F906" s="101">
        <v>0</v>
      </c>
      <c r="G906" s="101">
        <v>0</v>
      </c>
      <c r="H906" s="101">
        <v>0</v>
      </c>
      <c r="I906" s="101">
        <v>0</v>
      </c>
      <c r="J906" s="101">
        <v>0</v>
      </c>
      <c r="K906" s="93"/>
    </row>
    <row r="907" spans="1:11" ht="14.25" customHeight="1">
      <c r="A907" s="93">
        <v>5</v>
      </c>
      <c r="B907" s="93" t="s">
        <v>3694</v>
      </c>
      <c r="C907" s="93"/>
      <c r="D907" s="93"/>
      <c r="E907" s="93"/>
      <c r="F907" s="93"/>
      <c r="G907" s="93"/>
      <c r="H907" s="93"/>
      <c r="I907" s="93"/>
      <c r="K907" s="93"/>
    </row>
    <row r="908" spans="1:11" ht="14.25" customHeight="1">
      <c r="A908" s="93">
        <v>40</v>
      </c>
      <c r="B908" s="93" t="s">
        <v>3675</v>
      </c>
      <c r="C908" s="93"/>
      <c r="D908" s="93"/>
      <c r="E908" s="93"/>
      <c r="F908" s="93"/>
      <c r="G908" s="93"/>
      <c r="H908" s="93"/>
      <c r="I908" s="93"/>
      <c r="K908" s="93"/>
    </row>
    <row r="909" spans="1:11" ht="14.25" customHeight="1">
      <c r="A909" s="93" t="s">
        <v>2645</v>
      </c>
      <c r="B909" s="93" t="s">
        <v>2642</v>
      </c>
      <c r="C909" s="101">
        <v>0</v>
      </c>
      <c r="D909" s="101">
        <v>90000000</v>
      </c>
      <c r="E909" s="101">
        <v>0</v>
      </c>
      <c r="F909" s="101">
        <v>30000000</v>
      </c>
      <c r="G909" s="101">
        <v>0</v>
      </c>
      <c r="H909" s="101">
        <v>0</v>
      </c>
      <c r="I909" s="101">
        <v>0</v>
      </c>
      <c r="J909" s="101">
        <v>0</v>
      </c>
      <c r="K909" s="93"/>
    </row>
    <row r="910" spans="1:11" ht="14.25" customHeight="1">
      <c r="A910" s="93" t="s">
        <v>2644</v>
      </c>
      <c r="B910" s="93" t="s">
        <v>2642</v>
      </c>
      <c r="C910" s="101">
        <v>45000000</v>
      </c>
      <c r="D910" s="101">
        <v>45000000</v>
      </c>
      <c r="E910" s="101">
        <v>0</v>
      </c>
      <c r="F910" s="101">
        <v>0</v>
      </c>
      <c r="G910" s="101">
        <v>0</v>
      </c>
      <c r="H910" s="101">
        <v>0</v>
      </c>
      <c r="I910" s="101">
        <v>0</v>
      </c>
      <c r="J910" s="101">
        <v>0</v>
      </c>
      <c r="K910" s="93"/>
    </row>
    <row r="911" spans="1:11" ht="14.25" customHeight="1">
      <c r="A911" s="93" t="s">
        <v>2647</v>
      </c>
      <c r="B911" s="93" t="s">
        <v>2646</v>
      </c>
      <c r="C911" s="101">
        <v>5000000</v>
      </c>
      <c r="D911" s="101">
        <v>5000000</v>
      </c>
      <c r="E911" s="101">
        <v>0</v>
      </c>
      <c r="F911" s="101">
        <v>0</v>
      </c>
      <c r="G911" s="101">
        <v>0</v>
      </c>
      <c r="H911" s="101">
        <v>0</v>
      </c>
      <c r="I911" s="101">
        <v>0</v>
      </c>
      <c r="J911" s="101">
        <v>0</v>
      </c>
      <c r="K911" s="93"/>
    </row>
    <row r="912" spans="1:11" ht="14.25" customHeight="1">
      <c r="A912" s="93" t="s">
        <v>2649</v>
      </c>
      <c r="B912" s="93" t="s">
        <v>3774</v>
      </c>
      <c r="C912" s="101">
        <v>130000000</v>
      </c>
      <c r="D912" s="101">
        <v>130000000</v>
      </c>
      <c r="E912" s="101">
        <v>0</v>
      </c>
      <c r="F912" s="101">
        <v>16000000</v>
      </c>
      <c r="G912" s="101">
        <v>4000000</v>
      </c>
      <c r="H912" s="101">
        <v>8000000</v>
      </c>
      <c r="I912" s="101">
        <v>4000000</v>
      </c>
      <c r="J912" s="101">
        <v>4000000</v>
      </c>
      <c r="K912" s="93"/>
    </row>
    <row r="913" spans="1:11" ht="14.25" customHeight="1">
      <c r="A913" s="93" t="s">
        <v>2660</v>
      </c>
      <c r="B913" s="93" t="s">
        <v>2659</v>
      </c>
      <c r="C913" s="101">
        <v>35000000</v>
      </c>
      <c r="D913" s="101">
        <v>46000000</v>
      </c>
      <c r="E913" s="101">
        <v>0</v>
      </c>
      <c r="F913" s="101">
        <v>43150000</v>
      </c>
      <c r="G913" s="101">
        <v>3500000</v>
      </c>
      <c r="H913" s="101">
        <v>25650000</v>
      </c>
      <c r="I913" s="101">
        <v>7000000</v>
      </c>
      <c r="J913" s="101">
        <v>22150000</v>
      </c>
      <c r="K913" s="93"/>
    </row>
    <row r="914" spans="1:11" ht="14.25" customHeight="1">
      <c r="A914" s="93" t="s">
        <v>2662</v>
      </c>
      <c r="B914" s="93" t="s">
        <v>2661</v>
      </c>
      <c r="C914" s="101">
        <v>35000000</v>
      </c>
      <c r="D914" s="101">
        <v>0</v>
      </c>
      <c r="E914" s="101">
        <v>0</v>
      </c>
      <c r="F914" s="101">
        <v>0</v>
      </c>
      <c r="G914" s="101">
        <v>0</v>
      </c>
      <c r="H914" s="101">
        <v>0</v>
      </c>
      <c r="I914" s="101">
        <v>0</v>
      </c>
      <c r="J914" s="101">
        <v>0</v>
      </c>
      <c r="K914" s="93"/>
    </row>
    <row r="915" spans="1:11" ht="14.25" customHeight="1">
      <c r="A915" s="93" t="s">
        <v>2666</v>
      </c>
      <c r="B915" s="93" t="s">
        <v>2665</v>
      </c>
      <c r="C915" s="101">
        <v>2500000</v>
      </c>
      <c r="D915" s="101">
        <v>2500000</v>
      </c>
      <c r="E915" s="101">
        <v>0</v>
      </c>
      <c r="F915" s="101">
        <v>0</v>
      </c>
      <c r="G915" s="101">
        <v>0</v>
      </c>
      <c r="H915" s="101">
        <v>0</v>
      </c>
      <c r="I915" s="101">
        <v>0</v>
      </c>
      <c r="J915" s="101">
        <v>0</v>
      </c>
      <c r="K915" s="93"/>
    </row>
    <row r="916" spans="1:11" ht="14.25" customHeight="1">
      <c r="A916" s="93" t="s">
        <v>2668</v>
      </c>
      <c r="B916" s="93" t="s">
        <v>2667</v>
      </c>
      <c r="C916" s="101">
        <v>2500000</v>
      </c>
      <c r="D916" s="101">
        <v>2500000</v>
      </c>
      <c r="E916" s="101">
        <v>0</v>
      </c>
      <c r="F916" s="101">
        <v>0</v>
      </c>
      <c r="G916" s="101">
        <v>0</v>
      </c>
      <c r="H916" s="101">
        <v>0</v>
      </c>
      <c r="I916" s="101">
        <v>0</v>
      </c>
      <c r="J916" s="101">
        <v>0</v>
      </c>
      <c r="K916" s="93"/>
    </row>
    <row r="917" spans="1:11" ht="14.25" customHeight="1">
      <c r="A917" s="93" t="s">
        <v>2606</v>
      </c>
      <c r="B917" s="93" t="s">
        <v>2603</v>
      </c>
      <c r="C917" s="101">
        <v>80000000</v>
      </c>
      <c r="D917" s="101">
        <v>80000000</v>
      </c>
      <c r="E917" s="101">
        <v>0</v>
      </c>
      <c r="F917" s="101">
        <v>71277540</v>
      </c>
      <c r="G917" s="101">
        <v>0</v>
      </c>
      <c r="H917" s="101">
        <v>0</v>
      </c>
      <c r="I917" s="101">
        <v>0</v>
      </c>
      <c r="J917" s="101">
        <v>0</v>
      </c>
      <c r="K917" s="93"/>
    </row>
    <row r="918" spans="1:11" ht="14.25" customHeight="1">
      <c r="A918" s="93" t="s">
        <v>2599</v>
      </c>
      <c r="B918" s="93" t="s">
        <v>3775</v>
      </c>
      <c r="C918" s="101">
        <v>70000000</v>
      </c>
      <c r="D918" s="101">
        <v>70000000</v>
      </c>
      <c r="E918" s="101">
        <v>0</v>
      </c>
      <c r="F918" s="101">
        <v>63800000</v>
      </c>
      <c r="G918" s="101">
        <v>0</v>
      </c>
      <c r="H918" s="101">
        <v>40400000</v>
      </c>
      <c r="I918" s="101">
        <v>7800000</v>
      </c>
      <c r="J918" s="101">
        <v>40400000</v>
      </c>
      <c r="K918" s="93"/>
    </row>
    <row r="919" spans="1:11" ht="14.25" customHeight="1">
      <c r="A919" s="93" t="s">
        <v>2597</v>
      </c>
      <c r="B919" s="93" t="s">
        <v>2594</v>
      </c>
      <c r="C919" s="101">
        <v>120000000</v>
      </c>
      <c r="D919" s="101">
        <v>120000000</v>
      </c>
      <c r="E919" s="101">
        <v>0</v>
      </c>
      <c r="F919" s="101">
        <v>0</v>
      </c>
      <c r="G919" s="101">
        <v>0</v>
      </c>
      <c r="H919" s="101">
        <v>0</v>
      </c>
      <c r="I919" s="101">
        <v>0</v>
      </c>
      <c r="J919" s="101">
        <v>0</v>
      </c>
      <c r="K919" s="93"/>
    </row>
    <row r="920" spans="1:11" ht="14.25" customHeight="1">
      <c r="A920" s="93" t="s">
        <v>2608</v>
      </c>
      <c r="B920" s="93" t="s">
        <v>3776</v>
      </c>
      <c r="C920" s="101">
        <v>40016887.68</v>
      </c>
      <c r="D920" s="101">
        <v>40016887.68</v>
      </c>
      <c r="E920" s="101">
        <v>0</v>
      </c>
      <c r="F920" s="101">
        <v>0</v>
      </c>
      <c r="G920" s="101">
        <v>0</v>
      </c>
      <c r="H920" s="101">
        <v>0</v>
      </c>
      <c r="I920" s="101">
        <v>0</v>
      </c>
      <c r="J920" s="101">
        <v>0</v>
      </c>
      <c r="K920" s="93"/>
    </row>
    <row r="921" spans="1:11" ht="14.25" customHeight="1">
      <c r="A921" s="93">
        <v>41</v>
      </c>
      <c r="B921" s="93" t="s">
        <v>3659</v>
      </c>
      <c r="C921" s="93"/>
      <c r="D921" s="93"/>
      <c r="E921" s="93"/>
      <c r="F921" s="93"/>
      <c r="G921" s="93"/>
      <c r="H921" s="93"/>
      <c r="I921" s="93"/>
      <c r="K921" s="93"/>
    </row>
    <row r="922" spans="1:11" ht="14.25" customHeight="1">
      <c r="A922" s="93" t="s">
        <v>2680</v>
      </c>
      <c r="B922" s="93" t="s">
        <v>2679</v>
      </c>
      <c r="C922" s="101">
        <v>27500000</v>
      </c>
      <c r="D922" s="101">
        <v>7378150</v>
      </c>
      <c r="E922" s="101">
        <v>0</v>
      </c>
      <c r="F922" s="101">
        <v>7375000</v>
      </c>
      <c r="G922" s="101">
        <v>35000</v>
      </c>
      <c r="H922" s="101">
        <v>7270000</v>
      </c>
      <c r="I922" s="101">
        <v>70000</v>
      </c>
      <c r="J922" s="101">
        <v>7270000</v>
      </c>
      <c r="K922" s="93"/>
    </row>
    <row r="923" spans="1:11" ht="14.25" customHeight="1">
      <c r="A923" s="93" t="s">
        <v>2682</v>
      </c>
      <c r="B923" s="93" t="s">
        <v>2681</v>
      </c>
      <c r="C923" s="101">
        <v>10000000</v>
      </c>
      <c r="D923" s="101">
        <v>10000000</v>
      </c>
      <c r="E923" s="101">
        <v>0</v>
      </c>
      <c r="F923" s="101">
        <v>10000000</v>
      </c>
      <c r="G923" s="101">
        <v>140000</v>
      </c>
      <c r="H923" s="101">
        <v>9580000</v>
      </c>
      <c r="I923" s="101">
        <v>280000</v>
      </c>
      <c r="J923" s="101">
        <v>9580000</v>
      </c>
      <c r="K923" s="93"/>
    </row>
    <row r="924" spans="1:11" ht="14.25" customHeight="1">
      <c r="A924" s="93" t="s">
        <v>2686</v>
      </c>
      <c r="B924" s="93" t="s">
        <v>2685</v>
      </c>
      <c r="C924" s="101">
        <v>27500000</v>
      </c>
      <c r="D924" s="101">
        <v>12500000</v>
      </c>
      <c r="E924" s="101">
        <v>0</v>
      </c>
      <c r="F924" s="101">
        <v>12500000</v>
      </c>
      <c r="G924" s="101">
        <v>1570000</v>
      </c>
      <c r="H924" s="101">
        <v>7790000</v>
      </c>
      <c r="I924" s="101">
        <v>3140000</v>
      </c>
      <c r="J924" s="101">
        <v>7790000</v>
      </c>
      <c r="K924" s="93"/>
    </row>
    <row r="925" spans="1:11" ht="14.25" customHeight="1">
      <c r="A925" s="93" t="s">
        <v>2688</v>
      </c>
      <c r="B925" s="93" t="s">
        <v>2687</v>
      </c>
      <c r="C925" s="101">
        <v>10000000</v>
      </c>
      <c r="D925" s="101">
        <v>14000000</v>
      </c>
      <c r="E925" s="101">
        <v>0</v>
      </c>
      <c r="F925" s="101">
        <v>14000000</v>
      </c>
      <c r="G925" s="101">
        <v>0</v>
      </c>
      <c r="H925" s="101">
        <v>3500000</v>
      </c>
      <c r="I925" s="101">
        <v>3500000</v>
      </c>
      <c r="J925" s="101">
        <v>3500000</v>
      </c>
      <c r="K925" s="93"/>
    </row>
    <row r="926" spans="1:11" ht="14.25" customHeight="1">
      <c r="A926" s="93">
        <v>6</v>
      </c>
      <c r="B926" s="93" t="s">
        <v>3635</v>
      </c>
      <c r="C926" s="93"/>
      <c r="D926" s="93"/>
      <c r="E926" s="93"/>
      <c r="F926" s="93"/>
      <c r="G926" s="93"/>
      <c r="H926" s="93"/>
      <c r="I926" s="93"/>
      <c r="K926" s="93"/>
    </row>
    <row r="927" spans="1:11" ht="14.25" customHeight="1">
      <c r="A927" s="93">
        <v>40</v>
      </c>
      <c r="B927" s="93" t="s">
        <v>3675</v>
      </c>
      <c r="C927" s="93"/>
      <c r="D927" s="93"/>
      <c r="E927" s="93"/>
      <c r="F927" s="93"/>
      <c r="G927" s="93"/>
      <c r="H927" s="93"/>
      <c r="I927" s="93"/>
      <c r="K927" s="93"/>
    </row>
    <row r="928" spans="1:11" ht="14.25" customHeight="1">
      <c r="A928" s="93" t="s">
        <v>2623</v>
      </c>
      <c r="B928" s="93" t="s">
        <v>2619</v>
      </c>
      <c r="C928" s="101">
        <v>0</v>
      </c>
      <c r="D928" s="101">
        <v>5121850</v>
      </c>
      <c r="E928" s="101">
        <v>0</v>
      </c>
      <c r="F928" s="101">
        <v>0</v>
      </c>
      <c r="G928" s="101">
        <v>0</v>
      </c>
      <c r="H928" s="101">
        <v>0</v>
      </c>
      <c r="I928" s="101">
        <v>0</v>
      </c>
      <c r="J928" s="101">
        <v>0</v>
      </c>
      <c r="K928" s="93"/>
    </row>
    <row r="929" spans="1:11" ht="14.25" customHeight="1">
      <c r="A929" s="93" t="s">
        <v>2620</v>
      </c>
      <c r="B929" s="93" t="s">
        <v>2619</v>
      </c>
      <c r="C929" s="101">
        <v>103356094</v>
      </c>
      <c r="D929" s="101">
        <v>103356094</v>
      </c>
      <c r="E929" s="101">
        <v>0</v>
      </c>
      <c r="F929" s="101">
        <v>0</v>
      </c>
      <c r="G929" s="101">
        <v>0</v>
      </c>
      <c r="H929" s="101">
        <v>0</v>
      </c>
      <c r="I929" s="101">
        <v>0</v>
      </c>
      <c r="J929" s="101">
        <v>0</v>
      </c>
      <c r="K929" s="93"/>
    </row>
    <row r="930" spans="1:11" ht="14.25" customHeight="1">
      <c r="A930" s="93" t="s">
        <v>2622</v>
      </c>
      <c r="B930" s="93" t="s">
        <v>2619</v>
      </c>
      <c r="C930" s="101">
        <v>0</v>
      </c>
      <c r="D930" s="101">
        <v>108933588.29000001</v>
      </c>
      <c r="E930" s="101">
        <v>0</v>
      </c>
      <c r="F930" s="101">
        <v>34257377</v>
      </c>
      <c r="G930" s="101">
        <v>0</v>
      </c>
      <c r="H930" s="101">
        <v>0</v>
      </c>
      <c r="I930" s="101">
        <v>0</v>
      </c>
      <c r="J930" s="101">
        <v>0</v>
      </c>
      <c r="K930" s="93"/>
    </row>
    <row r="931" spans="1:11" ht="14.25" customHeight="1">
      <c r="A931" s="93" t="s">
        <v>2625</v>
      </c>
      <c r="B931" s="93" t="s">
        <v>2624</v>
      </c>
      <c r="C931" s="101">
        <v>100000000</v>
      </c>
      <c r="D931" s="101">
        <v>100000000</v>
      </c>
      <c r="E931" s="101">
        <v>0</v>
      </c>
      <c r="F931" s="101">
        <v>0</v>
      </c>
      <c r="G931" s="101">
        <v>0</v>
      </c>
      <c r="H931" s="101">
        <v>0</v>
      </c>
      <c r="I931" s="101">
        <v>0</v>
      </c>
      <c r="J931" s="101">
        <v>0</v>
      </c>
      <c r="K931" s="93"/>
    </row>
    <row r="932" spans="1:11" ht="14.25" customHeight="1">
      <c r="B932" s="93"/>
      <c r="C932" s="101">
        <v>843372981.67999995</v>
      </c>
      <c r="D932" s="101">
        <v>2811537391.27</v>
      </c>
      <c r="E932" s="101">
        <v>81785000</v>
      </c>
      <c r="F932" s="101">
        <v>1197243318.47</v>
      </c>
      <c r="G932" s="101">
        <v>158485000</v>
      </c>
      <c r="H932" s="101">
        <v>300862325</v>
      </c>
      <c r="I932" s="101">
        <v>175030000</v>
      </c>
      <c r="J932" s="101">
        <v>293362325</v>
      </c>
      <c r="K932" s="93"/>
    </row>
    <row r="933" spans="1:11" ht="14.25" customHeight="1">
      <c r="B933" s="93"/>
      <c r="C933" s="101">
        <v>843372981.67999995</v>
      </c>
      <c r="D933" s="101">
        <v>2811537391.27</v>
      </c>
      <c r="E933" s="101">
        <v>81785000</v>
      </c>
      <c r="F933" s="101">
        <v>1197243318.47</v>
      </c>
      <c r="G933" s="101">
        <v>158485000</v>
      </c>
      <c r="H933" s="101">
        <v>300862325</v>
      </c>
      <c r="I933" s="101">
        <v>175030000</v>
      </c>
      <c r="J933" s="101">
        <v>293362325</v>
      </c>
      <c r="K933" s="93"/>
    </row>
    <row r="934" spans="1:11" ht="14.25" customHeight="1">
      <c r="B934" s="93"/>
      <c r="C934" s="101">
        <v>843372981.67999995</v>
      </c>
      <c r="D934" s="101">
        <v>2811537391.27</v>
      </c>
      <c r="E934" s="101">
        <v>81785000</v>
      </c>
      <c r="F934" s="101">
        <v>1197243318.47</v>
      </c>
      <c r="G934" s="101">
        <v>158485000</v>
      </c>
      <c r="H934" s="101">
        <v>300862325</v>
      </c>
      <c r="I934" s="101">
        <v>175030000</v>
      </c>
      <c r="J934" s="101">
        <v>293362325</v>
      </c>
      <c r="K934" s="93"/>
    </row>
    <row r="935" spans="1:11" ht="14.25" customHeight="1">
      <c r="B935" s="93" t="s">
        <v>3601</v>
      </c>
      <c r="C935" s="101">
        <v>843372981.67999995</v>
      </c>
      <c r="D935" s="101">
        <v>2811537391.27</v>
      </c>
      <c r="E935" s="101">
        <v>81785000</v>
      </c>
      <c r="F935" s="101">
        <v>1197243318.47</v>
      </c>
      <c r="G935" s="101">
        <v>158485000</v>
      </c>
      <c r="H935" s="101">
        <v>300862325</v>
      </c>
      <c r="I935" s="101">
        <v>175030000</v>
      </c>
      <c r="J935" s="101">
        <v>293362325</v>
      </c>
      <c r="K935" s="93"/>
    </row>
    <row r="936" spans="1:11" ht="14.25" customHeight="1">
      <c r="B936" s="93" t="s">
        <v>3595</v>
      </c>
      <c r="C936" s="101">
        <v>843372981.67999995</v>
      </c>
      <c r="D936" s="101">
        <v>2848982120.6300001</v>
      </c>
      <c r="E936" s="101">
        <v>81785000</v>
      </c>
      <c r="F936" s="101">
        <v>1197243318.47</v>
      </c>
      <c r="G936" s="101">
        <v>158485000</v>
      </c>
      <c r="H936" s="101">
        <v>300862325</v>
      </c>
      <c r="I936" s="101">
        <v>175030000</v>
      </c>
      <c r="J936" s="101">
        <v>293362325</v>
      </c>
      <c r="K936" s="93"/>
    </row>
    <row r="937" spans="1:11" ht="14.25" customHeight="1">
      <c r="B937" s="93" t="s">
        <v>3594</v>
      </c>
      <c r="C937" s="101">
        <v>843372981.67999995</v>
      </c>
      <c r="D937" s="101">
        <v>2848982120.6300001</v>
      </c>
      <c r="E937" s="101">
        <v>81785000</v>
      </c>
      <c r="F937" s="101">
        <v>1197243318.47</v>
      </c>
      <c r="G937" s="101">
        <v>158485000</v>
      </c>
      <c r="H937" s="101">
        <v>300862325</v>
      </c>
      <c r="I937" s="101">
        <v>175030000</v>
      </c>
      <c r="J937" s="101">
        <v>293362325</v>
      </c>
      <c r="K937" s="93"/>
    </row>
    <row r="938" spans="1:11" ht="14.25" customHeight="1">
      <c r="A938" s="93" t="s">
        <v>3391</v>
      </c>
      <c r="B938" s="93" t="s">
        <v>3625</v>
      </c>
      <c r="C938" s="93"/>
      <c r="D938" s="93"/>
      <c r="E938" s="93"/>
      <c r="F938" s="93"/>
      <c r="G938" s="93"/>
      <c r="H938" s="93"/>
      <c r="I938" s="93"/>
      <c r="K938" s="93"/>
    </row>
    <row r="939" spans="1:11" ht="14.25" customHeight="1">
      <c r="A939" s="93" t="s">
        <v>3392</v>
      </c>
      <c r="B939" s="93" t="s">
        <v>3626</v>
      </c>
      <c r="C939" s="93"/>
      <c r="D939" s="93"/>
      <c r="E939" s="93"/>
      <c r="F939" s="93"/>
      <c r="G939" s="93"/>
      <c r="H939" s="93"/>
      <c r="I939" s="93"/>
      <c r="K939" s="93"/>
    </row>
    <row r="940" spans="1:11" ht="14.25" customHeight="1">
      <c r="A940" s="93"/>
      <c r="B940" s="93"/>
      <c r="C940" s="93"/>
      <c r="D940" s="93"/>
      <c r="E940" s="93"/>
      <c r="F940" s="93"/>
      <c r="G940" s="93"/>
      <c r="H940" s="93"/>
      <c r="I940" s="93"/>
      <c r="K940" s="93"/>
    </row>
    <row r="941" spans="1:11" ht="14.25" customHeight="1">
      <c r="A941" s="93"/>
      <c r="B941" s="93"/>
      <c r="C941" s="93"/>
      <c r="D941" s="93"/>
      <c r="E941" s="93"/>
      <c r="F941" s="93"/>
      <c r="G941" s="93"/>
      <c r="H941" s="93"/>
      <c r="I941" s="93"/>
      <c r="K941" s="93"/>
    </row>
    <row r="942" spans="1:11" ht="14.25" customHeight="1">
      <c r="A942" s="93"/>
      <c r="B942" s="93"/>
      <c r="C942" s="93"/>
      <c r="D942" s="93"/>
      <c r="E942" s="93"/>
      <c r="F942" s="93"/>
      <c r="G942" s="93"/>
      <c r="H942" s="93"/>
      <c r="I942" s="93"/>
      <c r="K942" s="93"/>
    </row>
    <row r="943" spans="1:11" ht="14.25" customHeight="1">
      <c r="A943" s="93"/>
      <c r="B943" s="93"/>
      <c r="C943" s="93"/>
      <c r="D943" s="93"/>
      <c r="E943" s="93"/>
      <c r="F943" s="93"/>
      <c r="G943" s="93"/>
      <c r="H943" s="93"/>
      <c r="I943" s="93"/>
      <c r="K943" s="93"/>
    </row>
    <row r="944" spans="1:11" ht="14.25" customHeight="1">
      <c r="A944" s="93"/>
      <c r="B944" s="93"/>
      <c r="C944" s="93"/>
      <c r="D944" s="93"/>
      <c r="E944" s="93"/>
      <c r="F944" s="93"/>
      <c r="G944" s="93"/>
      <c r="H944" s="93"/>
      <c r="I944" s="93"/>
      <c r="K944" s="93"/>
    </row>
    <row r="945" spans="1:11" ht="14.25" customHeight="1">
      <c r="A945" s="93">
        <v>5</v>
      </c>
      <c r="B945" s="93" t="s">
        <v>3694</v>
      </c>
      <c r="C945" s="93"/>
      <c r="D945" s="93"/>
      <c r="E945" s="93"/>
      <c r="F945" s="93"/>
      <c r="G945" s="93"/>
      <c r="H945" s="93"/>
      <c r="I945" s="93"/>
      <c r="K945" s="93"/>
    </row>
    <row r="946" spans="1:11" ht="14.25" customHeight="1">
      <c r="A946" s="93">
        <v>40</v>
      </c>
      <c r="B946" s="93" t="s">
        <v>3675</v>
      </c>
      <c r="C946" s="93"/>
      <c r="D946" s="93"/>
      <c r="E946" s="93"/>
      <c r="F946" s="93"/>
      <c r="G946" s="93"/>
      <c r="H946" s="93"/>
      <c r="I946" s="93"/>
      <c r="K946" s="93"/>
    </row>
    <row r="947" spans="1:11" ht="14.25" customHeight="1">
      <c r="A947" s="93" t="s">
        <v>3466</v>
      </c>
      <c r="B947" s="93" t="s">
        <v>2642</v>
      </c>
      <c r="C947" s="101">
        <v>0</v>
      </c>
      <c r="D947" s="101">
        <v>3000000</v>
      </c>
      <c r="E947" s="101">
        <v>0</v>
      </c>
      <c r="F947" s="101">
        <v>3000000</v>
      </c>
      <c r="G947" s="101">
        <v>0</v>
      </c>
      <c r="H947" s="101">
        <v>3000000</v>
      </c>
      <c r="I947" s="101">
        <v>0</v>
      </c>
      <c r="J947" s="101">
        <v>3000000</v>
      </c>
      <c r="K947" s="93"/>
    </row>
    <row r="948" spans="1:11" ht="14.25" customHeight="1">
      <c r="A948" s="93" t="s">
        <v>3467</v>
      </c>
      <c r="B948" s="93" t="s">
        <v>3777</v>
      </c>
      <c r="C948" s="101">
        <v>0</v>
      </c>
      <c r="D948" s="101">
        <v>4520000</v>
      </c>
      <c r="E948" s="101">
        <v>0</v>
      </c>
      <c r="F948" s="101">
        <v>4520000</v>
      </c>
      <c r="G948" s="101">
        <v>0</v>
      </c>
      <c r="H948" s="101">
        <v>4520000</v>
      </c>
      <c r="I948" s="101">
        <v>0</v>
      </c>
      <c r="J948" s="101">
        <v>4520000</v>
      </c>
      <c r="K948" s="93"/>
    </row>
    <row r="949" spans="1:11" ht="14.25" customHeight="1">
      <c r="A949" s="93" t="s">
        <v>3468</v>
      </c>
      <c r="B949" s="93" t="s">
        <v>3778</v>
      </c>
      <c r="C949" s="101">
        <v>0</v>
      </c>
      <c r="D949" s="101">
        <v>480000</v>
      </c>
      <c r="E949" s="101">
        <v>0</v>
      </c>
      <c r="F949" s="101">
        <v>480000</v>
      </c>
      <c r="G949" s="101">
        <v>0</v>
      </c>
      <c r="H949" s="101">
        <v>480000</v>
      </c>
      <c r="I949" s="101">
        <v>0</v>
      </c>
      <c r="J949" s="101">
        <v>480000</v>
      </c>
      <c r="K949" s="93"/>
    </row>
    <row r="950" spans="1:11" ht="14.25" customHeight="1">
      <c r="A950" s="93" t="s">
        <v>3469</v>
      </c>
      <c r="B950" s="93" t="s">
        <v>3779</v>
      </c>
      <c r="C950" s="101">
        <v>0</v>
      </c>
      <c r="D950" s="101">
        <v>3500000</v>
      </c>
      <c r="E950" s="101">
        <v>0</v>
      </c>
      <c r="F950" s="101">
        <v>3500000</v>
      </c>
      <c r="G950" s="101">
        <v>0</v>
      </c>
      <c r="H950" s="101">
        <v>3500000</v>
      </c>
      <c r="I950" s="101">
        <v>0</v>
      </c>
      <c r="J950" s="101">
        <v>3500000</v>
      </c>
      <c r="K950" s="93"/>
    </row>
    <row r="951" spans="1:11" ht="14.25" customHeight="1">
      <c r="A951" s="93">
        <v>41</v>
      </c>
      <c r="B951" s="93" t="s">
        <v>3659</v>
      </c>
      <c r="C951" s="93"/>
      <c r="D951" s="93"/>
      <c r="E951" s="93"/>
      <c r="F951" s="93"/>
      <c r="G951" s="93"/>
      <c r="H951" s="93"/>
      <c r="I951" s="93"/>
      <c r="K951" s="93"/>
    </row>
    <row r="952" spans="1:11" ht="14.25" customHeight="1">
      <c r="A952" s="93" t="s">
        <v>3470</v>
      </c>
      <c r="B952" s="93" t="s">
        <v>3780</v>
      </c>
      <c r="C952" s="101">
        <v>0</v>
      </c>
      <c r="D952" s="101">
        <v>415000</v>
      </c>
      <c r="E952" s="101">
        <v>0</v>
      </c>
      <c r="F952" s="101">
        <v>415000</v>
      </c>
      <c r="G952" s="101">
        <v>0</v>
      </c>
      <c r="H952" s="101">
        <v>415000</v>
      </c>
      <c r="I952" s="101">
        <v>0</v>
      </c>
      <c r="J952" s="101">
        <v>415000</v>
      </c>
      <c r="K952" s="93"/>
    </row>
    <row r="953" spans="1:11" ht="14.25" customHeight="1">
      <c r="A953" s="93" t="s">
        <v>3444</v>
      </c>
      <c r="B953" s="93" t="s">
        <v>3739</v>
      </c>
      <c r="C953" s="101">
        <v>0</v>
      </c>
      <c r="D953" s="101">
        <v>1085000</v>
      </c>
      <c r="E953" s="101">
        <v>0</v>
      </c>
      <c r="F953" s="101">
        <v>1085000</v>
      </c>
      <c r="G953" s="101">
        <v>0</v>
      </c>
      <c r="H953" s="101">
        <v>1085000</v>
      </c>
      <c r="I953" s="101">
        <v>0</v>
      </c>
      <c r="J953" s="101">
        <v>1085000</v>
      </c>
      <c r="K953" s="93"/>
    </row>
    <row r="954" spans="1:11" ht="14.25" customHeight="1">
      <c r="B954" s="93"/>
      <c r="C954" s="101">
        <v>0</v>
      </c>
      <c r="D954" s="101">
        <v>13000000</v>
      </c>
      <c r="E954" s="101">
        <v>0</v>
      </c>
      <c r="F954" s="101">
        <v>13000000</v>
      </c>
      <c r="G954" s="101">
        <v>0</v>
      </c>
      <c r="H954" s="101">
        <v>13000000</v>
      </c>
      <c r="I954" s="101">
        <v>0</v>
      </c>
      <c r="J954" s="101">
        <v>13000000</v>
      </c>
      <c r="K954" s="93"/>
    </row>
    <row r="955" spans="1:11" ht="14.25" customHeight="1">
      <c r="B955" s="93"/>
      <c r="C955" s="101">
        <v>0</v>
      </c>
      <c r="D955" s="101">
        <v>13000000</v>
      </c>
      <c r="E955" s="101">
        <v>0</v>
      </c>
      <c r="F955" s="101">
        <v>13000000</v>
      </c>
      <c r="G955" s="101">
        <v>0</v>
      </c>
      <c r="H955" s="101">
        <v>13000000</v>
      </c>
      <c r="I955" s="101">
        <v>0</v>
      </c>
      <c r="J955" s="101">
        <v>13000000</v>
      </c>
      <c r="K955" s="93"/>
    </row>
    <row r="956" spans="1:11" ht="14.25" customHeight="1">
      <c r="B956" s="93"/>
      <c r="C956" s="101">
        <v>0</v>
      </c>
      <c r="D956" s="101">
        <v>13000000</v>
      </c>
      <c r="E956" s="101">
        <v>0</v>
      </c>
      <c r="F956" s="101">
        <v>13000000</v>
      </c>
      <c r="G956" s="101">
        <v>0</v>
      </c>
      <c r="H956" s="101">
        <v>13000000</v>
      </c>
      <c r="I956" s="101">
        <v>0</v>
      </c>
      <c r="J956" s="101">
        <v>13000000</v>
      </c>
      <c r="K956" s="93"/>
    </row>
    <row r="957" spans="1:11" ht="14.25" customHeight="1">
      <c r="B957" s="93"/>
      <c r="C957" s="101">
        <v>0</v>
      </c>
      <c r="D957" s="101">
        <v>13000000</v>
      </c>
      <c r="E957" s="101">
        <v>0</v>
      </c>
      <c r="F957" s="101">
        <v>13000000</v>
      </c>
      <c r="G957" s="101">
        <v>0</v>
      </c>
      <c r="H957" s="101">
        <v>13000000</v>
      </c>
      <c r="I957" s="101">
        <v>0</v>
      </c>
      <c r="J957" s="101">
        <v>13000000</v>
      </c>
      <c r="K957" s="93"/>
    </row>
    <row r="958" spans="1:11" ht="14.25" customHeight="1">
      <c r="B958" s="93" t="s">
        <v>3626</v>
      </c>
      <c r="C958" s="101">
        <v>0</v>
      </c>
      <c r="D958" s="101">
        <v>13000000</v>
      </c>
      <c r="E958" s="101">
        <v>0</v>
      </c>
      <c r="F958" s="101">
        <v>13000000</v>
      </c>
      <c r="G958" s="101">
        <v>0</v>
      </c>
      <c r="H958" s="101">
        <v>13000000</v>
      </c>
      <c r="I958" s="101">
        <v>0</v>
      </c>
      <c r="J958" s="101">
        <v>13000000</v>
      </c>
      <c r="K958" s="93"/>
    </row>
    <row r="959" spans="1:11" ht="14.25" customHeight="1">
      <c r="B959" s="93" t="s">
        <v>3625</v>
      </c>
      <c r="C959" s="101">
        <v>0</v>
      </c>
      <c r="D959" s="101">
        <v>13000000</v>
      </c>
      <c r="E959" s="101">
        <v>0</v>
      </c>
      <c r="F959" s="101">
        <v>13000000</v>
      </c>
      <c r="G959" s="101">
        <v>0</v>
      </c>
      <c r="H959" s="101">
        <v>13000000</v>
      </c>
      <c r="I959" s="101">
        <v>0</v>
      </c>
      <c r="J959" s="101">
        <v>13000000</v>
      </c>
      <c r="K959" s="93"/>
    </row>
    <row r="960" spans="1:11" ht="14.25" customHeight="1">
      <c r="B960" s="93" t="s">
        <v>3593</v>
      </c>
      <c r="C960" s="101">
        <v>843372981.67999995</v>
      </c>
      <c r="D960" s="101">
        <v>2861982120.6300001</v>
      </c>
      <c r="E960" s="101">
        <v>81785000</v>
      </c>
      <c r="F960" s="101">
        <v>1210243318.47</v>
      </c>
      <c r="G960" s="101">
        <v>158485000</v>
      </c>
      <c r="H960" s="101">
        <v>313862325</v>
      </c>
      <c r="I960" s="101">
        <v>175030000</v>
      </c>
      <c r="J960" s="101">
        <v>306362325</v>
      </c>
      <c r="K960" s="93"/>
    </row>
    <row r="961" spans="1:11" ht="14.25" customHeight="1">
      <c r="B961" s="93" t="s">
        <v>3766</v>
      </c>
      <c r="C961" s="101">
        <v>843372981.67999995</v>
      </c>
      <c r="D961" s="101">
        <v>2861982120.6300001</v>
      </c>
      <c r="E961" s="101">
        <v>81785000</v>
      </c>
      <c r="F961" s="101">
        <v>1210243318.47</v>
      </c>
      <c r="G961" s="101">
        <v>158485000</v>
      </c>
      <c r="H961" s="101">
        <v>313862325</v>
      </c>
      <c r="I961" s="101">
        <v>175030000</v>
      </c>
      <c r="J961" s="101">
        <v>306362325</v>
      </c>
      <c r="K961" s="93"/>
    </row>
    <row r="962" spans="1:11" ht="14.25" customHeight="1">
      <c r="A962" s="93">
        <v>9</v>
      </c>
      <c r="B962" s="93" t="s">
        <v>3781</v>
      </c>
      <c r="C962" s="93"/>
      <c r="D962" s="93"/>
      <c r="E962" s="93"/>
      <c r="F962" s="93"/>
      <c r="G962" s="93"/>
      <c r="H962" s="93"/>
      <c r="I962" s="93"/>
      <c r="K962" s="93"/>
    </row>
    <row r="963" spans="1:11" ht="14.25" customHeight="1">
      <c r="A963" s="93">
        <v>2.2999999999999998</v>
      </c>
      <c r="B963" s="93" t="s">
        <v>3593</v>
      </c>
      <c r="C963" s="93"/>
      <c r="D963" s="93"/>
      <c r="E963" s="93"/>
      <c r="F963" s="93"/>
      <c r="G963" s="93"/>
      <c r="H963" s="93"/>
      <c r="I963" s="93"/>
      <c r="K963" s="93"/>
    </row>
    <row r="964" spans="1:11" ht="14.25" customHeight="1">
      <c r="A964" s="93" t="s">
        <v>3387</v>
      </c>
      <c r="B964" s="93" t="s">
        <v>3594</v>
      </c>
      <c r="C964" s="93"/>
      <c r="D964" s="93"/>
      <c r="E964" s="93"/>
      <c r="F964" s="93"/>
      <c r="G964" s="93"/>
      <c r="H964" s="93"/>
      <c r="I964" s="93"/>
      <c r="K964" s="93"/>
    </row>
    <row r="965" spans="1:11" ht="14.25" customHeight="1">
      <c r="A965" s="93" t="s">
        <v>3388</v>
      </c>
      <c r="B965" s="93" t="s">
        <v>3595</v>
      </c>
      <c r="C965" s="93"/>
      <c r="D965" s="93"/>
      <c r="E965" s="93"/>
      <c r="F965" s="93"/>
      <c r="G965" s="93"/>
      <c r="H965" s="93"/>
      <c r="I965" s="93"/>
      <c r="K965" s="93"/>
    </row>
    <row r="966" spans="1:11" ht="14.25" customHeight="1">
      <c r="A966" s="93" t="s">
        <v>3390</v>
      </c>
      <c r="B966" s="93" t="s">
        <v>3601</v>
      </c>
      <c r="C966" s="93"/>
      <c r="D966" s="93"/>
      <c r="E966" s="93"/>
      <c r="F966" s="93"/>
      <c r="G966" s="93"/>
      <c r="H966" s="93"/>
      <c r="I966" s="93"/>
      <c r="K966" s="93"/>
    </row>
    <row r="967" spans="1:11" ht="14.25" customHeight="1">
      <c r="A967" s="93"/>
      <c r="B967" s="93"/>
      <c r="C967" s="93"/>
      <c r="D967" s="93"/>
      <c r="E967" s="93"/>
      <c r="F967" s="93"/>
      <c r="G967" s="93"/>
      <c r="H967" s="93"/>
      <c r="I967" s="93"/>
      <c r="K967" s="93"/>
    </row>
    <row r="968" spans="1:11" ht="14.25" customHeight="1">
      <c r="A968" s="93"/>
      <c r="B968" s="93"/>
      <c r="C968" s="93"/>
      <c r="D968" s="93"/>
      <c r="E968" s="93"/>
      <c r="F968" s="93"/>
      <c r="G968" s="93"/>
      <c r="H968" s="93"/>
      <c r="I968" s="93"/>
      <c r="K968" s="93"/>
    </row>
    <row r="969" spans="1:11" ht="14.25" customHeight="1">
      <c r="A969" s="93"/>
      <c r="B969" s="93"/>
      <c r="C969" s="93"/>
      <c r="D969" s="93"/>
      <c r="E969" s="93"/>
      <c r="F969" s="93"/>
      <c r="G969" s="93"/>
      <c r="H969" s="93"/>
      <c r="I969" s="93"/>
      <c r="K969" s="93"/>
    </row>
    <row r="970" spans="1:11" ht="14.25" customHeight="1">
      <c r="A970" s="93"/>
      <c r="B970" s="93"/>
      <c r="C970" s="93"/>
      <c r="D970" s="93"/>
      <c r="E970" s="93"/>
      <c r="F970" s="93"/>
      <c r="G970" s="93"/>
      <c r="H970" s="93"/>
      <c r="I970" s="93"/>
      <c r="K970" s="93"/>
    </row>
    <row r="971" spans="1:11" ht="14.25" customHeight="1">
      <c r="A971" s="93">
        <v>3</v>
      </c>
      <c r="B971" s="93" t="s">
        <v>3599</v>
      </c>
      <c r="C971" s="93"/>
      <c r="D971" s="93"/>
      <c r="E971" s="93"/>
      <c r="F971" s="93"/>
      <c r="G971" s="93"/>
      <c r="H971" s="93"/>
      <c r="I971" s="93"/>
      <c r="K971" s="93"/>
    </row>
    <row r="972" spans="1:11" ht="14.25" customHeight="1">
      <c r="A972" s="93">
        <v>35</v>
      </c>
      <c r="B972" s="93" t="s">
        <v>3636</v>
      </c>
      <c r="C972" s="93"/>
      <c r="D972" s="93"/>
      <c r="E972" s="93"/>
      <c r="F972" s="93"/>
      <c r="G972" s="93"/>
      <c r="H972" s="93"/>
      <c r="I972" s="93"/>
      <c r="K972" s="93"/>
    </row>
    <row r="973" spans="1:11" ht="14.25" customHeight="1">
      <c r="A973" s="93" t="s">
        <v>1257</v>
      </c>
      <c r="B973" s="93" t="s">
        <v>1254</v>
      </c>
      <c r="C973" s="101">
        <v>34545429</v>
      </c>
      <c r="D973" s="101">
        <v>37361250</v>
      </c>
      <c r="E973" s="101">
        <v>0</v>
      </c>
      <c r="F973" s="101">
        <v>37361250</v>
      </c>
      <c r="G973" s="101">
        <v>21000000</v>
      </c>
      <c r="H973" s="101">
        <v>21000000</v>
      </c>
      <c r="I973" s="101">
        <v>21000000</v>
      </c>
      <c r="J973" s="101">
        <v>21000000</v>
      </c>
      <c r="K973" s="93"/>
    </row>
    <row r="974" spans="1:11" ht="14.25" customHeight="1">
      <c r="A974" s="93" t="s">
        <v>1261</v>
      </c>
      <c r="B974" s="93" t="s">
        <v>3782</v>
      </c>
      <c r="C974" s="101">
        <v>28600000</v>
      </c>
      <c r="D974" s="101">
        <v>31247332</v>
      </c>
      <c r="E974" s="101">
        <v>0</v>
      </c>
      <c r="F974" s="101">
        <v>29870832</v>
      </c>
      <c r="G974" s="101">
        <v>2758000</v>
      </c>
      <c r="H974" s="101">
        <v>21596832</v>
      </c>
      <c r="I974" s="101">
        <v>4134500</v>
      </c>
      <c r="J974" s="101">
        <v>18838832</v>
      </c>
      <c r="K974" s="93"/>
    </row>
    <row r="975" spans="1:11" ht="14.25" customHeight="1">
      <c r="A975" s="93" t="s">
        <v>1277</v>
      </c>
      <c r="B975" s="93" t="s">
        <v>3783</v>
      </c>
      <c r="C975" s="101">
        <v>40155147</v>
      </c>
      <c r="D975" s="101">
        <v>38248953</v>
      </c>
      <c r="E975" s="101">
        <v>0</v>
      </c>
      <c r="F975" s="101">
        <v>38248953</v>
      </c>
      <c r="G975" s="101">
        <v>17683149</v>
      </c>
      <c r="H975" s="101">
        <v>34889715</v>
      </c>
      <c r="I975" s="101">
        <v>17683149</v>
      </c>
      <c r="J975" s="101">
        <v>34889715</v>
      </c>
      <c r="K975" s="93"/>
    </row>
    <row r="976" spans="1:11" ht="14.25" customHeight="1">
      <c r="A976" s="93" t="s">
        <v>1279</v>
      </c>
      <c r="B976" s="93" t="s">
        <v>3784</v>
      </c>
      <c r="C976" s="101">
        <v>35200000</v>
      </c>
      <c r="D976" s="101">
        <v>39688998</v>
      </c>
      <c r="E976" s="101">
        <v>0</v>
      </c>
      <c r="F976" s="101">
        <v>39688996</v>
      </c>
      <c r="G976" s="101">
        <v>3492000</v>
      </c>
      <c r="H976" s="101">
        <v>25720998</v>
      </c>
      <c r="I976" s="101">
        <v>3492000</v>
      </c>
      <c r="J976" s="101">
        <v>22228998</v>
      </c>
      <c r="K976" s="93"/>
    </row>
    <row r="977" spans="1:11" ht="14.25" customHeight="1">
      <c r="A977" s="93" t="s">
        <v>1288</v>
      </c>
      <c r="B977" s="93" t="s">
        <v>1287</v>
      </c>
      <c r="C977" s="101">
        <v>9799424</v>
      </c>
      <c r="D977" s="101">
        <v>12165007</v>
      </c>
      <c r="E977" s="101">
        <v>0</v>
      </c>
      <c r="F977" s="101">
        <v>12165007</v>
      </c>
      <c r="G977" s="101">
        <v>5325007</v>
      </c>
      <c r="H977" s="101">
        <v>12165007</v>
      </c>
      <c r="I977" s="101">
        <v>5325007</v>
      </c>
      <c r="J977" s="101">
        <v>12165007</v>
      </c>
      <c r="K977" s="93"/>
    </row>
    <row r="978" spans="1:11" ht="14.25" customHeight="1">
      <c r="A978" s="93" t="s">
        <v>1290</v>
      </c>
      <c r="B978" s="93" t="s">
        <v>1289</v>
      </c>
      <c r="C978" s="101">
        <v>28600000</v>
      </c>
      <c r="D978" s="101">
        <v>32788998</v>
      </c>
      <c r="E978" s="101">
        <v>0</v>
      </c>
      <c r="F978" s="101">
        <v>32788996</v>
      </c>
      <c r="G978" s="101">
        <v>2892000</v>
      </c>
      <c r="H978" s="101">
        <v>21220998</v>
      </c>
      <c r="I978" s="101">
        <v>2892000</v>
      </c>
      <c r="J978" s="101">
        <v>18328998</v>
      </c>
      <c r="K978" s="93"/>
    </row>
    <row r="979" spans="1:11" ht="14.25" customHeight="1">
      <c r="A979" s="93" t="s">
        <v>1321</v>
      </c>
      <c r="B979" s="93" t="s">
        <v>1320</v>
      </c>
      <c r="C979" s="101">
        <v>15000000</v>
      </c>
      <c r="D979" s="101">
        <v>8544000</v>
      </c>
      <c r="E979" s="101">
        <v>0</v>
      </c>
      <c r="F979" s="101">
        <v>8544000</v>
      </c>
      <c r="G979" s="101">
        <v>0</v>
      </c>
      <c r="H979" s="101">
        <v>8544000</v>
      </c>
      <c r="I979" s="101">
        <v>0</v>
      </c>
      <c r="J979" s="101">
        <v>8544000</v>
      </c>
      <c r="K979" s="93"/>
    </row>
    <row r="980" spans="1:11" ht="14.25" customHeight="1">
      <c r="A980" s="93" t="s">
        <v>1323</v>
      </c>
      <c r="B980" s="93" t="s">
        <v>1322</v>
      </c>
      <c r="C980" s="101">
        <v>75400000</v>
      </c>
      <c r="D980" s="101">
        <v>67764672</v>
      </c>
      <c r="E980" s="101">
        <v>0</v>
      </c>
      <c r="F980" s="101">
        <v>67762998</v>
      </c>
      <c r="G980" s="101">
        <v>6492000</v>
      </c>
      <c r="H980" s="101">
        <v>50794998</v>
      </c>
      <c r="I980" s="101">
        <v>6492000</v>
      </c>
      <c r="J980" s="101">
        <v>44302998</v>
      </c>
      <c r="K980" s="93"/>
    </row>
    <row r="981" spans="1:11" ht="14.25" customHeight="1">
      <c r="A981" s="93" t="s">
        <v>1303</v>
      </c>
      <c r="B981" s="93" t="s">
        <v>3785</v>
      </c>
      <c r="C981" s="101">
        <v>10000000</v>
      </c>
      <c r="D981" s="101">
        <v>10000000</v>
      </c>
      <c r="E981" s="101">
        <v>0</v>
      </c>
      <c r="F981" s="101">
        <v>10000000</v>
      </c>
      <c r="G981" s="101">
        <v>0</v>
      </c>
      <c r="H981" s="101">
        <v>10000000</v>
      </c>
      <c r="I981" s="101">
        <v>2500000</v>
      </c>
      <c r="J981" s="101">
        <v>10000000</v>
      </c>
      <c r="K981" s="93"/>
    </row>
    <row r="982" spans="1:11" ht="14.25" customHeight="1">
      <c r="A982" s="93" t="s">
        <v>1306</v>
      </c>
      <c r="B982" s="93" t="s">
        <v>3786</v>
      </c>
      <c r="C982" s="101">
        <v>3000000</v>
      </c>
      <c r="D982" s="101">
        <v>3000000</v>
      </c>
      <c r="E982" s="101">
        <v>0</v>
      </c>
      <c r="F982" s="101">
        <v>0</v>
      </c>
      <c r="G982" s="101">
        <v>0</v>
      </c>
      <c r="H982" s="101">
        <v>0</v>
      </c>
      <c r="I982" s="101">
        <v>0</v>
      </c>
      <c r="J982" s="101">
        <v>0</v>
      </c>
      <c r="K982" s="93"/>
    </row>
    <row r="983" spans="1:11" ht="14.25" customHeight="1">
      <c r="A983" s="93" t="s">
        <v>1338</v>
      </c>
      <c r="B983" s="93" t="s">
        <v>1337</v>
      </c>
      <c r="C983" s="101">
        <v>19200000</v>
      </c>
      <c r="D983" s="101">
        <v>25214098</v>
      </c>
      <c r="E983" s="101">
        <v>2753000</v>
      </c>
      <c r="F983" s="101">
        <v>15966800</v>
      </c>
      <c r="G983" s="101">
        <v>0</v>
      </c>
      <c r="H983" s="101">
        <v>13213800</v>
      </c>
      <c r="I983" s="101">
        <v>4809200</v>
      </c>
      <c r="J983" s="101">
        <v>13213800</v>
      </c>
      <c r="K983" s="93"/>
    </row>
    <row r="984" spans="1:11" ht="14.25" customHeight="1">
      <c r="A984" s="93" t="s">
        <v>1342</v>
      </c>
      <c r="B984" s="93" t="s">
        <v>3787</v>
      </c>
      <c r="C984" s="101">
        <v>6000000</v>
      </c>
      <c r="D984" s="101">
        <v>2700000</v>
      </c>
      <c r="E984" s="101">
        <v>0</v>
      </c>
      <c r="F984" s="101">
        <v>2700000</v>
      </c>
      <c r="G984" s="101">
        <v>2700000</v>
      </c>
      <c r="H984" s="101">
        <v>2700000</v>
      </c>
      <c r="I984" s="101">
        <v>2700000</v>
      </c>
      <c r="J984" s="101">
        <v>2700000</v>
      </c>
      <c r="K984" s="93"/>
    </row>
    <row r="985" spans="1:11" ht="14.25" customHeight="1">
      <c r="A985" s="93" t="s">
        <v>1344</v>
      </c>
      <c r="B985" s="93" t="s">
        <v>3788</v>
      </c>
      <c r="C985" s="101">
        <v>8000000</v>
      </c>
      <c r="D985" s="101">
        <v>4776692</v>
      </c>
      <c r="E985" s="101">
        <v>0</v>
      </c>
      <c r="F985" s="101">
        <v>4776692</v>
      </c>
      <c r="G985" s="101">
        <v>0</v>
      </c>
      <c r="H985" s="101">
        <v>3738000</v>
      </c>
      <c r="I985" s="101">
        <v>0</v>
      </c>
      <c r="J985" s="101">
        <v>3738000</v>
      </c>
      <c r="K985" s="93"/>
    </row>
    <row r="986" spans="1:11" ht="14.25" customHeight="1">
      <c r="B986" s="93"/>
      <c r="C986" s="101">
        <v>313500000</v>
      </c>
      <c r="D986" s="101">
        <v>313500000</v>
      </c>
      <c r="E986" s="101">
        <v>2753000</v>
      </c>
      <c r="F986" s="101">
        <v>299874524</v>
      </c>
      <c r="G986" s="101">
        <v>62342156</v>
      </c>
      <c r="H986" s="101">
        <v>225584348</v>
      </c>
      <c r="I986" s="101">
        <v>71027856</v>
      </c>
      <c r="J986" s="101">
        <v>209950348</v>
      </c>
      <c r="K986" s="93"/>
    </row>
    <row r="987" spans="1:11" ht="14.25" customHeight="1">
      <c r="B987" s="93"/>
      <c r="C987" s="101">
        <v>313500000</v>
      </c>
      <c r="D987" s="101">
        <v>313500000</v>
      </c>
      <c r="E987" s="101">
        <v>2753000</v>
      </c>
      <c r="F987" s="101">
        <v>299874524</v>
      </c>
      <c r="G987" s="101">
        <v>62342156</v>
      </c>
      <c r="H987" s="101">
        <v>225584348</v>
      </c>
      <c r="I987" s="101">
        <v>71027856</v>
      </c>
      <c r="J987" s="101">
        <v>209950348</v>
      </c>
      <c r="K987" s="93"/>
    </row>
    <row r="988" spans="1:11" ht="14.25" customHeight="1">
      <c r="B988" s="93"/>
      <c r="C988" s="101">
        <v>313500000</v>
      </c>
      <c r="D988" s="101">
        <v>313500000</v>
      </c>
      <c r="E988" s="101">
        <v>2753000</v>
      </c>
      <c r="F988" s="101">
        <v>299874524</v>
      </c>
      <c r="G988" s="101">
        <v>62342156</v>
      </c>
      <c r="H988" s="101">
        <v>225584348</v>
      </c>
      <c r="I988" s="101">
        <v>71027856</v>
      </c>
      <c r="J988" s="101">
        <v>209950348</v>
      </c>
      <c r="K988" s="93"/>
    </row>
    <row r="989" spans="1:11" ht="14.25" customHeight="1">
      <c r="B989" s="93" t="s">
        <v>3601</v>
      </c>
      <c r="C989" s="101">
        <v>313500000</v>
      </c>
      <c r="D989" s="101">
        <v>313500000</v>
      </c>
      <c r="E989" s="101">
        <v>2753000</v>
      </c>
      <c r="F989" s="101">
        <v>299874524</v>
      </c>
      <c r="G989" s="101">
        <v>62342156</v>
      </c>
      <c r="H989" s="101">
        <v>225584348</v>
      </c>
      <c r="I989" s="101">
        <v>71027856</v>
      </c>
      <c r="J989" s="101">
        <v>209950348</v>
      </c>
      <c r="K989" s="93"/>
    </row>
    <row r="990" spans="1:11" ht="14.25" customHeight="1">
      <c r="B990" s="93" t="s">
        <v>3595</v>
      </c>
      <c r="C990" s="101">
        <v>313500000</v>
      </c>
      <c r="D990" s="101">
        <v>313500000</v>
      </c>
      <c r="E990" s="101">
        <v>2753000</v>
      </c>
      <c r="F990" s="101">
        <v>299874524</v>
      </c>
      <c r="G990" s="101">
        <v>62342156</v>
      </c>
      <c r="H990" s="101">
        <v>225584348</v>
      </c>
      <c r="I990" s="101">
        <v>71027856</v>
      </c>
      <c r="J990" s="101">
        <v>209950348</v>
      </c>
      <c r="K990" s="93"/>
    </row>
    <row r="991" spans="1:11" ht="14.25" customHeight="1">
      <c r="B991" s="93" t="s">
        <v>3594</v>
      </c>
      <c r="C991" s="101">
        <v>313500000</v>
      </c>
      <c r="D991" s="101">
        <v>313500000</v>
      </c>
      <c r="E991" s="101">
        <v>2753000</v>
      </c>
      <c r="F991" s="101">
        <v>299874524</v>
      </c>
      <c r="G991" s="101">
        <v>62342156</v>
      </c>
      <c r="H991" s="101">
        <v>225584348</v>
      </c>
      <c r="I991" s="101">
        <v>71027856</v>
      </c>
      <c r="J991" s="101">
        <v>209950348</v>
      </c>
      <c r="K991" s="93"/>
    </row>
    <row r="992" spans="1:11" ht="14.25" customHeight="1">
      <c r="A992" s="93" t="s">
        <v>3391</v>
      </c>
      <c r="B992" s="93" t="s">
        <v>3625</v>
      </c>
      <c r="C992" s="93"/>
      <c r="D992" s="93"/>
      <c r="E992" s="93"/>
      <c r="F992" s="93"/>
      <c r="G992" s="93"/>
      <c r="H992" s="93"/>
      <c r="I992" s="93"/>
      <c r="K992" s="93"/>
    </row>
    <row r="993" spans="1:11" ht="14.25" customHeight="1">
      <c r="A993" s="93" t="s">
        <v>3392</v>
      </c>
      <c r="B993" s="93" t="s">
        <v>3626</v>
      </c>
      <c r="C993" s="93"/>
      <c r="D993" s="93"/>
      <c r="E993" s="93"/>
      <c r="F993" s="93"/>
      <c r="G993" s="93"/>
      <c r="H993" s="93"/>
      <c r="I993" s="93"/>
      <c r="K993" s="93"/>
    </row>
    <row r="994" spans="1:11" ht="14.25" customHeight="1">
      <c r="A994" s="93"/>
      <c r="B994" s="93"/>
      <c r="C994" s="93"/>
      <c r="D994" s="93"/>
      <c r="E994" s="93"/>
      <c r="F994" s="93"/>
      <c r="G994" s="93"/>
      <c r="H994" s="93"/>
      <c r="I994" s="93"/>
      <c r="K994" s="93"/>
    </row>
    <row r="995" spans="1:11" ht="14.25" customHeight="1">
      <c r="A995" s="93"/>
      <c r="B995" s="93"/>
      <c r="C995" s="93"/>
      <c r="D995" s="93"/>
      <c r="E995" s="93"/>
      <c r="F995" s="93"/>
      <c r="G995" s="93"/>
      <c r="H995" s="93"/>
      <c r="I995" s="93"/>
      <c r="K995" s="93"/>
    </row>
    <row r="996" spans="1:11" ht="14.25" customHeight="1">
      <c r="A996" s="93"/>
      <c r="B996" s="93"/>
      <c r="C996" s="93"/>
      <c r="D996" s="93"/>
      <c r="E996" s="93"/>
      <c r="F996" s="93"/>
      <c r="G996" s="93"/>
      <c r="H996" s="93"/>
      <c r="I996" s="93"/>
      <c r="K996" s="93"/>
    </row>
    <row r="997" spans="1:11" ht="14.25" customHeight="1">
      <c r="A997" s="93"/>
      <c r="B997" s="93"/>
      <c r="C997" s="93"/>
      <c r="D997" s="93"/>
      <c r="E997" s="93"/>
      <c r="F997" s="93"/>
      <c r="G997" s="93"/>
      <c r="H997" s="93"/>
      <c r="I997" s="93"/>
      <c r="K997" s="93"/>
    </row>
    <row r="998" spans="1:11" ht="14.25" customHeight="1">
      <c r="A998" s="93"/>
      <c r="B998" s="93"/>
      <c r="C998" s="93"/>
      <c r="D998" s="93"/>
      <c r="E998" s="93"/>
      <c r="F998" s="93"/>
      <c r="G998" s="93"/>
      <c r="H998" s="93"/>
      <c r="I998" s="93"/>
      <c r="K998" s="93"/>
    </row>
    <row r="999" spans="1:11" ht="14.25" customHeight="1">
      <c r="A999" s="93">
        <v>3</v>
      </c>
      <c r="B999" s="93" t="s">
        <v>3599</v>
      </c>
      <c r="C999" s="93"/>
      <c r="D999" s="93"/>
      <c r="E999" s="93"/>
      <c r="F999" s="93"/>
      <c r="G999" s="93"/>
      <c r="H999" s="93"/>
      <c r="I999" s="93"/>
      <c r="K999" s="93"/>
    </row>
    <row r="1000" spans="1:11" ht="14.25" customHeight="1">
      <c r="A1000" s="93">
        <v>35</v>
      </c>
      <c r="B1000" s="93" t="s">
        <v>3636</v>
      </c>
      <c r="C1000" s="93"/>
      <c r="D1000" s="93"/>
      <c r="E1000" s="93"/>
      <c r="F1000" s="93"/>
      <c r="G1000" s="93"/>
      <c r="H1000" s="93"/>
      <c r="I1000" s="93"/>
      <c r="K1000" s="93"/>
    </row>
    <row r="1001" spans="1:11" ht="14.25" customHeight="1">
      <c r="A1001" s="93" t="s">
        <v>3471</v>
      </c>
      <c r="B1001" s="93" t="s">
        <v>3789</v>
      </c>
      <c r="C1001" s="101">
        <v>0</v>
      </c>
      <c r="D1001" s="101">
        <v>2432078</v>
      </c>
      <c r="E1001" s="101">
        <v>0</v>
      </c>
      <c r="F1001" s="101">
        <v>2432078</v>
      </c>
      <c r="G1001" s="101">
        <v>0</v>
      </c>
      <c r="H1001" s="101">
        <v>2432078</v>
      </c>
      <c r="I1001" s="101">
        <v>0</v>
      </c>
      <c r="J1001" s="101">
        <v>2432078</v>
      </c>
      <c r="K1001" s="93"/>
    </row>
    <row r="1002" spans="1:11" ht="14.25" customHeight="1">
      <c r="A1002" s="93" t="s">
        <v>3472</v>
      </c>
      <c r="B1002" s="93" t="s">
        <v>3790</v>
      </c>
      <c r="C1002" s="101">
        <v>0</v>
      </c>
      <c r="D1002" s="101">
        <v>15587856</v>
      </c>
      <c r="E1002" s="101">
        <v>0</v>
      </c>
      <c r="F1002" s="101">
        <v>15587856</v>
      </c>
      <c r="G1002" s="101">
        <v>0</v>
      </c>
      <c r="H1002" s="101">
        <v>15587856</v>
      </c>
      <c r="I1002" s="101">
        <v>0</v>
      </c>
      <c r="J1002" s="101">
        <v>15587856</v>
      </c>
      <c r="K1002" s="93"/>
    </row>
    <row r="1003" spans="1:11" ht="14.25" customHeight="1">
      <c r="A1003" s="93" t="s">
        <v>3473</v>
      </c>
      <c r="B1003" s="93" t="s">
        <v>3791</v>
      </c>
      <c r="C1003" s="101">
        <v>0</v>
      </c>
      <c r="D1003" s="101">
        <v>3915148</v>
      </c>
      <c r="E1003" s="101">
        <v>0</v>
      </c>
      <c r="F1003" s="101">
        <v>3915148</v>
      </c>
      <c r="G1003" s="101">
        <v>0</v>
      </c>
      <c r="H1003" s="101">
        <v>3915148</v>
      </c>
      <c r="I1003" s="101">
        <v>0</v>
      </c>
      <c r="J1003" s="101">
        <v>3915148</v>
      </c>
      <c r="K1003" s="93"/>
    </row>
    <row r="1004" spans="1:11" ht="14.25" customHeight="1">
      <c r="B1004" s="93"/>
      <c r="C1004" s="101">
        <v>0</v>
      </c>
      <c r="D1004" s="101">
        <v>21935082</v>
      </c>
      <c r="E1004" s="101">
        <v>0</v>
      </c>
      <c r="F1004" s="101">
        <v>21935082</v>
      </c>
      <c r="G1004" s="101">
        <v>0</v>
      </c>
      <c r="H1004" s="101">
        <v>21935082</v>
      </c>
      <c r="I1004" s="101">
        <v>0</v>
      </c>
      <c r="J1004" s="101">
        <v>21935082</v>
      </c>
      <c r="K1004" s="93"/>
    </row>
    <row r="1005" spans="1:11" ht="14.25" customHeight="1">
      <c r="B1005" s="93"/>
      <c r="C1005" s="101">
        <v>0</v>
      </c>
      <c r="D1005" s="101">
        <v>21935082</v>
      </c>
      <c r="E1005" s="101">
        <v>0</v>
      </c>
      <c r="F1005" s="101">
        <v>21935082</v>
      </c>
      <c r="G1005" s="101">
        <v>0</v>
      </c>
      <c r="H1005" s="101">
        <v>21935082</v>
      </c>
      <c r="I1005" s="101">
        <v>0</v>
      </c>
      <c r="J1005" s="101">
        <v>21935082</v>
      </c>
      <c r="K1005" s="93"/>
    </row>
    <row r="1006" spans="1:11" ht="14.25" customHeight="1">
      <c r="B1006" s="93"/>
      <c r="C1006" s="101">
        <v>0</v>
      </c>
      <c r="D1006" s="101">
        <v>21935082</v>
      </c>
      <c r="E1006" s="101">
        <v>0</v>
      </c>
      <c r="F1006" s="101">
        <v>21935082</v>
      </c>
      <c r="G1006" s="101">
        <v>0</v>
      </c>
      <c r="H1006" s="101">
        <v>21935082</v>
      </c>
      <c r="I1006" s="101">
        <v>0</v>
      </c>
      <c r="J1006" s="101">
        <v>21935082</v>
      </c>
      <c r="K1006" s="93"/>
    </row>
    <row r="1007" spans="1:11" ht="14.25" customHeight="1">
      <c r="B1007" s="93"/>
      <c r="C1007" s="101">
        <v>0</v>
      </c>
      <c r="D1007" s="101">
        <v>21935082</v>
      </c>
      <c r="E1007" s="101">
        <v>0</v>
      </c>
      <c r="F1007" s="101">
        <v>21935082</v>
      </c>
      <c r="G1007" s="101">
        <v>0</v>
      </c>
      <c r="H1007" s="101">
        <v>21935082</v>
      </c>
      <c r="I1007" s="101">
        <v>0</v>
      </c>
      <c r="J1007" s="101">
        <v>21935082</v>
      </c>
      <c r="K1007" s="93"/>
    </row>
    <row r="1008" spans="1:11" ht="14.25" customHeight="1">
      <c r="B1008" s="93" t="s">
        <v>3626</v>
      </c>
      <c r="C1008" s="101">
        <v>0</v>
      </c>
      <c r="D1008" s="101">
        <v>21935082</v>
      </c>
      <c r="E1008" s="101">
        <v>0</v>
      </c>
      <c r="F1008" s="101">
        <v>21935082</v>
      </c>
      <c r="G1008" s="101">
        <v>0</v>
      </c>
      <c r="H1008" s="101">
        <v>21935082</v>
      </c>
      <c r="I1008" s="101">
        <v>0</v>
      </c>
      <c r="J1008" s="101">
        <v>21935082</v>
      </c>
      <c r="K1008" s="93"/>
    </row>
    <row r="1009" spans="1:11" ht="14.25" customHeight="1">
      <c r="B1009" s="93" t="s">
        <v>3625</v>
      </c>
      <c r="C1009" s="101">
        <v>0</v>
      </c>
      <c r="D1009" s="101">
        <v>21935082</v>
      </c>
      <c r="E1009" s="101">
        <v>0</v>
      </c>
      <c r="F1009" s="101">
        <v>21935082</v>
      </c>
      <c r="G1009" s="101">
        <v>0</v>
      </c>
      <c r="H1009" s="101">
        <v>21935082</v>
      </c>
      <c r="I1009" s="101">
        <v>0</v>
      </c>
      <c r="J1009" s="101">
        <v>21935082</v>
      </c>
      <c r="K1009" s="93"/>
    </row>
    <row r="1010" spans="1:11" ht="14.25" customHeight="1">
      <c r="B1010" s="93" t="s">
        <v>3593</v>
      </c>
      <c r="C1010" s="101">
        <v>313500000</v>
      </c>
      <c r="D1010" s="101">
        <v>335435082</v>
      </c>
      <c r="E1010" s="101">
        <v>2753000</v>
      </c>
      <c r="F1010" s="101">
        <v>321809606</v>
      </c>
      <c r="G1010" s="101">
        <v>62342156</v>
      </c>
      <c r="H1010" s="101">
        <v>247519430</v>
      </c>
      <c r="I1010" s="101">
        <v>71027856</v>
      </c>
      <c r="J1010" s="101">
        <v>231885430</v>
      </c>
      <c r="K1010" s="93"/>
    </row>
    <row r="1011" spans="1:11" ht="14.25" customHeight="1">
      <c r="B1011" s="93" t="s">
        <v>3781</v>
      </c>
      <c r="C1011" s="101">
        <v>313500000</v>
      </c>
      <c r="D1011" s="101">
        <v>335435082</v>
      </c>
      <c r="E1011" s="101">
        <v>2753000</v>
      </c>
      <c r="F1011" s="101">
        <v>321809606</v>
      </c>
      <c r="G1011" s="101">
        <v>62342156</v>
      </c>
      <c r="H1011" s="101">
        <v>247519430</v>
      </c>
      <c r="I1011" s="101">
        <v>71027856</v>
      </c>
      <c r="J1011" s="101">
        <v>231885430</v>
      </c>
      <c r="K1011" s="93"/>
    </row>
    <row r="1012" spans="1:11" ht="14.25" customHeight="1">
      <c r="A1012" s="93">
        <v>10</v>
      </c>
      <c r="B1012" s="93" t="s">
        <v>3792</v>
      </c>
      <c r="C1012" s="93"/>
      <c r="D1012" s="93"/>
      <c r="E1012" s="93"/>
      <c r="F1012" s="93"/>
      <c r="G1012" s="93"/>
      <c r="H1012" s="93"/>
      <c r="I1012" s="93"/>
      <c r="K1012" s="93"/>
    </row>
    <row r="1013" spans="1:11" ht="14.25" customHeight="1">
      <c r="A1013" s="93">
        <v>2.2999999999999998</v>
      </c>
      <c r="B1013" s="93" t="s">
        <v>3593</v>
      </c>
      <c r="C1013" s="93"/>
      <c r="D1013" s="93"/>
      <c r="E1013" s="93"/>
      <c r="F1013" s="93"/>
      <c r="G1013" s="93"/>
      <c r="H1013" s="93"/>
      <c r="I1013" s="93"/>
      <c r="K1013" s="93"/>
    </row>
    <row r="1014" spans="1:11" ht="14.25" customHeight="1">
      <c r="A1014" s="93" t="s">
        <v>3387</v>
      </c>
      <c r="B1014" s="93" t="s">
        <v>3594</v>
      </c>
      <c r="C1014" s="93"/>
      <c r="D1014" s="93"/>
      <c r="E1014" s="93"/>
      <c r="F1014" s="93"/>
      <c r="G1014" s="93"/>
      <c r="H1014" s="93"/>
      <c r="I1014" s="93"/>
      <c r="K1014" s="93"/>
    </row>
    <row r="1015" spans="1:11" ht="14.25" customHeight="1">
      <c r="A1015" s="93" t="s">
        <v>3388</v>
      </c>
      <c r="B1015" s="93" t="s">
        <v>3595</v>
      </c>
      <c r="C1015" s="93"/>
      <c r="D1015" s="93"/>
      <c r="E1015" s="93"/>
      <c r="F1015" s="93"/>
      <c r="G1015" s="93"/>
      <c r="H1015" s="93"/>
      <c r="I1015" s="93"/>
      <c r="K1015" s="93"/>
    </row>
    <row r="1016" spans="1:11" ht="14.25" customHeight="1">
      <c r="A1016" s="93" t="s">
        <v>3389</v>
      </c>
      <c r="B1016" s="93" t="s">
        <v>3596</v>
      </c>
      <c r="C1016" s="93"/>
      <c r="D1016" s="93"/>
      <c r="E1016" s="93"/>
      <c r="F1016" s="93"/>
      <c r="G1016" s="93"/>
      <c r="H1016" s="93"/>
      <c r="I1016" s="93"/>
      <c r="K1016" s="93"/>
    </row>
    <row r="1017" spans="1:11" ht="14.25" customHeight="1">
      <c r="A1017" s="93"/>
      <c r="B1017" s="93"/>
      <c r="C1017" s="93"/>
      <c r="D1017" s="93"/>
      <c r="E1017" s="93"/>
      <c r="F1017" s="93"/>
      <c r="G1017" s="93"/>
      <c r="H1017" s="93"/>
      <c r="I1017" s="93"/>
      <c r="K1017" s="93"/>
    </row>
    <row r="1018" spans="1:11" ht="14.25" customHeight="1">
      <c r="A1018" s="93"/>
      <c r="B1018" s="93"/>
      <c r="C1018" s="93"/>
      <c r="D1018" s="93"/>
      <c r="E1018" s="93"/>
      <c r="F1018" s="93"/>
      <c r="G1018" s="93"/>
      <c r="H1018" s="93"/>
      <c r="I1018" s="93"/>
      <c r="K1018" s="93"/>
    </row>
    <row r="1019" spans="1:11" ht="14.25" customHeight="1">
      <c r="A1019" s="93"/>
      <c r="B1019" s="93"/>
      <c r="C1019" s="93"/>
      <c r="D1019" s="93"/>
      <c r="E1019" s="93"/>
      <c r="F1019" s="93"/>
      <c r="G1019" s="93"/>
      <c r="H1019" s="93"/>
      <c r="I1019" s="93"/>
      <c r="K1019" s="93"/>
    </row>
    <row r="1020" spans="1:11" ht="14.25" customHeight="1">
      <c r="A1020" s="93"/>
      <c r="B1020" s="93"/>
      <c r="C1020" s="93"/>
      <c r="D1020" s="93"/>
      <c r="E1020" s="93"/>
      <c r="F1020" s="93"/>
      <c r="G1020" s="93"/>
      <c r="H1020" s="93"/>
      <c r="I1020" s="93"/>
      <c r="K1020" s="93"/>
    </row>
    <row r="1021" spans="1:11" ht="14.25" customHeight="1">
      <c r="A1021" s="93">
        <v>2</v>
      </c>
      <c r="B1021" s="93" t="s">
        <v>3610</v>
      </c>
      <c r="C1021" s="93"/>
      <c r="D1021" s="93"/>
      <c r="E1021" s="93"/>
      <c r="F1021" s="93"/>
      <c r="G1021" s="93"/>
      <c r="H1021" s="93"/>
      <c r="I1021" s="93"/>
      <c r="K1021" s="93"/>
    </row>
    <row r="1022" spans="1:11" ht="14.25" customHeight="1">
      <c r="A1022" s="93">
        <v>45</v>
      </c>
      <c r="B1022" s="93" t="s">
        <v>3597</v>
      </c>
      <c r="C1022" s="93"/>
      <c r="D1022" s="93"/>
      <c r="E1022" s="93"/>
      <c r="F1022" s="93"/>
      <c r="G1022" s="93"/>
      <c r="H1022" s="93"/>
      <c r="I1022" s="93"/>
      <c r="K1022" s="93"/>
    </row>
    <row r="1023" spans="1:11" ht="14.25" customHeight="1">
      <c r="A1023" s="93" t="s">
        <v>3145</v>
      </c>
      <c r="B1023" s="93" t="s">
        <v>3793</v>
      </c>
      <c r="C1023" s="101">
        <v>15000000</v>
      </c>
      <c r="D1023" s="101">
        <v>8100000</v>
      </c>
      <c r="E1023" s="101">
        <v>0</v>
      </c>
      <c r="F1023" s="101">
        <v>0</v>
      </c>
      <c r="G1023" s="101">
        <v>0</v>
      </c>
      <c r="H1023" s="101">
        <v>0</v>
      </c>
      <c r="I1023" s="101">
        <v>0</v>
      </c>
      <c r="J1023" s="101">
        <v>0</v>
      </c>
      <c r="K1023" s="93"/>
    </row>
    <row r="1024" spans="1:11" ht="14.25" customHeight="1">
      <c r="B1024" s="93"/>
      <c r="C1024" s="101">
        <v>15000000</v>
      </c>
      <c r="D1024" s="101">
        <v>8100000</v>
      </c>
      <c r="E1024" s="101">
        <v>0</v>
      </c>
      <c r="F1024" s="101">
        <v>0</v>
      </c>
      <c r="G1024" s="101">
        <v>0</v>
      </c>
      <c r="H1024" s="101">
        <v>0</v>
      </c>
      <c r="I1024" s="101">
        <v>0</v>
      </c>
      <c r="J1024" s="101">
        <v>0</v>
      </c>
      <c r="K1024" s="93"/>
    </row>
    <row r="1025" spans="1:11" ht="14.25" customHeight="1">
      <c r="B1025" s="93"/>
      <c r="C1025" s="101">
        <v>15000000</v>
      </c>
      <c r="D1025" s="101">
        <v>8100000</v>
      </c>
      <c r="E1025" s="101">
        <v>0</v>
      </c>
      <c r="F1025" s="101">
        <v>0</v>
      </c>
      <c r="G1025" s="101">
        <v>0</v>
      </c>
      <c r="H1025" s="101">
        <v>0</v>
      </c>
      <c r="I1025" s="101">
        <v>0</v>
      </c>
      <c r="J1025" s="101">
        <v>0</v>
      </c>
      <c r="K1025" s="93"/>
    </row>
    <row r="1026" spans="1:11" ht="14.25" customHeight="1">
      <c r="B1026" s="93"/>
      <c r="C1026" s="101">
        <v>15000000</v>
      </c>
      <c r="D1026" s="101">
        <v>8100000</v>
      </c>
      <c r="E1026" s="101">
        <v>0</v>
      </c>
      <c r="F1026" s="101">
        <v>0</v>
      </c>
      <c r="G1026" s="101">
        <v>0</v>
      </c>
      <c r="H1026" s="101">
        <v>0</v>
      </c>
      <c r="I1026" s="101">
        <v>0</v>
      </c>
      <c r="J1026" s="101">
        <v>0</v>
      </c>
      <c r="K1026" s="93"/>
    </row>
    <row r="1027" spans="1:11" ht="14.25" customHeight="1">
      <c r="B1027" s="93" t="s">
        <v>3596</v>
      </c>
      <c r="C1027" s="101">
        <v>15000000</v>
      </c>
      <c r="D1027" s="101">
        <v>8100000</v>
      </c>
      <c r="E1027" s="101">
        <v>0</v>
      </c>
      <c r="F1027" s="101">
        <v>0</v>
      </c>
      <c r="G1027" s="101">
        <v>0</v>
      </c>
      <c r="H1027" s="101">
        <v>0</v>
      </c>
      <c r="I1027" s="101">
        <v>0</v>
      </c>
      <c r="J1027" s="101">
        <v>0</v>
      </c>
      <c r="K1027" s="93"/>
    </row>
    <row r="1028" spans="1:11" ht="14.25" customHeight="1">
      <c r="A1028" s="93" t="s">
        <v>3390</v>
      </c>
      <c r="B1028" s="93" t="s">
        <v>3601</v>
      </c>
      <c r="C1028" s="93"/>
      <c r="D1028" s="93"/>
      <c r="E1028" s="93"/>
      <c r="F1028" s="93"/>
      <c r="G1028" s="93"/>
      <c r="H1028" s="93"/>
      <c r="I1028" s="93"/>
      <c r="K1028" s="93"/>
    </row>
    <row r="1029" spans="1:11" ht="14.25" customHeight="1">
      <c r="A1029" s="93"/>
      <c r="B1029" s="93"/>
      <c r="C1029" s="93"/>
      <c r="D1029" s="93"/>
      <c r="E1029" s="93"/>
      <c r="F1029" s="93"/>
      <c r="G1029" s="93"/>
      <c r="H1029" s="93"/>
      <c r="I1029" s="93"/>
      <c r="K1029" s="93"/>
    </row>
    <row r="1030" spans="1:11" ht="14.25" customHeight="1">
      <c r="A1030" s="93"/>
      <c r="B1030" s="93"/>
      <c r="C1030" s="93"/>
      <c r="D1030" s="93"/>
      <c r="E1030" s="93"/>
      <c r="F1030" s="93"/>
      <c r="G1030" s="93"/>
      <c r="H1030" s="93"/>
      <c r="I1030" s="93"/>
      <c r="K1030" s="93"/>
    </row>
    <row r="1031" spans="1:11" ht="14.25" customHeight="1">
      <c r="A1031" s="93"/>
      <c r="B1031" s="93"/>
      <c r="C1031" s="93"/>
      <c r="D1031" s="93"/>
      <c r="E1031" s="93"/>
      <c r="F1031" s="93"/>
      <c r="G1031" s="93"/>
      <c r="H1031" s="93"/>
      <c r="I1031" s="93"/>
      <c r="K1031" s="93"/>
    </row>
    <row r="1032" spans="1:11" ht="14.25" customHeight="1">
      <c r="A1032" s="93"/>
      <c r="B1032" s="93"/>
      <c r="C1032" s="93"/>
      <c r="D1032" s="93"/>
      <c r="E1032" s="93"/>
      <c r="F1032" s="93"/>
      <c r="G1032" s="93"/>
      <c r="H1032" s="93"/>
      <c r="I1032" s="93"/>
      <c r="K1032" s="93"/>
    </row>
    <row r="1033" spans="1:11" ht="14.25" customHeight="1">
      <c r="A1033" s="93"/>
      <c r="B1033" s="93"/>
      <c r="C1033" s="93"/>
      <c r="D1033" s="93"/>
      <c r="E1033" s="93"/>
      <c r="F1033" s="93"/>
      <c r="G1033" s="93"/>
      <c r="H1033" s="93"/>
      <c r="I1033" s="93"/>
      <c r="K1033" s="93"/>
    </row>
    <row r="1034" spans="1:11" ht="14.25" customHeight="1">
      <c r="A1034" s="93">
        <v>41</v>
      </c>
      <c r="B1034" s="93" t="s">
        <v>3659</v>
      </c>
      <c r="C1034" s="93"/>
      <c r="D1034" s="93"/>
      <c r="E1034" s="93"/>
      <c r="F1034" s="93"/>
      <c r="G1034" s="93"/>
      <c r="H1034" s="93"/>
      <c r="I1034" s="93"/>
      <c r="K1034" s="93"/>
    </row>
    <row r="1035" spans="1:11" ht="14.25" customHeight="1">
      <c r="A1035" s="93" t="s">
        <v>3254</v>
      </c>
      <c r="B1035" s="93" t="s">
        <v>3794</v>
      </c>
      <c r="C1035" s="101">
        <v>0</v>
      </c>
      <c r="D1035" s="101">
        <v>110000000</v>
      </c>
      <c r="E1035" s="101">
        <v>0</v>
      </c>
      <c r="F1035" s="101">
        <v>0</v>
      </c>
      <c r="G1035" s="101">
        <v>0</v>
      </c>
      <c r="H1035" s="101">
        <v>0</v>
      </c>
      <c r="I1035" s="101">
        <v>0</v>
      </c>
      <c r="J1035" s="101">
        <v>0</v>
      </c>
      <c r="K1035" s="93"/>
    </row>
    <row r="1036" spans="1:11" ht="14.25" customHeight="1">
      <c r="A1036" s="93" t="s">
        <v>3257</v>
      </c>
      <c r="B1036" s="93" t="s">
        <v>3795</v>
      </c>
      <c r="C1036" s="101">
        <v>0</v>
      </c>
      <c r="D1036" s="101">
        <v>0</v>
      </c>
      <c r="E1036" s="101">
        <v>0</v>
      </c>
      <c r="F1036" s="101">
        <v>0</v>
      </c>
      <c r="G1036" s="101">
        <v>0</v>
      </c>
      <c r="H1036" s="101">
        <v>0</v>
      </c>
      <c r="I1036" s="101">
        <v>0</v>
      </c>
      <c r="J1036" s="101">
        <v>0</v>
      </c>
      <c r="K1036" s="93"/>
    </row>
    <row r="1037" spans="1:11" ht="14.25" customHeight="1">
      <c r="A1037" s="93">
        <v>2</v>
      </c>
      <c r="B1037" s="93" t="s">
        <v>3610</v>
      </c>
      <c r="C1037" s="93"/>
      <c r="D1037" s="93"/>
      <c r="E1037" s="93"/>
      <c r="F1037" s="93"/>
      <c r="G1037" s="93"/>
      <c r="H1037" s="93"/>
      <c r="I1037" s="93"/>
      <c r="K1037" s="93"/>
    </row>
    <row r="1038" spans="1:11" ht="14.25" customHeight="1">
      <c r="A1038" s="93">
        <v>37</v>
      </c>
      <c r="B1038" s="93" t="s">
        <v>3796</v>
      </c>
      <c r="C1038" s="93"/>
      <c r="D1038" s="93"/>
      <c r="E1038" s="93"/>
      <c r="F1038" s="93"/>
      <c r="G1038" s="93"/>
      <c r="H1038" s="93"/>
      <c r="I1038" s="93"/>
      <c r="K1038" s="93"/>
    </row>
    <row r="1039" spans="1:11" ht="14.25" customHeight="1">
      <c r="A1039" s="93" t="s">
        <v>3047</v>
      </c>
      <c r="B1039" s="93" t="s">
        <v>3045</v>
      </c>
      <c r="C1039" s="101">
        <v>11900000</v>
      </c>
      <c r="D1039" s="101">
        <v>4800000</v>
      </c>
      <c r="E1039" s="101">
        <v>0</v>
      </c>
      <c r="F1039" s="101">
        <v>4800000</v>
      </c>
      <c r="G1039" s="101">
        <v>0</v>
      </c>
      <c r="H1039" s="101">
        <v>4800000</v>
      </c>
      <c r="I1039" s="101">
        <v>0</v>
      </c>
      <c r="J1039" s="101">
        <v>4800000</v>
      </c>
      <c r="K1039" s="93"/>
    </row>
    <row r="1040" spans="1:11" ht="14.25" customHeight="1">
      <c r="A1040" s="93" t="s">
        <v>3044</v>
      </c>
      <c r="B1040" s="93" t="s">
        <v>3797</v>
      </c>
      <c r="C1040" s="101">
        <v>33000000</v>
      </c>
      <c r="D1040" s="101">
        <v>29800000</v>
      </c>
      <c r="E1040" s="101">
        <v>0</v>
      </c>
      <c r="F1040" s="101">
        <v>27000000</v>
      </c>
      <c r="G1040" s="101">
        <v>0</v>
      </c>
      <c r="H1040" s="101">
        <v>18000000</v>
      </c>
      <c r="I1040" s="101">
        <v>3000000</v>
      </c>
      <c r="J1040" s="101">
        <v>18000000</v>
      </c>
      <c r="K1040" s="93"/>
    </row>
    <row r="1041" spans="1:11" ht="14.25" customHeight="1">
      <c r="A1041" s="93" t="s">
        <v>3046</v>
      </c>
      <c r="B1041" s="93" t="s">
        <v>3045</v>
      </c>
      <c r="C1041" s="101">
        <v>35200000</v>
      </c>
      <c r="D1041" s="101">
        <v>46400000</v>
      </c>
      <c r="E1041" s="101">
        <v>0</v>
      </c>
      <c r="F1041" s="101">
        <v>40000000</v>
      </c>
      <c r="G1041" s="101">
        <v>0</v>
      </c>
      <c r="H1041" s="101">
        <v>27200000</v>
      </c>
      <c r="I1041" s="101">
        <v>4800000</v>
      </c>
      <c r="J1041" s="101">
        <v>27200000</v>
      </c>
      <c r="K1041" s="93"/>
    </row>
    <row r="1042" spans="1:11" ht="14.25" customHeight="1">
      <c r="A1042" s="93">
        <v>41</v>
      </c>
      <c r="B1042" s="93" t="s">
        <v>3659</v>
      </c>
      <c r="C1042" s="93"/>
      <c r="D1042" s="93"/>
      <c r="E1042" s="93"/>
      <c r="F1042" s="93"/>
      <c r="G1042" s="93"/>
      <c r="H1042" s="93"/>
      <c r="I1042" s="93"/>
      <c r="K1042" s="93"/>
    </row>
    <row r="1043" spans="1:11" ht="14.25" customHeight="1">
      <c r="A1043" s="93" t="s">
        <v>2973</v>
      </c>
      <c r="B1043" s="93" t="s">
        <v>3798</v>
      </c>
      <c r="C1043" s="101">
        <v>0</v>
      </c>
      <c r="D1043" s="101">
        <v>4500000</v>
      </c>
      <c r="E1043" s="101">
        <v>0</v>
      </c>
      <c r="F1043" s="101">
        <v>4500000</v>
      </c>
      <c r="G1043" s="101">
        <v>0</v>
      </c>
      <c r="H1043" s="101">
        <v>4500000</v>
      </c>
      <c r="I1043" s="101">
        <v>0</v>
      </c>
      <c r="J1043" s="101">
        <v>4500000</v>
      </c>
      <c r="K1043" s="93"/>
    </row>
    <row r="1044" spans="1:11" ht="14.25" customHeight="1">
      <c r="A1044" s="93" t="s">
        <v>2984</v>
      </c>
      <c r="B1044" s="93" t="s">
        <v>2981</v>
      </c>
      <c r="C1044" s="101">
        <v>97924207.040000007</v>
      </c>
      <c r="D1044" s="101">
        <v>195824207.03999999</v>
      </c>
      <c r="E1044" s="101">
        <v>0</v>
      </c>
      <c r="F1044" s="101">
        <v>0</v>
      </c>
      <c r="G1044" s="101">
        <v>0</v>
      </c>
      <c r="H1044" s="101">
        <v>0</v>
      </c>
      <c r="I1044" s="101">
        <v>0</v>
      </c>
      <c r="J1044" s="101">
        <v>0</v>
      </c>
      <c r="K1044" s="93"/>
    </row>
    <row r="1045" spans="1:11" ht="14.25" customHeight="1">
      <c r="A1045" s="93" t="s">
        <v>2986</v>
      </c>
      <c r="B1045" s="93" t="s">
        <v>3799</v>
      </c>
      <c r="C1045" s="101">
        <v>97924207</v>
      </c>
      <c r="D1045" s="101">
        <v>24207</v>
      </c>
      <c r="E1045" s="101">
        <v>0</v>
      </c>
      <c r="F1045" s="101">
        <v>0</v>
      </c>
      <c r="G1045" s="101">
        <v>0</v>
      </c>
      <c r="H1045" s="101">
        <v>0</v>
      </c>
      <c r="I1045" s="101">
        <v>0</v>
      </c>
      <c r="J1045" s="101">
        <v>0</v>
      </c>
      <c r="K1045" s="93"/>
    </row>
    <row r="1046" spans="1:11" ht="14.25" customHeight="1">
      <c r="A1046" s="93" t="s">
        <v>2992</v>
      </c>
      <c r="B1046" s="93" t="s">
        <v>2991</v>
      </c>
      <c r="C1046" s="101">
        <v>228489816</v>
      </c>
      <c r="D1046" s="101">
        <v>228489816</v>
      </c>
      <c r="E1046" s="101">
        <v>0</v>
      </c>
      <c r="F1046" s="101">
        <v>0</v>
      </c>
      <c r="G1046" s="101">
        <v>0</v>
      </c>
      <c r="H1046" s="101">
        <v>0</v>
      </c>
      <c r="I1046" s="101">
        <v>0</v>
      </c>
      <c r="J1046" s="101">
        <v>0</v>
      </c>
      <c r="K1046" s="93"/>
    </row>
    <row r="1047" spans="1:11" ht="14.25" customHeight="1">
      <c r="A1047" s="93" t="s">
        <v>2994</v>
      </c>
      <c r="B1047" s="93" t="s">
        <v>2993</v>
      </c>
      <c r="C1047" s="101">
        <v>228489816</v>
      </c>
      <c r="D1047" s="101">
        <v>228489816</v>
      </c>
      <c r="E1047" s="101">
        <v>0</v>
      </c>
      <c r="F1047" s="101">
        <v>0</v>
      </c>
      <c r="G1047" s="101">
        <v>0</v>
      </c>
      <c r="H1047" s="101">
        <v>0</v>
      </c>
      <c r="I1047" s="101">
        <v>0</v>
      </c>
      <c r="J1047" s="101">
        <v>0</v>
      </c>
      <c r="K1047" s="93"/>
    </row>
    <row r="1048" spans="1:11" ht="14.25" customHeight="1">
      <c r="A1048" s="93" t="s">
        <v>2970</v>
      </c>
      <c r="B1048" s="93" t="s">
        <v>2967</v>
      </c>
      <c r="C1048" s="101">
        <v>50000000</v>
      </c>
      <c r="D1048" s="101">
        <v>48300000</v>
      </c>
      <c r="E1048" s="101">
        <v>0</v>
      </c>
      <c r="F1048" s="101">
        <v>0</v>
      </c>
      <c r="G1048" s="101">
        <v>0</v>
      </c>
      <c r="H1048" s="101">
        <v>0</v>
      </c>
      <c r="I1048" s="101">
        <v>0</v>
      </c>
      <c r="J1048" s="101">
        <v>0</v>
      </c>
      <c r="K1048" s="93"/>
    </row>
    <row r="1049" spans="1:11" ht="14.25" customHeight="1">
      <c r="A1049" s="93" t="s">
        <v>2972</v>
      </c>
      <c r="B1049" s="93" t="s">
        <v>3798</v>
      </c>
      <c r="C1049" s="101">
        <v>94400000</v>
      </c>
      <c r="D1049" s="101">
        <v>89200000</v>
      </c>
      <c r="E1049" s="101">
        <v>0</v>
      </c>
      <c r="F1049" s="101">
        <v>73800000</v>
      </c>
      <c r="G1049" s="101">
        <v>6200000</v>
      </c>
      <c r="H1049" s="101">
        <v>56000000</v>
      </c>
      <c r="I1049" s="101">
        <v>8000000</v>
      </c>
      <c r="J1049" s="101">
        <v>49800000</v>
      </c>
      <c r="K1049" s="93"/>
    </row>
    <row r="1050" spans="1:11" ht="14.25" customHeight="1">
      <c r="A1050" s="93" t="s">
        <v>2977</v>
      </c>
      <c r="B1050" s="93" t="s">
        <v>2976</v>
      </c>
      <c r="C1050" s="101">
        <v>63800000</v>
      </c>
      <c r="D1050" s="101">
        <v>65700000</v>
      </c>
      <c r="E1050" s="101">
        <v>0</v>
      </c>
      <c r="F1050" s="101">
        <v>56700000</v>
      </c>
      <c r="G1050" s="101">
        <v>1500000</v>
      </c>
      <c r="H1050" s="101">
        <v>39300000</v>
      </c>
      <c r="I1050" s="101">
        <v>6300000</v>
      </c>
      <c r="J1050" s="101">
        <v>37800000</v>
      </c>
      <c r="K1050" s="93"/>
    </row>
    <row r="1051" spans="1:11" ht="14.25" customHeight="1">
      <c r="A1051" s="93" t="s">
        <v>3249</v>
      </c>
      <c r="B1051" s="93" t="s">
        <v>3800</v>
      </c>
      <c r="C1051" s="101">
        <v>0</v>
      </c>
      <c r="D1051" s="101">
        <v>268062746.22999999</v>
      </c>
      <c r="E1051" s="101">
        <v>0</v>
      </c>
      <c r="F1051" s="101">
        <v>0</v>
      </c>
      <c r="G1051" s="101">
        <v>0</v>
      </c>
      <c r="H1051" s="101">
        <v>0</v>
      </c>
      <c r="I1051" s="101">
        <v>0</v>
      </c>
      <c r="J1051" s="101">
        <v>0</v>
      </c>
      <c r="K1051" s="93"/>
    </row>
    <row r="1052" spans="1:11" ht="14.25" customHeight="1">
      <c r="A1052" s="93" t="s">
        <v>3251</v>
      </c>
      <c r="B1052" s="93" t="s">
        <v>3801</v>
      </c>
      <c r="C1052" s="101">
        <v>0</v>
      </c>
      <c r="D1052" s="101">
        <v>62746.22</v>
      </c>
      <c r="E1052" s="101">
        <v>0</v>
      </c>
      <c r="F1052" s="101">
        <v>0</v>
      </c>
      <c r="G1052" s="101">
        <v>0</v>
      </c>
      <c r="H1052" s="101">
        <v>0</v>
      </c>
      <c r="I1052" s="101">
        <v>0</v>
      </c>
      <c r="J1052" s="101">
        <v>0</v>
      </c>
      <c r="K1052" s="93"/>
    </row>
    <row r="1053" spans="1:11" ht="14.25" customHeight="1">
      <c r="A1053" s="93" t="s">
        <v>3253</v>
      </c>
      <c r="B1053" s="93" t="s">
        <v>3794</v>
      </c>
      <c r="C1053" s="101">
        <v>0</v>
      </c>
      <c r="D1053" s="101">
        <v>328653365.52999997</v>
      </c>
      <c r="E1053" s="101">
        <v>0</v>
      </c>
      <c r="F1053" s="101">
        <v>312813074.50999999</v>
      </c>
      <c r="G1053" s="101">
        <v>47497727</v>
      </c>
      <c r="H1053" s="101">
        <v>312813074</v>
      </c>
      <c r="I1053" s="101">
        <v>312813074</v>
      </c>
      <c r="J1053" s="101">
        <v>312813074</v>
      </c>
      <c r="K1053" s="93"/>
    </row>
    <row r="1054" spans="1:11" ht="14.25" customHeight="1">
      <c r="A1054" s="93" t="s">
        <v>3256</v>
      </c>
      <c r="B1054" s="93" t="s">
        <v>3802</v>
      </c>
      <c r="C1054" s="101">
        <v>0</v>
      </c>
      <c r="D1054" s="101">
        <v>296972783.49000001</v>
      </c>
      <c r="E1054" s="101">
        <v>0</v>
      </c>
      <c r="F1054" s="101">
        <v>296972783.49000001</v>
      </c>
      <c r="G1054" s="101">
        <v>113031879</v>
      </c>
      <c r="H1054" s="101">
        <v>113031879</v>
      </c>
      <c r="I1054" s="101">
        <v>113031879</v>
      </c>
      <c r="J1054" s="101">
        <v>113031879</v>
      </c>
      <c r="K1054" s="93"/>
    </row>
    <row r="1055" spans="1:11" ht="14.25" customHeight="1">
      <c r="A1055" s="93" t="s">
        <v>3109</v>
      </c>
      <c r="B1055" s="93" t="s">
        <v>3803</v>
      </c>
      <c r="C1055" s="101">
        <v>5950000</v>
      </c>
      <c r="D1055" s="101">
        <v>5950000</v>
      </c>
      <c r="E1055" s="101">
        <v>0</v>
      </c>
      <c r="F1055" s="101">
        <v>5950000</v>
      </c>
      <c r="G1055" s="101">
        <v>0</v>
      </c>
      <c r="H1055" s="101">
        <v>5950000</v>
      </c>
      <c r="I1055" s="101">
        <v>0</v>
      </c>
      <c r="J1055" s="101">
        <v>5950000</v>
      </c>
      <c r="K1055" s="93"/>
    </row>
    <row r="1056" spans="1:11" ht="14.25" customHeight="1">
      <c r="A1056" s="93" t="s">
        <v>3111</v>
      </c>
      <c r="B1056" s="93" t="s">
        <v>3804</v>
      </c>
      <c r="C1056" s="101">
        <v>5950000</v>
      </c>
      <c r="D1056" s="101">
        <v>850000</v>
      </c>
      <c r="E1056" s="101">
        <v>0</v>
      </c>
      <c r="F1056" s="101">
        <v>50000</v>
      </c>
      <c r="G1056" s="101">
        <v>0</v>
      </c>
      <c r="H1056" s="101">
        <v>50000</v>
      </c>
      <c r="I1056" s="101">
        <v>0</v>
      </c>
      <c r="J1056" s="101">
        <v>50000</v>
      </c>
      <c r="K1056" s="93"/>
    </row>
    <row r="1057" spans="1:11" ht="14.25" customHeight="1">
      <c r="A1057" s="93" t="s">
        <v>3117</v>
      </c>
      <c r="B1057" s="93" t="s">
        <v>3116</v>
      </c>
      <c r="C1057" s="101">
        <v>33000000</v>
      </c>
      <c r="D1057" s="101">
        <v>30500000</v>
      </c>
      <c r="E1057" s="101">
        <v>0</v>
      </c>
      <c r="F1057" s="101">
        <v>18500000</v>
      </c>
      <c r="G1057" s="101">
        <v>2500000</v>
      </c>
      <c r="H1057" s="101">
        <v>16000000</v>
      </c>
      <c r="I1057" s="101">
        <v>5000000</v>
      </c>
      <c r="J1057" s="101">
        <v>13500000</v>
      </c>
      <c r="K1057" s="93"/>
    </row>
    <row r="1058" spans="1:11" ht="14.25" customHeight="1">
      <c r="A1058" s="93" t="s">
        <v>3119</v>
      </c>
      <c r="B1058" s="93" t="s">
        <v>3805</v>
      </c>
      <c r="C1058" s="101">
        <v>33000000</v>
      </c>
      <c r="D1058" s="101">
        <v>25000000</v>
      </c>
      <c r="E1058" s="101">
        <v>0</v>
      </c>
      <c r="F1058" s="101">
        <v>25000000</v>
      </c>
      <c r="G1058" s="101">
        <v>0</v>
      </c>
      <c r="H1058" s="101">
        <v>16000000</v>
      </c>
      <c r="I1058" s="101">
        <v>3000000</v>
      </c>
      <c r="J1058" s="101">
        <v>16000000</v>
      </c>
      <c r="K1058" s="93"/>
    </row>
    <row r="1059" spans="1:11" ht="14.25" customHeight="1">
      <c r="A1059" s="93" t="s">
        <v>3101</v>
      </c>
      <c r="B1059" s="93" t="s">
        <v>3098</v>
      </c>
      <c r="C1059" s="101">
        <v>19200000</v>
      </c>
      <c r="D1059" s="101">
        <v>19200000</v>
      </c>
      <c r="E1059" s="101">
        <v>0</v>
      </c>
      <c r="F1059" s="101">
        <v>19200000</v>
      </c>
      <c r="G1059" s="101">
        <v>0</v>
      </c>
      <c r="H1059" s="101">
        <v>19200000</v>
      </c>
      <c r="I1059" s="101">
        <v>0</v>
      </c>
      <c r="J1059" s="101">
        <v>19200000</v>
      </c>
      <c r="K1059" s="93"/>
    </row>
    <row r="1060" spans="1:11" ht="14.25" customHeight="1">
      <c r="A1060" s="93" t="s">
        <v>3103</v>
      </c>
      <c r="B1060" s="93" t="s">
        <v>3806</v>
      </c>
      <c r="C1060" s="101">
        <v>19200000</v>
      </c>
      <c r="D1060" s="101">
        <v>20100000</v>
      </c>
      <c r="E1060" s="101">
        <v>0</v>
      </c>
      <c r="F1060" s="101">
        <v>11200000</v>
      </c>
      <c r="G1060" s="101">
        <v>0</v>
      </c>
      <c r="H1060" s="101">
        <v>3200000</v>
      </c>
      <c r="I1060" s="101">
        <v>3200000</v>
      </c>
      <c r="J1060" s="101">
        <v>3200000</v>
      </c>
      <c r="K1060" s="93"/>
    </row>
    <row r="1061" spans="1:11" ht="14.25" customHeight="1">
      <c r="A1061" s="93" t="s">
        <v>3120</v>
      </c>
      <c r="B1061" s="93" t="s">
        <v>3098</v>
      </c>
      <c r="C1061" s="101">
        <v>0</v>
      </c>
      <c r="D1061" s="101">
        <v>20000000</v>
      </c>
      <c r="E1061" s="101">
        <v>0</v>
      </c>
      <c r="F1061" s="101">
        <v>13800000</v>
      </c>
      <c r="G1061" s="101">
        <v>0</v>
      </c>
      <c r="H1061" s="101">
        <v>5520000</v>
      </c>
      <c r="I1061" s="101">
        <v>2760000</v>
      </c>
      <c r="J1061" s="101">
        <v>5520000</v>
      </c>
      <c r="K1061" s="93"/>
    </row>
    <row r="1062" spans="1:11" ht="14.25" customHeight="1">
      <c r="A1062" s="93" t="s">
        <v>3210</v>
      </c>
      <c r="B1062" s="93" t="s">
        <v>3207</v>
      </c>
      <c r="C1062" s="101">
        <v>7000000</v>
      </c>
      <c r="D1062" s="101">
        <v>0</v>
      </c>
      <c r="E1062" s="101">
        <v>0</v>
      </c>
      <c r="F1062" s="101">
        <v>0</v>
      </c>
      <c r="G1062" s="101">
        <v>0</v>
      </c>
      <c r="H1062" s="101">
        <v>0</v>
      </c>
      <c r="I1062" s="101">
        <v>0</v>
      </c>
      <c r="J1062" s="101">
        <v>0</v>
      </c>
      <c r="K1062" s="93"/>
    </row>
    <row r="1063" spans="1:11" ht="14.25" customHeight="1">
      <c r="A1063" s="93" t="s">
        <v>3212</v>
      </c>
      <c r="B1063" s="93" t="s">
        <v>3211</v>
      </c>
      <c r="C1063" s="101">
        <v>7000000</v>
      </c>
      <c r="D1063" s="101">
        <v>0</v>
      </c>
      <c r="E1063" s="101">
        <v>0</v>
      </c>
      <c r="F1063" s="101">
        <v>0</v>
      </c>
      <c r="G1063" s="101">
        <v>0</v>
      </c>
      <c r="H1063" s="101">
        <v>0</v>
      </c>
      <c r="I1063" s="101">
        <v>0</v>
      </c>
      <c r="J1063" s="101">
        <v>0</v>
      </c>
      <c r="K1063" s="93"/>
    </row>
    <row r="1064" spans="1:11" ht="14.25" customHeight="1">
      <c r="A1064" s="93" t="s">
        <v>3184</v>
      </c>
      <c r="B1064" s="93" t="s">
        <v>3807</v>
      </c>
      <c r="C1064" s="101">
        <v>9800000</v>
      </c>
      <c r="D1064" s="101">
        <v>3300000</v>
      </c>
      <c r="E1064" s="101">
        <v>0</v>
      </c>
      <c r="F1064" s="101">
        <v>3300000</v>
      </c>
      <c r="G1064" s="101">
        <v>0</v>
      </c>
      <c r="H1064" s="101">
        <v>3300000</v>
      </c>
      <c r="I1064" s="101">
        <v>0</v>
      </c>
      <c r="J1064" s="101">
        <v>3300000</v>
      </c>
      <c r="K1064" s="93"/>
    </row>
    <row r="1065" spans="1:11" ht="14.25" customHeight="1">
      <c r="A1065" s="93" t="s">
        <v>3186</v>
      </c>
      <c r="B1065" s="93" t="s">
        <v>3808</v>
      </c>
      <c r="C1065" s="101">
        <v>9800000</v>
      </c>
      <c r="D1065" s="101">
        <v>3300000</v>
      </c>
      <c r="E1065" s="101">
        <v>0</v>
      </c>
      <c r="F1065" s="101">
        <v>3300000</v>
      </c>
      <c r="G1065" s="101">
        <v>0</v>
      </c>
      <c r="H1065" s="101">
        <v>3300000</v>
      </c>
      <c r="I1065" s="101">
        <v>0</v>
      </c>
      <c r="J1065" s="101">
        <v>3300000</v>
      </c>
      <c r="K1065" s="93"/>
    </row>
    <row r="1066" spans="1:11" ht="14.25" customHeight="1">
      <c r="A1066" s="93" t="s">
        <v>3192</v>
      </c>
      <c r="B1066" s="93" t="s">
        <v>3191</v>
      </c>
      <c r="C1066" s="101">
        <v>19600000</v>
      </c>
      <c r="D1066" s="101">
        <v>6600000</v>
      </c>
      <c r="E1066" s="101">
        <v>0</v>
      </c>
      <c r="F1066" s="101">
        <v>6600000</v>
      </c>
      <c r="G1066" s="101">
        <v>0</v>
      </c>
      <c r="H1066" s="101">
        <v>6600000</v>
      </c>
      <c r="I1066" s="101">
        <v>0</v>
      </c>
      <c r="J1066" s="101">
        <v>6600000</v>
      </c>
      <c r="K1066" s="93"/>
    </row>
    <row r="1067" spans="1:11" ht="14.25" customHeight="1">
      <c r="A1067" s="93" t="s">
        <v>3194</v>
      </c>
      <c r="B1067" s="93" t="s">
        <v>3193</v>
      </c>
      <c r="C1067" s="101">
        <v>10000000</v>
      </c>
      <c r="D1067" s="101">
        <v>0</v>
      </c>
      <c r="E1067" s="101">
        <v>0</v>
      </c>
      <c r="F1067" s="101">
        <v>0</v>
      </c>
      <c r="G1067" s="101">
        <v>0</v>
      </c>
      <c r="H1067" s="101">
        <v>0</v>
      </c>
      <c r="I1067" s="101">
        <v>0</v>
      </c>
      <c r="J1067" s="101">
        <v>0</v>
      </c>
      <c r="K1067" s="93"/>
    </row>
    <row r="1068" spans="1:11" ht="14.25" customHeight="1">
      <c r="A1068" s="93" t="s">
        <v>3200</v>
      </c>
      <c r="B1068" s="93" t="s">
        <v>3809</v>
      </c>
      <c r="C1068" s="101">
        <v>9800000</v>
      </c>
      <c r="D1068" s="101">
        <v>3300000</v>
      </c>
      <c r="E1068" s="101">
        <v>0</v>
      </c>
      <c r="F1068" s="101">
        <v>3300000</v>
      </c>
      <c r="G1068" s="101">
        <v>0</v>
      </c>
      <c r="H1068" s="101">
        <v>3300000</v>
      </c>
      <c r="I1068" s="101">
        <v>0</v>
      </c>
      <c r="J1068" s="101">
        <v>3300000</v>
      </c>
      <c r="K1068" s="93"/>
    </row>
    <row r="1069" spans="1:11" ht="14.25" customHeight="1">
      <c r="A1069" s="93" t="s">
        <v>3202</v>
      </c>
      <c r="B1069" s="93" t="s">
        <v>3201</v>
      </c>
      <c r="C1069" s="101">
        <v>9800000</v>
      </c>
      <c r="D1069" s="101">
        <v>3300000</v>
      </c>
      <c r="E1069" s="101">
        <v>0</v>
      </c>
      <c r="F1069" s="101">
        <v>3300000</v>
      </c>
      <c r="G1069" s="101">
        <v>0</v>
      </c>
      <c r="H1069" s="101">
        <v>3300000</v>
      </c>
      <c r="I1069" s="101">
        <v>0</v>
      </c>
      <c r="J1069" s="101">
        <v>3300000</v>
      </c>
      <c r="K1069" s="93"/>
    </row>
    <row r="1070" spans="1:11" ht="14.25" customHeight="1">
      <c r="A1070" s="93" t="s">
        <v>3061</v>
      </c>
      <c r="B1070" s="93" t="s">
        <v>3810</v>
      </c>
      <c r="C1070" s="101">
        <v>10400000</v>
      </c>
      <c r="D1070" s="101">
        <v>10400000</v>
      </c>
      <c r="E1070" s="101">
        <v>0</v>
      </c>
      <c r="F1070" s="101">
        <v>0</v>
      </c>
      <c r="G1070" s="101">
        <v>0</v>
      </c>
      <c r="H1070" s="101">
        <v>0</v>
      </c>
      <c r="I1070" s="101">
        <v>0</v>
      </c>
      <c r="J1070" s="101">
        <v>0</v>
      </c>
      <c r="K1070" s="93"/>
    </row>
    <row r="1071" spans="1:11" ht="14.25" customHeight="1">
      <c r="A1071" s="93" t="s">
        <v>3063</v>
      </c>
      <c r="B1071" s="93" t="s">
        <v>3811</v>
      </c>
      <c r="C1071" s="101">
        <v>10400000</v>
      </c>
      <c r="D1071" s="101">
        <v>10400000</v>
      </c>
      <c r="E1071" s="101">
        <v>0</v>
      </c>
      <c r="F1071" s="101">
        <v>0</v>
      </c>
      <c r="G1071" s="101">
        <v>0</v>
      </c>
      <c r="H1071" s="101">
        <v>0</v>
      </c>
      <c r="I1071" s="101">
        <v>0</v>
      </c>
      <c r="J1071" s="101">
        <v>0</v>
      </c>
      <c r="K1071" s="93"/>
    </row>
    <row r="1072" spans="1:11" ht="14.25" customHeight="1">
      <c r="A1072" s="93" t="s">
        <v>3081</v>
      </c>
      <c r="B1072" s="93" t="s">
        <v>3812</v>
      </c>
      <c r="C1072" s="101">
        <v>25200000</v>
      </c>
      <c r="D1072" s="101">
        <v>29200000</v>
      </c>
      <c r="E1072" s="101">
        <v>0</v>
      </c>
      <c r="F1072" s="101">
        <v>24600000</v>
      </c>
      <c r="G1072" s="101">
        <v>0</v>
      </c>
      <c r="H1072" s="101">
        <v>13520000</v>
      </c>
      <c r="I1072" s="101">
        <v>4760000</v>
      </c>
      <c r="J1072" s="101">
        <v>13520000</v>
      </c>
      <c r="K1072" s="93"/>
    </row>
    <row r="1073" spans="1:11" ht="14.25" customHeight="1">
      <c r="A1073" s="93" t="s">
        <v>3083</v>
      </c>
      <c r="B1073" s="93" t="s">
        <v>3813</v>
      </c>
      <c r="C1073" s="101">
        <v>25200000</v>
      </c>
      <c r="D1073" s="101">
        <v>25200000</v>
      </c>
      <c r="E1073" s="101">
        <v>0</v>
      </c>
      <c r="F1073" s="101">
        <v>25200000</v>
      </c>
      <c r="G1073" s="101">
        <v>2000000</v>
      </c>
      <c r="H1073" s="101">
        <v>8000000</v>
      </c>
      <c r="I1073" s="101">
        <v>2000000</v>
      </c>
      <c r="J1073" s="101">
        <v>8000000</v>
      </c>
      <c r="K1073" s="93"/>
    </row>
    <row r="1074" spans="1:11" ht="14.25" customHeight="1">
      <c r="A1074" s="93" t="s">
        <v>3070</v>
      </c>
      <c r="B1074" s="93" t="s">
        <v>3814</v>
      </c>
      <c r="C1074" s="101">
        <v>12000000</v>
      </c>
      <c r="D1074" s="101">
        <v>6000000</v>
      </c>
      <c r="E1074" s="101">
        <v>0</v>
      </c>
      <c r="F1074" s="101">
        <v>6000000</v>
      </c>
      <c r="G1074" s="101">
        <v>0</v>
      </c>
      <c r="H1074" s="101">
        <v>6000000</v>
      </c>
      <c r="I1074" s="101">
        <v>0</v>
      </c>
      <c r="J1074" s="101">
        <v>6000000</v>
      </c>
      <c r="K1074" s="93"/>
    </row>
    <row r="1075" spans="1:11" ht="14.25" customHeight="1">
      <c r="A1075" s="93" t="s">
        <v>3071</v>
      </c>
      <c r="B1075" s="93" t="s">
        <v>3814</v>
      </c>
      <c r="C1075" s="101">
        <v>69200000</v>
      </c>
      <c r="D1075" s="101">
        <v>85400000</v>
      </c>
      <c r="E1075" s="101">
        <v>0</v>
      </c>
      <c r="F1075" s="101">
        <v>65000000</v>
      </c>
      <c r="G1075" s="101">
        <v>0</v>
      </c>
      <c r="H1075" s="101">
        <v>41600000</v>
      </c>
      <c r="I1075" s="101">
        <v>7800000</v>
      </c>
      <c r="J1075" s="101">
        <v>41600000</v>
      </c>
      <c r="K1075" s="93"/>
    </row>
    <row r="1076" spans="1:11" ht="14.25" customHeight="1">
      <c r="A1076" s="93" t="s">
        <v>3074</v>
      </c>
      <c r="B1076" s="93" t="s">
        <v>3815</v>
      </c>
      <c r="C1076" s="101">
        <v>400000000</v>
      </c>
      <c r="D1076" s="101">
        <v>379800000</v>
      </c>
      <c r="E1076" s="101">
        <v>0</v>
      </c>
      <c r="F1076" s="101">
        <v>341688166</v>
      </c>
      <c r="G1076" s="101">
        <v>75806134</v>
      </c>
      <c r="H1076" s="101">
        <v>75806134</v>
      </c>
      <c r="I1076" s="101">
        <v>75806134</v>
      </c>
      <c r="J1076" s="101">
        <v>75806134</v>
      </c>
      <c r="K1076" s="93"/>
    </row>
    <row r="1077" spans="1:11" ht="14.25" customHeight="1">
      <c r="A1077" s="93" t="s">
        <v>3072</v>
      </c>
      <c r="B1077" s="93" t="s">
        <v>3814</v>
      </c>
      <c r="C1077" s="101">
        <v>0</v>
      </c>
      <c r="D1077" s="101">
        <v>50000000</v>
      </c>
      <c r="E1077" s="101">
        <v>0</v>
      </c>
      <c r="F1077" s="101">
        <v>39600000</v>
      </c>
      <c r="G1077" s="101">
        <v>4000000</v>
      </c>
      <c r="H1077" s="101">
        <v>20800000</v>
      </c>
      <c r="I1077" s="101">
        <v>9600000</v>
      </c>
      <c r="J1077" s="101">
        <v>16800000</v>
      </c>
      <c r="K1077" s="93"/>
    </row>
    <row r="1078" spans="1:11" ht="14.25" customHeight="1">
      <c r="A1078" s="93">
        <v>45</v>
      </c>
      <c r="B1078" s="93" t="s">
        <v>3597</v>
      </c>
      <c r="C1078" s="93"/>
      <c r="D1078" s="93"/>
      <c r="E1078" s="93"/>
      <c r="F1078" s="93"/>
      <c r="G1078" s="93"/>
      <c r="H1078" s="93"/>
      <c r="I1078" s="93"/>
      <c r="K1078" s="93"/>
    </row>
    <row r="1079" spans="1:11" ht="14.25" customHeight="1">
      <c r="A1079" s="93" t="s">
        <v>3229</v>
      </c>
      <c r="B1079" s="93" t="s">
        <v>3816</v>
      </c>
      <c r="C1079" s="101">
        <v>14000000</v>
      </c>
      <c r="D1079" s="101">
        <v>0</v>
      </c>
      <c r="E1079" s="101">
        <v>0</v>
      </c>
      <c r="F1079" s="101">
        <v>0</v>
      </c>
      <c r="G1079" s="101">
        <v>0</v>
      </c>
      <c r="H1079" s="101">
        <v>0</v>
      </c>
      <c r="I1079" s="101">
        <v>0</v>
      </c>
      <c r="J1079" s="101">
        <v>0</v>
      </c>
      <c r="K1079" s="93"/>
    </row>
    <row r="1080" spans="1:11" ht="14.25" customHeight="1">
      <c r="A1080" s="93" t="s">
        <v>3231</v>
      </c>
      <c r="B1080" s="93" t="s">
        <v>3817</v>
      </c>
      <c r="C1080" s="101">
        <v>30000000</v>
      </c>
      <c r="D1080" s="101">
        <v>0</v>
      </c>
      <c r="E1080" s="101">
        <v>0</v>
      </c>
      <c r="F1080" s="101">
        <v>0</v>
      </c>
      <c r="G1080" s="101">
        <v>0</v>
      </c>
      <c r="H1080" s="101">
        <v>0</v>
      </c>
      <c r="I1080" s="101">
        <v>0</v>
      </c>
      <c r="J1080" s="101">
        <v>0</v>
      </c>
      <c r="K1080" s="93"/>
    </row>
    <row r="1081" spans="1:11" ht="14.25" customHeight="1">
      <c r="A1081" s="93" t="s">
        <v>3222</v>
      </c>
      <c r="B1081" s="93" t="s">
        <v>3221</v>
      </c>
      <c r="C1081" s="101">
        <v>24000000</v>
      </c>
      <c r="D1081" s="101">
        <v>28400000</v>
      </c>
      <c r="E1081" s="101">
        <v>0</v>
      </c>
      <c r="F1081" s="101">
        <v>27200000</v>
      </c>
      <c r="G1081" s="101">
        <v>0</v>
      </c>
      <c r="H1081" s="101">
        <v>27200000</v>
      </c>
      <c r="I1081" s="101">
        <v>0</v>
      </c>
      <c r="J1081" s="101">
        <v>27200000</v>
      </c>
      <c r="K1081" s="93"/>
    </row>
    <row r="1082" spans="1:11" ht="14.25" customHeight="1">
      <c r="A1082" s="93" t="s">
        <v>3224</v>
      </c>
      <c r="B1082" s="93" t="s">
        <v>3818</v>
      </c>
      <c r="C1082" s="101">
        <v>38400000</v>
      </c>
      <c r="D1082" s="101">
        <v>37750000</v>
      </c>
      <c r="E1082" s="101">
        <v>0</v>
      </c>
      <c r="F1082" s="101">
        <v>32000000</v>
      </c>
      <c r="G1082" s="101">
        <v>0</v>
      </c>
      <c r="H1082" s="101">
        <v>21200000</v>
      </c>
      <c r="I1082" s="101">
        <v>3200000</v>
      </c>
      <c r="J1082" s="101">
        <v>21200000</v>
      </c>
      <c r="K1082" s="93"/>
    </row>
    <row r="1083" spans="1:11" ht="14.25" customHeight="1">
      <c r="A1083" s="93" t="s">
        <v>3232</v>
      </c>
      <c r="B1083" s="93" t="s">
        <v>3817</v>
      </c>
      <c r="C1083" s="101">
        <v>0</v>
      </c>
      <c r="D1083" s="101">
        <v>12000000</v>
      </c>
      <c r="E1083" s="101">
        <v>0</v>
      </c>
      <c r="F1083" s="101">
        <v>12000000</v>
      </c>
      <c r="G1083" s="101">
        <v>0</v>
      </c>
      <c r="H1083" s="101">
        <v>6000000</v>
      </c>
      <c r="I1083" s="101">
        <v>2000000</v>
      </c>
      <c r="J1083" s="101">
        <v>6000000</v>
      </c>
      <c r="K1083" s="93"/>
    </row>
    <row r="1084" spans="1:11" ht="14.25" customHeight="1">
      <c r="A1084" s="93" t="s">
        <v>3233</v>
      </c>
      <c r="B1084" s="93" t="s">
        <v>3817</v>
      </c>
      <c r="C1084" s="101">
        <v>0</v>
      </c>
      <c r="D1084" s="101">
        <v>50000000</v>
      </c>
      <c r="E1084" s="101">
        <v>0</v>
      </c>
      <c r="F1084" s="101">
        <v>40600000</v>
      </c>
      <c r="G1084" s="101">
        <v>2760000</v>
      </c>
      <c r="H1084" s="101">
        <v>13920000</v>
      </c>
      <c r="I1084" s="101">
        <v>8360000</v>
      </c>
      <c r="J1084" s="101">
        <v>13920000</v>
      </c>
      <c r="K1084" s="93"/>
    </row>
    <row r="1085" spans="1:11" ht="14.25" customHeight="1">
      <c r="A1085" s="93" t="s">
        <v>3240</v>
      </c>
      <c r="B1085" s="93" t="s">
        <v>3239</v>
      </c>
      <c r="C1085" s="101">
        <v>42000000</v>
      </c>
      <c r="D1085" s="101">
        <v>23700000</v>
      </c>
      <c r="E1085" s="101">
        <v>0</v>
      </c>
      <c r="F1085" s="101">
        <v>14400000</v>
      </c>
      <c r="G1085" s="101">
        <v>0</v>
      </c>
      <c r="H1085" s="101">
        <v>14400000</v>
      </c>
      <c r="I1085" s="101">
        <v>0</v>
      </c>
      <c r="J1085" s="101">
        <v>14400000</v>
      </c>
      <c r="K1085" s="93"/>
    </row>
    <row r="1086" spans="1:11" ht="14.25" customHeight="1">
      <c r="A1086" s="93" t="s">
        <v>3241</v>
      </c>
      <c r="B1086" s="93" t="s">
        <v>3239</v>
      </c>
      <c r="C1086" s="101">
        <v>0</v>
      </c>
      <c r="D1086" s="101">
        <v>46000000</v>
      </c>
      <c r="E1086" s="101">
        <v>0</v>
      </c>
      <c r="F1086" s="101">
        <v>45600000</v>
      </c>
      <c r="G1086" s="101">
        <v>0</v>
      </c>
      <c r="H1086" s="101">
        <v>15200000</v>
      </c>
      <c r="I1086" s="101">
        <v>7600000</v>
      </c>
      <c r="J1086" s="101">
        <v>15200000</v>
      </c>
      <c r="K1086" s="93"/>
    </row>
    <row r="1087" spans="1:11" ht="14.25" customHeight="1">
      <c r="A1087" s="93" t="s">
        <v>3244</v>
      </c>
      <c r="B1087" s="93" t="s">
        <v>3243</v>
      </c>
      <c r="C1087" s="101">
        <v>20000000</v>
      </c>
      <c r="D1087" s="101">
        <v>0</v>
      </c>
      <c r="E1087" s="101">
        <v>0</v>
      </c>
      <c r="F1087" s="101">
        <v>0</v>
      </c>
      <c r="G1087" s="101">
        <v>0</v>
      </c>
      <c r="H1087" s="101">
        <v>0</v>
      </c>
      <c r="I1087" s="101">
        <v>0</v>
      </c>
      <c r="J1087" s="101">
        <v>0</v>
      </c>
      <c r="K1087" s="93"/>
    </row>
    <row r="1088" spans="1:11" ht="14.25" customHeight="1">
      <c r="A1088" s="93" t="s">
        <v>3242</v>
      </c>
      <c r="B1088" s="93" t="s">
        <v>3239</v>
      </c>
      <c r="C1088" s="101">
        <v>0</v>
      </c>
      <c r="D1088" s="101">
        <v>50000000</v>
      </c>
      <c r="E1088" s="101">
        <v>0</v>
      </c>
      <c r="F1088" s="101">
        <v>30000000</v>
      </c>
      <c r="G1088" s="101">
        <v>0</v>
      </c>
      <c r="H1088" s="101">
        <v>13500000</v>
      </c>
      <c r="I1088" s="101">
        <v>5500000</v>
      </c>
      <c r="J1088" s="101">
        <v>13500000</v>
      </c>
      <c r="K1088" s="93"/>
    </row>
    <row r="1089" spans="1:11" ht="14.25" customHeight="1">
      <c r="A1089" s="93" t="s">
        <v>3009</v>
      </c>
      <c r="B1089" s="93" t="s">
        <v>3819</v>
      </c>
      <c r="C1089" s="101">
        <v>60400000</v>
      </c>
      <c r="D1089" s="101">
        <v>49000000</v>
      </c>
      <c r="E1089" s="101">
        <v>0</v>
      </c>
      <c r="F1089" s="101">
        <v>39000000</v>
      </c>
      <c r="G1089" s="101">
        <v>0</v>
      </c>
      <c r="H1089" s="101">
        <v>24000000</v>
      </c>
      <c r="I1089" s="101">
        <v>5000000</v>
      </c>
      <c r="J1089" s="101">
        <v>24000000</v>
      </c>
      <c r="K1089" s="93"/>
    </row>
    <row r="1090" spans="1:11" ht="14.25" customHeight="1">
      <c r="A1090" s="93" t="s">
        <v>3011</v>
      </c>
      <c r="B1090" s="93" t="s">
        <v>3820</v>
      </c>
      <c r="C1090" s="101">
        <v>11200000</v>
      </c>
      <c r="D1090" s="101">
        <v>18800000</v>
      </c>
      <c r="E1090" s="101">
        <v>0</v>
      </c>
      <c r="F1090" s="101">
        <v>18000000</v>
      </c>
      <c r="G1090" s="101">
        <v>0</v>
      </c>
      <c r="H1090" s="101">
        <v>12600000</v>
      </c>
      <c r="I1090" s="101">
        <v>1800000</v>
      </c>
      <c r="J1090" s="101">
        <v>12600000</v>
      </c>
      <c r="K1090" s="93"/>
    </row>
    <row r="1091" spans="1:11" ht="14.25" customHeight="1">
      <c r="A1091" s="93" t="s">
        <v>3013</v>
      </c>
      <c r="B1091" s="93" t="s">
        <v>3821</v>
      </c>
      <c r="C1091" s="101">
        <v>33000000</v>
      </c>
      <c r="D1091" s="101">
        <v>27800000</v>
      </c>
      <c r="E1091" s="101">
        <v>0</v>
      </c>
      <c r="F1091" s="101">
        <v>22500000</v>
      </c>
      <c r="G1091" s="101">
        <v>0</v>
      </c>
      <c r="H1091" s="101">
        <v>15000000</v>
      </c>
      <c r="I1091" s="101">
        <v>2500000</v>
      </c>
      <c r="J1091" s="101">
        <v>15000000</v>
      </c>
      <c r="K1091" s="93"/>
    </row>
    <row r="1092" spans="1:11" ht="14.25" customHeight="1">
      <c r="A1092" s="93" t="s">
        <v>3136</v>
      </c>
      <c r="B1092" s="93" t="s">
        <v>3822</v>
      </c>
      <c r="C1092" s="101">
        <v>74400000</v>
      </c>
      <c r="D1092" s="101">
        <v>74400000</v>
      </c>
      <c r="E1092" s="101">
        <v>0</v>
      </c>
      <c r="F1092" s="101">
        <v>71600000</v>
      </c>
      <c r="G1092" s="101">
        <v>7800000</v>
      </c>
      <c r="H1092" s="101">
        <v>49650000</v>
      </c>
      <c r="I1092" s="101">
        <v>7800000</v>
      </c>
      <c r="J1092" s="101">
        <v>43450000</v>
      </c>
      <c r="K1092" s="93"/>
    </row>
    <row r="1093" spans="1:11" ht="14.25" customHeight="1">
      <c r="A1093" s="93" t="s">
        <v>3138</v>
      </c>
      <c r="B1093" s="93" t="s">
        <v>3823</v>
      </c>
      <c r="C1093" s="101">
        <v>33000000</v>
      </c>
      <c r="D1093" s="101">
        <v>17600000</v>
      </c>
      <c r="E1093" s="101">
        <v>0</v>
      </c>
      <c r="F1093" s="101">
        <v>14400000</v>
      </c>
      <c r="G1093" s="101">
        <v>1600000</v>
      </c>
      <c r="H1093" s="101">
        <v>11200000</v>
      </c>
      <c r="I1093" s="101">
        <v>1600000</v>
      </c>
      <c r="J1093" s="101">
        <v>9600000</v>
      </c>
      <c r="K1093" s="93"/>
    </row>
    <row r="1094" spans="1:11" ht="14.25" customHeight="1">
      <c r="A1094" s="93" t="s">
        <v>3142</v>
      </c>
      <c r="B1094" s="93" t="s">
        <v>3824</v>
      </c>
      <c r="C1094" s="101">
        <v>24200000</v>
      </c>
      <c r="D1094" s="101">
        <v>34100000</v>
      </c>
      <c r="E1094" s="101">
        <v>0</v>
      </c>
      <c r="F1094" s="101">
        <v>27900000</v>
      </c>
      <c r="G1094" s="101">
        <v>3100000</v>
      </c>
      <c r="H1094" s="101">
        <v>21700000</v>
      </c>
      <c r="I1094" s="101">
        <v>3100000</v>
      </c>
      <c r="J1094" s="101">
        <v>18600000</v>
      </c>
      <c r="K1094" s="93"/>
    </row>
    <row r="1095" spans="1:11" ht="14.25" customHeight="1">
      <c r="A1095" s="93" t="s">
        <v>3153</v>
      </c>
      <c r="B1095" s="93" t="s">
        <v>3825</v>
      </c>
      <c r="C1095" s="101">
        <v>17050000</v>
      </c>
      <c r="D1095" s="101">
        <v>17050000</v>
      </c>
      <c r="E1095" s="101">
        <v>0</v>
      </c>
      <c r="F1095" s="101">
        <v>17050000</v>
      </c>
      <c r="G1095" s="101">
        <v>3100000</v>
      </c>
      <c r="H1095" s="101">
        <v>17050000</v>
      </c>
      <c r="I1095" s="101">
        <v>3100000</v>
      </c>
      <c r="J1095" s="101">
        <v>13950000</v>
      </c>
      <c r="K1095" s="93"/>
    </row>
    <row r="1096" spans="1:11" ht="14.25" customHeight="1">
      <c r="A1096" s="93" t="s">
        <v>3155</v>
      </c>
      <c r="B1096" s="93" t="s">
        <v>3826</v>
      </c>
      <c r="C1096" s="101">
        <v>17050000</v>
      </c>
      <c r="D1096" s="101">
        <v>50000</v>
      </c>
      <c r="E1096" s="101">
        <v>0</v>
      </c>
      <c r="F1096" s="101">
        <v>0</v>
      </c>
      <c r="G1096" s="101">
        <v>0</v>
      </c>
      <c r="H1096" s="101">
        <v>0</v>
      </c>
      <c r="I1096" s="101">
        <v>0</v>
      </c>
      <c r="J1096" s="101">
        <v>0</v>
      </c>
      <c r="K1096" s="93"/>
    </row>
    <row r="1097" spans="1:11" ht="14.25" customHeight="1">
      <c r="A1097" s="93" t="s">
        <v>3162</v>
      </c>
      <c r="B1097" s="93" t="s">
        <v>3827</v>
      </c>
      <c r="C1097" s="101">
        <v>17050000</v>
      </c>
      <c r="D1097" s="101">
        <v>15450000</v>
      </c>
      <c r="E1097" s="101">
        <v>0</v>
      </c>
      <c r="F1097" s="101">
        <v>10850000</v>
      </c>
      <c r="G1097" s="101">
        <v>0</v>
      </c>
      <c r="H1097" s="101">
        <v>4650000</v>
      </c>
      <c r="I1097" s="101">
        <v>0</v>
      </c>
      <c r="J1097" s="101">
        <v>4650000</v>
      </c>
      <c r="K1097" s="93"/>
    </row>
    <row r="1098" spans="1:11" ht="14.25" customHeight="1">
      <c r="A1098" s="93" t="s">
        <v>3165</v>
      </c>
      <c r="B1098" s="93" t="s">
        <v>3828</v>
      </c>
      <c r="C1098" s="101">
        <v>17050000</v>
      </c>
      <c r="D1098" s="101">
        <v>15000000</v>
      </c>
      <c r="E1098" s="101">
        <v>0</v>
      </c>
      <c r="F1098" s="101">
        <v>0</v>
      </c>
      <c r="G1098" s="101">
        <v>0</v>
      </c>
      <c r="H1098" s="101">
        <v>0</v>
      </c>
      <c r="I1098" s="101">
        <v>0</v>
      </c>
      <c r="J1098" s="101">
        <v>0</v>
      </c>
      <c r="K1098" s="93"/>
    </row>
    <row r="1099" spans="1:11" ht="14.25" customHeight="1">
      <c r="A1099" s="93" t="s">
        <v>3166</v>
      </c>
      <c r="B1099" s="93" t="s">
        <v>3828</v>
      </c>
      <c r="C1099" s="101">
        <v>0</v>
      </c>
      <c r="D1099" s="101">
        <v>1002100</v>
      </c>
      <c r="E1099" s="101">
        <v>0</v>
      </c>
      <c r="F1099" s="101">
        <v>0</v>
      </c>
      <c r="G1099" s="101">
        <v>0</v>
      </c>
      <c r="H1099" s="101">
        <v>0</v>
      </c>
      <c r="I1099" s="101">
        <v>0</v>
      </c>
      <c r="J1099" s="101">
        <v>0</v>
      </c>
      <c r="K1099" s="93"/>
    </row>
    <row r="1100" spans="1:11" ht="14.25" customHeight="1">
      <c r="A1100" s="93" t="s">
        <v>3163</v>
      </c>
      <c r="B1100" s="93" t="s">
        <v>3827</v>
      </c>
      <c r="C1100" s="101">
        <v>0</v>
      </c>
      <c r="D1100" s="101">
        <v>30000000</v>
      </c>
      <c r="E1100" s="101">
        <v>0</v>
      </c>
      <c r="F1100" s="101">
        <v>21000000</v>
      </c>
      <c r="G1100" s="101">
        <v>0</v>
      </c>
      <c r="H1100" s="101">
        <v>9450000</v>
      </c>
      <c r="I1100" s="101">
        <v>3850000</v>
      </c>
      <c r="J1100" s="101">
        <v>9450000</v>
      </c>
      <c r="K1100" s="93"/>
    </row>
    <row r="1101" spans="1:11" ht="14.25" customHeight="1">
      <c r="A1101" s="93">
        <v>3</v>
      </c>
      <c r="B1101" s="93" t="s">
        <v>3599</v>
      </c>
      <c r="C1101" s="93"/>
      <c r="D1101" s="93"/>
      <c r="E1101" s="93"/>
      <c r="F1101" s="93"/>
      <c r="G1101" s="93"/>
      <c r="H1101" s="93"/>
      <c r="I1101" s="93"/>
      <c r="K1101" s="93"/>
    </row>
    <row r="1102" spans="1:11" ht="14.25" customHeight="1">
      <c r="A1102" s="93">
        <v>41</v>
      </c>
      <c r="B1102" s="93" t="s">
        <v>3659</v>
      </c>
      <c r="C1102" s="93"/>
      <c r="D1102" s="93"/>
      <c r="E1102" s="93"/>
      <c r="F1102" s="93"/>
      <c r="G1102" s="93"/>
      <c r="H1102" s="93"/>
      <c r="I1102" s="93"/>
      <c r="K1102" s="93"/>
    </row>
    <row r="1103" spans="1:11" ht="14.25" customHeight="1">
      <c r="A1103" s="93" t="s">
        <v>3024</v>
      </c>
      <c r="B1103" s="93" t="s">
        <v>3829</v>
      </c>
      <c r="C1103" s="101">
        <v>20400000</v>
      </c>
      <c r="D1103" s="101">
        <v>0</v>
      </c>
      <c r="E1103" s="101">
        <v>0</v>
      </c>
      <c r="F1103" s="101">
        <v>0</v>
      </c>
      <c r="G1103" s="101">
        <v>0</v>
      </c>
      <c r="H1103" s="101">
        <v>0</v>
      </c>
      <c r="I1103" s="101">
        <v>0</v>
      </c>
      <c r="J1103" s="101">
        <v>0</v>
      </c>
      <c r="K1103" s="93"/>
    </row>
    <row r="1104" spans="1:11" ht="14.25" customHeight="1">
      <c r="A1104" s="93" t="s">
        <v>3026</v>
      </c>
      <c r="B1104" s="93" t="s">
        <v>3830</v>
      </c>
      <c r="C1104" s="101">
        <v>48000000</v>
      </c>
      <c r="D1104" s="101">
        <v>48000000</v>
      </c>
      <c r="E1104" s="101">
        <v>0</v>
      </c>
      <c r="F1104" s="101">
        <v>38000000</v>
      </c>
      <c r="G1104" s="101">
        <v>0</v>
      </c>
      <c r="H1104" s="101">
        <v>28000000</v>
      </c>
      <c r="I1104" s="101">
        <v>4000000</v>
      </c>
      <c r="J1104" s="101">
        <v>28000000</v>
      </c>
      <c r="K1104" s="93"/>
    </row>
    <row r="1105" spans="1:11" ht="14.25" customHeight="1">
      <c r="A1105" s="93" t="s">
        <v>3028</v>
      </c>
      <c r="B1105" s="93" t="s">
        <v>3831</v>
      </c>
      <c r="C1105" s="101">
        <v>44000000</v>
      </c>
      <c r="D1105" s="101">
        <v>44000000</v>
      </c>
      <c r="E1105" s="101">
        <v>0</v>
      </c>
      <c r="F1105" s="101">
        <v>33866660</v>
      </c>
      <c r="G1105" s="101">
        <v>0</v>
      </c>
      <c r="H1105" s="101">
        <v>16266660</v>
      </c>
      <c r="I1105" s="101">
        <v>9866660</v>
      </c>
      <c r="J1105" s="101">
        <v>16266660</v>
      </c>
      <c r="K1105" s="93"/>
    </row>
    <row r="1106" spans="1:11" ht="14.25" customHeight="1">
      <c r="B1106" s="93"/>
      <c r="C1106" s="101">
        <v>2277828046.04</v>
      </c>
      <c r="D1106" s="101">
        <v>3323181787.5100002</v>
      </c>
      <c r="E1106" s="101">
        <v>0</v>
      </c>
      <c r="F1106" s="101">
        <v>1948140684</v>
      </c>
      <c r="G1106" s="101">
        <v>270895740</v>
      </c>
      <c r="H1106" s="101">
        <v>1148077747</v>
      </c>
      <c r="I1106" s="101">
        <v>631147747</v>
      </c>
      <c r="J1106" s="101">
        <v>1119877747</v>
      </c>
      <c r="K1106" s="93"/>
    </row>
    <row r="1107" spans="1:11" ht="14.25" customHeight="1">
      <c r="B1107" s="93"/>
      <c r="C1107" s="101">
        <v>2277828046.04</v>
      </c>
      <c r="D1107" s="101">
        <v>3323181787.5100002</v>
      </c>
      <c r="E1107" s="101">
        <v>0</v>
      </c>
      <c r="F1107" s="101">
        <v>1948140684</v>
      </c>
      <c r="G1107" s="101">
        <v>270895740</v>
      </c>
      <c r="H1107" s="101">
        <v>1148077747</v>
      </c>
      <c r="I1107" s="101">
        <v>631147747</v>
      </c>
      <c r="J1107" s="101">
        <v>1119877747</v>
      </c>
      <c r="K1107" s="93"/>
    </row>
    <row r="1108" spans="1:11" ht="14.25" customHeight="1">
      <c r="B1108" s="93"/>
      <c r="C1108" s="101">
        <v>2277828046.04</v>
      </c>
      <c r="D1108" s="101">
        <v>3323181787.5100002</v>
      </c>
      <c r="E1108" s="101">
        <v>0</v>
      </c>
      <c r="F1108" s="101">
        <v>1948140684</v>
      </c>
      <c r="G1108" s="101">
        <v>270895740</v>
      </c>
      <c r="H1108" s="101">
        <v>1148077747</v>
      </c>
      <c r="I1108" s="101">
        <v>631147747</v>
      </c>
      <c r="J1108" s="101">
        <v>1119877747</v>
      </c>
      <c r="K1108" s="93"/>
    </row>
    <row r="1109" spans="1:11" ht="14.25" customHeight="1">
      <c r="B1109" s="93" t="s">
        <v>3601</v>
      </c>
      <c r="C1109" s="101">
        <v>2277828046.04</v>
      </c>
      <c r="D1109" s="101">
        <v>3323181787.5100002</v>
      </c>
      <c r="E1109" s="101">
        <v>0</v>
      </c>
      <c r="F1109" s="101">
        <v>1948140684</v>
      </c>
      <c r="G1109" s="101">
        <v>270895740</v>
      </c>
      <c r="H1109" s="101">
        <v>1148077747</v>
      </c>
      <c r="I1109" s="101">
        <v>631147747</v>
      </c>
      <c r="J1109" s="101">
        <v>1119877747</v>
      </c>
      <c r="K1109" s="93"/>
    </row>
    <row r="1110" spans="1:11" ht="14.25" customHeight="1">
      <c r="B1110" s="93" t="s">
        <v>3595</v>
      </c>
      <c r="C1110" s="101">
        <v>2292828046.04</v>
      </c>
      <c r="D1110" s="101">
        <v>3331281787.5100002</v>
      </c>
      <c r="E1110" s="101">
        <v>0</v>
      </c>
      <c r="F1110" s="101">
        <v>1948140684</v>
      </c>
      <c r="G1110" s="101">
        <v>270895740</v>
      </c>
      <c r="H1110" s="101">
        <v>1148077747</v>
      </c>
      <c r="I1110" s="101">
        <v>631147747</v>
      </c>
      <c r="J1110" s="101">
        <v>1119877747</v>
      </c>
    </row>
    <row r="1111" spans="1:11" ht="14.25" customHeight="1">
      <c r="B1111" s="93" t="s">
        <v>3594</v>
      </c>
      <c r="C1111" s="101">
        <v>2292828046.04</v>
      </c>
      <c r="D1111" s="101">
        <v>3331281787.5100002</v>
      </c>
      <c r="E1111" s="101">
        <v>0</v>
      </c>
      <c r="F1111" s="101">
        <v>1948140684</v>
      </c>
      <c r="G1111" s="101">
        <v>270895740</v>
      </c>
      <c r="H1111" s="101">
        <v>1148077747</v>
      </c>
      <c r="I1111" s="101">
        <v>631147747</v>
      </c>
      <c r="J1111" s="101">
        <v>1119877747</v>
      </c>
      <c r="K1111" s="93"/>
    </row>
    <row r="1112" spans="1:11" ht="14.25" customHeight="1">
      <c r="A1112" s="93" t="s">
        <v>3391</v>
      </c>
      <c r="B1112" s="93" t="s">
        <v>3625</v>
      </c>
      <c r="C1112" s="93"/>
      <c r="D1112" s="93"/>
      <c r="E1112" s="93"/>
      <c r="F1112" s="93"/>
      <c r="G1112" s="93"/>
      <c r="H1112" s="93"/>
      <c r="I1112" s="93"/>
    </row>
    <row r="1113" spans="1:11" ht="14.25" customHeight="1">
      <c r="A1113" s="93" t="s">
        <v>3392</v>
      </c>
      <c r="B1113" s="93" t="s">
        <v>3626</v>
      </c>
      <c r="C1113" s="93"/>
      <c r="D1113" s="93"/>
      <c r="E1113" s="93"/>
      <c r="F1113" s="93"/>
      <c r="G1113" s="93"/>
      <c r="H1113" s="93"/>
      <c r="I1113" s="93"/>
    </row>
    <row r="1114" spans="1:11" ht="14.25" customHeight="1">
      <c r="A1114" s="93"/>
      <c r="B1114" s="93"/>
      <c r="C1114" s="93"/>
      <c r="D1114" s="93"/>
      <c r="E1114" s="93"/>
      <c r="F1114" s="93"/>
      <c r="G1114" s="93"/>
      <c r="H1114" s="93"/>
      <c r="I1114" s="93"/>
    </row>
    <row r="1115" spans="1:11" ht="14.25" customHeight="1">
      <c r="A1115" s="93"/>
      <c r="B1115" s="93"/>
      <c r="C1115" s="93"/>
      <c r="D1115" s="93"/>
      <c r="E1115" s="93"/>
      <c r="F1115" s="93"/>
      <c r="G1115" s="93"/>
      <c r="H1115" s="93"/>
      <c r="I1115" s="93"/>
    </row>
    <row r="1116" spans="1:11" ht="14.25" customHeight="1">
      <c r="A1116" s="93"/>
      <c r="B1116" s="93"/>
      <c r="C1116" s="93"/>
      <c r="D1116" s="93"/>
      <c r="E1116" s="93"/>
      <c r="F1116" s="93"/>
      <c r="G1116" s="93"/>
      <c r="H1116" s="93"/>
      <c r="I1116" s="93"/>
    </row>
    <row r="1117" spans="1:11" ht="14.25" customHeight="1">
      <c r="A1117" s="93"/>
      <c r="B1117" s="93"/>
      <c r="C1117" s="93"/>
      <c r="D1117" s="93"/>
      <c r="E1117" s="93"/>
      <c r="F1117" s="93"/>
      <c r="G1117" s="93"/>
      <c r="H1117" s="93"/>
      <c r="I1117" s="93"/>
    </row>
    <row r="1118" spans="1:11" ht="14.25" customHeight="1">
      <c r="A1118" s="93"/>
      <c r="B1118" s="93"/>
      <c r="C1118" s="93"/>
      <c r="D1118" s="93"/>
      <c r="E1118" s="93"/>
      <c r="F1118" s="93"/>
      <c r="G1118" s="93"/>
      <c r="H1118" s="93"/>
      <c r="I1118" s="93"/>
    </row>
    <row r="1119" spans="1:11" ht="14.25" customHeight="1">
      <c r="A1119" s="93">
        <v>2</v>
      </c>
      <c r="B1119" s="93" t="s">
        <v>3610</v>
      </c>
      <c r="C1119" s="93"/>
      <c r="D1119" s="93"/>
      <c r="E1119" s="93"/>
      <c r="F1119" s="93"/>
      <c r="G1119" s="93"/>
      <c r="H1119" s="93"/>
      <c r="I1119" s="93"/>
    </row>
    <row r="1120" spans="1:11" ht="14.25" customHeight="1">
      <c r="A1120" s="93">
        <v>41</v>
      </c>
      <c r="B1120" s="93" t="s">
        <v>3659</v>
      </c>
      <c r="C1120" s="93"/>
      <c r="D1120" s="93"/>
      <c r="E1120" s="93"/>
      <c r="F1120" s="93"/>
      <c r="G1120" s="93"/>
      <c r="H1120" s="93"/>
      <c r="I1120" s="93"/>
    </row>
    <row r="1121" spans="1:10" ht="14.25" customHeight="1">
      <c r="A1121" s="93" t="s">
        <v>3474</v>
      </c>
      <c r="B1121" s="93" t="s">
        <v>3832</v>
      </c>
      <c r="C1121" s="101">
        <v>0</v>
      </c>
      <c r="D1121" s="101">
        <v>3000000</v>
      </c>
      <c r="E1121" s="101">
        <v>0</v>
      </c>
      <c r="F1121" s="101">
        <v>3000000</v>
      </c>
      <c r="G1121" s="101">
        <v>0</v>
      </c>
      <c r="H1121" s="101">
        <v>3000000</v>
      </c>
      <c r="I1121" s="101">
        <v>0</v>
      </c>
      <c r="J1121" s="101">
        <v>3000000</v>
      </c>
    </row>
    <row r="1122" spans="1:10" ht="14.25" customHeight="1">
      <c r="A1122" s="93" t="s">
        <v>3475</v>
      </c>
      <c r="B1122" s="93" t="s">
        <v>3833</v>
      </c>
      <c r="C1122" s="101">
        <v>0</v>
      </c>
      <c r="D1122" s="101">
        <v>14250000</v>
      </c>
      <c r="E1122" s="101">
        <v>0</v>
      </c>
      <c r="F1122" s="101">
        <v>14250000</v>
      </c>
      <c r="G1122" s="101">
        <v>0</v>
      </c>
      <c r="H1122" s="101">
        <v>14250000</v>
      </c>
      <c r="I1122" s="101">
        <v>0</v>
      </c>
      <c r="J1122" s="101">
        <v>14250000</v>
      </c>
    </row>
    <row r="1123" spans="1:10" ht="14.25" customHeight="1">
      <c r="A1123" s="93" t="s">
        <v>3476</v>
      </c>
      <c r="B1123" s="93" t="s">
        <v>3834</v>
      </c>
      <c r="C1123" s="101">
        <v>0</v>
      </c>
      <c r="D1123" s="101">
        <v>2500000</v>
      </c>
      <c r="E1123" s="101">
        <v>0</v>
      </c>
      <c r="F1123" s="101">
        <v>2500000</v>
      </c>
      <c r="G1123" s="101">
        <v>0</v>
      </c>
      <c r="H1123" s="101">
        <v>2500000</v>
      </c>
      <c r="I1123" s="101">
        <v>0</v>
      </c>
      <c r="J1123" s="101">
        <v>2500000</v>
      </c>
    </row>
    <row r="1124" spans="1:10" ht="14.25" customHeight="1">
      <c r="A1124" s="93">
        <v>45</v>
      </c>
      <c r="B1124" s="93" t="s">
        <v>3597</v>
      </c>
      <c r="C1124" s="93"/>
      <c r="D1124" s="93"/>
      <c r="E1124" s="93"/>
      <c r="F1124" s="93"/>
      <c r="G1124" s="93"/>
      <c r="H1124" s="93"/>
      <c r="I1124" s="93"/>
    </row>
    <row r="1125" spans="1:10" ht="14.25" customHeight="1">
      <c r="A1125" s="93" t="s">
        <v>3477</v>
      </c>
      <c r="B1125" s="93" t="s">
        <v>3835</v>
      </c>
      <c r="C1125" s="101">
        <v>0</v>
      </c>
      <c r="D1125" s="101">
        <v>2150000</v>
      </c>
      <c r="E1125" s="101">
        <v>0</v>
      </c>
      <c r="F1125" s="101">
        <v>2150000</v>
      </c>
      <c r="G1125" s="101">
        <v>0</v>
      </c>
      <c r="H1125" s="101">
        <v>2150000</v>
      </c>
      <c r="I1125" s="101">
        <v>0</v>
      </c>
      <c r="J1125" s="101">
        <v>2150000</v>
      </c>
    </row>
    <row r="1126" spans="1:10" ht="14.25" customHeight="1">
      <c r="A1126" s="93" t="s">
        <v>3478</v>
      </c>
      <c r="B1126" s="93" t="s">
        <v>3836</v>
      </c>
      <c r="C1126" s="101">
        <v>0</v>
      </c>
      <c r="D1126" s="101">
        <v>5456000</v>
      </c>
      <c r="E1126" s="101">
        <v>0</v>
      </c>
      <c r="F1126" s="101">
        <v>5456000</v>
      </c>
      <c r="G1126" s="101">
        <v>0</v>
      </c>
      <c r="H1126" s="101">
        <v>5456000</v>
      </c>
      <c r="I1126" s="101">
        <v>0</v>
      </c>
      <c r="J1126" s="101">
        <v>5456000</v>
      </c>
    </row>
    <row r="1127" spans="1:10" ht="14.25" customHeight="1">
      <c r="A1127" s="93">
        <v>3</v>
      </c>
      <c r="B1127" s="93" t="s">
        <v>3599</v>
      </c>
      <c r="C1127" s="93"/>
      <c r="D1127" s="93"/>
      <c r="E1127" s="93"/>
      <c r="F1127" s="93"/>
      <c r="G1127" s="93"/>
      <c r="H1127" s="93"/>
      <c r="I1127" s="93"/>
    </row>
    <row r="1128" spans="1:10" ht="14.25" customHeight="1">
      <c r="A1128" s="93">
        <v>41</v>
      </c>
      <c r="B1128" s="93" t="s">
        <v>3659</v>
      </c>
      <c r="C1128" s="93"/>
      <c r="D1128" s="93"/>
      <c r="E1128" s="93"/>
      <c r="F1128" s="93"/>
      <c r="G1128" s="93"/>
      <c r="H1128" s="93"/>
      <c r="I1128" s="93"/>
    </row>
    <row r="1129" spans="1:10" ht="14.25" customHeight="1">
      <c r="A1129" s="93" t="s">
        <v>3479</v>
      </c>
      <c r="B1129" s="93" t="s">
        <v>3837</v>
      </c>
      <c r="C1129" s="101">
        <v>0</v>
      </c>
      <c r="D1129" s="101">
        <v>3000000</v>
      </c>
      <c r="E1129" s="101">
        <v>0</v>
      </c>
      <c r="F1129" s="101">
        <v>3000000</v>
      </c>
      <c r="G1129" s="101">
        <v>0</v>
      </c>
      <c r="H1129" s="101">
        <v>3000000</v>
      </c>
      <c r="I1129" s="101">
        <v>0</v>
      </c>
      <c r="J1129" s="101">
        <v>3000000</v>
      </c>
    </row>
    <row r="1130" spans="1:10" ht="14.25" customHeight="1">
      <c r="A1130" s="93" t="s">
        <v>3480</v>
      </c>
      <c r="B1130" s="93" t="s">
        <v>3831</v>
      </c>
      <c r="C1130" s="101">
        <v>0</v>
      </c>
      <c r="D1130" s="101">
        <v>1170000</v>
      </c>
      <c r="E1130" s="101">
        <v>0</v>
      </c>
      <c r="F1130" s="101">
        <v>1170000</v>
      </c>
      <c r="G1130" s="101">
        <v>0</v>
      </c>
      <c r="H1130" s="101">
        <v>1170000</v>
      </c>
      <c r="I1130" s="101">
        <v>0</v>
      </c>
      <c r="J1130" s="101">
        <v>1170000</v>
      </c>
    </row>
    <row r="1131" spans="1:10" ht="14.25" customHeight="1">
      <c r="B1131" s="93"/>
      <c r="C1131" s="101">
        <v>0</v>
      </c>
      <c r="D1131" s="101">
        <v>31526000</v>
      </c>
      <c r="E1131" s="101">
        <v>0</v>
      </c>
      <c r="F1131" s="101">
        <v>31526000</v>
      </c>
      <c r="G1131" s="101">
        <v>0</v>
      </c>
      <c r="H1131" s="101">
        <v>31526000</v>
      </c>
      <c r="I1131" s="101">
        <v>0</v>
      </c>
      <c r="J1131" s="101">
        <v>31526000</v>
      </c>
    </row>
    <row r="1132" spans="1:10" ht="14.25" customHeight="1">
      <c r="B1132" s="93"/>
      <c r="C1132" s="101">
        <v>0</v>
      </c>
      <c r="D1132" s="101">
        <v>31526000</v>
      </c>
      <c r="E1132" s="101">
        <v>0</v>
      </c>
      <c r="F1132" s="101">
        <v>31526000</v>
      </c>
      <c r="G1132" s="101">
        <v>0</v>
      </c>
      <c r="H1132" s="101">
        <v>31526000</v>
      </c>
      <c r="I1132" s="101">
        <v>0</v>
      </c>
      <c r="J1132" s="101">
        <v>31526000</v>
      </c>
    </row>
    <row r="1133" spans="1:10" ht="14.25" customHeight="1">
      <c r="B1133" s="93"/>
      <c r="C1133" s="101">
        <v>0</v>
      </c>
      <c r="D1133" s="101">
        <v>31526000</v>
      </c>
      <c r="E1133" s="101">
        <v>0</v>
      </c>
      <c r="F1133" s="101">
        <v>31526000</v>
      </c>
      <c r="G1133" s="101">
        <v>0</v>
      </c>
      <c r="H1133" s="101">
        <v>31526000</v>
      </c>
      <c r="I1133" s="101">
        <v>0</v>
      </c>
      <c r="J1133" s="101">
        <v>31526000</v>
      </c>
    </row>
    <row r="1134" spans="1:10" ht="14.25" customHeight="1">
      <c r="B1134" s="93"/>
      <c r="C1134" s="101">
        <v>0</v>
      </c>
      <c r="D1134" s="101">
        <v>31526000</v>
      </c>
      <c r="E1134" s="101">
        <v>0</v>
      </c>
      <c r="F1134" s="101">
        <v>31526000</v>
      </c>
      <c r="G1134" s="101">
        <v>0</v>
      </c>
      <c r="H1134" s="101">
        <v>31526000</v>
      </c>
      <c r="I1134" s="101">
        <v>0</v>
      </c>
      <c r="J1134" s="101">
        <v>31526000</v>
      </c>
    </row>
    <row r="1135" spans="1:10" ht="14.25" customHeight="1">
      <c r="B1135" s="93" t="s">
        <v>3626</v>
      </c>
      <c r="C1135" s="101">
        <v>0</v>
      </c>
      <c r="D1135" s="101">
        <v>31526000</v>
      </c>
      <c r="E1135" s="101">
        <v>0</v>
      </c>
      <c r="F1135" s="101">
        <v>31526000</v>
      </c>
      <c r="G1135" s="101">
        <v>0</v>
      </c>
      <c r="H1135" s="101">
        <v>31526000</v>
      </c>
      <c r="I1135" s="101">
        <v>0</v>
      </c>
      <c r="J1135" s="101">
        <v>31526000</v>
      </c>
    </row>
    <row r="1136" spans="1:10" ht="14.25" customHeight="1">
      <c r="B1136" s="93" t="s">
        <v>3625</v>
      </c>
      <c r="C1136" s="101">
        <v>0</v>
      </c>
      <c r="D1136" s="101">
        <v>31526000</v>
      </c>
      <c r="E1136" s="101">
        <v>0</v>
      </c>
      <c r="F1136" s="101">
        <v>31526000</v>
      </c>
      <c r="G1136" s="101">
        <v>0</v>
      </c>
      <c r="H1136" s="101">
        <v>31526000</v>
      </c>
      <c r="I1136" s="101">
        <v>0</v>
      </c>
      <c r="J1136" s="101">
        <v>31526000</v>
      </c>
    </row>
    <row r="1137" spans="1:10" ht="14.25" customHeight="1">
      <c r="B1137" s="93" t="s">
        <v>3593</v>
      </c>
      <c r="C1137" s="101">
        <v>2292828046.04</v>
      </c>
      <c r="D1137" s="101">
        <v>3362807787.5100002</v>
      </c>
      <c r="E1137" s="101">
        <v>0</v>
      </c>
      <c r="F1137" s="101">
        <v>1979666684</v>
      </c>
      <c r="G1137" s="101">
        <v>270895740</v>
      </c>
      <c r="H1137" s="101">
        <v>1179603747</v>
      </c>
      <c r="I1137" s="101">
        <v>631147747</v>
      </c>
      <c r="J1137" s="101">
        <v>1151403747</v>
      </c>
    </row>
    <row r="1138" spans="1:10" ht="14.25" customHeight="1">
      <c r="B1138" s="93" t="s">
        <v>3792</v>
      </c>
      <c r="C1138" s="101">
        <v>2292828046.04</v>
      </c>
      <c r="D1138" s="101">
        <v>3362807787.5100002</v>
      </c>
      <c r="E1138" s="101">
        <v>0</v>
      </c>
      <c r="F1138" s="101">
        <v>1979666684</v>
      </c>
      <c r="G1138" s="101">
        <v>270895740</v>
      </c>
      <c r="H1138" s="101">
        <v>1179603747</v>
      </c>
      <c r="I1138" s="101">
        <v>631147747</v>
      </c>
      <c r="J1138" s="101">
        <v>1151403747</v>
      </c>
    </row>
    <row r="1139" spans="1:10" ht="14.25" customHeight="1">
      <c r="A1139" s="93">
        <v>11</v>
      </c>
      <c r="B1139" s="93" t="s">
        <v>3838</v>
      </c>
      <c r="C1139" s="93"/>
      <c r="D1139" s="93"/>
      <c r="E1139" s="93"/>
      <c r="F1139" s="93"/>
      <c r="G1139" s="93"/>
      <c r="H1139" s="93"/>
      <c r="I1139" s="93"/>
    </row>
    <row r="1140" spans="1:10" ht="14.25" customHeight="1">
      <c r="A1140" s="93">
        <v>2.2999999999999998</v>
      </c>
      <c r="B1140" s="93" t="s">
        <v>3593</v>
      </c>
      <c r="C1140" s="93"/>
      <c r="D1140" s="93"/>
      <c r="E1140" s="93"/>
      <c r="F1140" s="93"/>
      <c r="G1140" s="93"/>
      <c r="H1140" s="93"/>
      <c r="I1140" s="93"/>
    </row>
    <row r="1141" spans="1:10" ht="14.25" customHeight="1">
      <c r="A1141" s="93" t="s">
        <v>3387</v>
      </c>
      <c r="B1141" s="93" t="s">
        <v>3594</v>
      </c>
      <c r="C1141" s="93"/>
      <c r="D1141" s="93"/>
      <c r="E1141" s="93"/>
      <c r="F1141" s="93"/>
      <c r="G1141" s="93"/>
      <c r="H1141" s="93"/>
      <c r="I1141" s="93"/>
    </row>
    <row r="1142" spans="1:10" ht="14.25" customHeight="1">
      <c r="A1142" s="93" t="s">
        <v>3388</v>
      </c>
      <c r="B1142" s="93" t="s">
        <v>3595</v>
      </c>
      <c r="C1142" s="93"/>
      <c r="D1142" s="93"/>
      <c r="E1142" s="93"/>
      <c r="F1142" s="93"/>
      <c r="G1142" s="93"/>
      <c r="H1142" s="93"/>
      <c r="I1142" s="93"/>
    </row>
    <row r="1143" spans="1:10" ht="14.25" customHeight="1">
      <c r="A1143" s="93" t="s">
        <v>3389</v>
      </c>
      <c r="B1143" s="93" t="s">
        <v>3596</v>
      </c>
      <c r="C1143" s="93"/>
      <c r="D1143" s="93"/>
      <c r="E1143" s="93"/>
      <c r="F1143" s="93"/>
      <c r="G1143" s="93"/>
      <c r="H1143" s="93"/>
      <c r="I1143" s="93"/>
    </row>
    <row r="1144" spans="1:10" ht="14.25" customHeight="1">
      <c r="A1144" s="93"/>
      <c r="B1144" s="93"/>
      <c r="C1144" s="93"/>
      <c r="D1144" s="93"/>
      <c r="E1144" s="93"/>
      <c r="F1144" s="93"/>
      <c r="G1144" s="93"/>
      <c r="H1144" s="93"/>
      <c r="I1144" s="93"/>
    </row>
    <row r="1145" spans="1:10" ht="14.25" customHeight="1">
      <c r="A1145" s="93"/>
      <c r="B1145" s="93"/>
      <c r="C1145" s="93"/>
      <c r="D1145" s="93"/>
      <c r="E1145" s="93"/>
      <c r="F1145" s="93"/>
      <c r="G1145" s="93"/>
      <c r="H1145" s="93"/>
      <c r="I1145" s="93"/>
    </row>
    <row r="1146" spans="1:10" ht="14.25" customHeight="1">
      <c r="A1146" s="93"/>
      <c r="B1146" s="93"/>
      <c r="C1146" s="93"/>
      <c r="D1146" s="93"/>
      <c r="E1146" s="93"/>
      <c r="F1146" s="93"/>
      <c r="G1146" s="93"/>
      <c r="H1146" s="93"/>
      <c r="I1146" s="93"/>
    </row>
    <row r="1147" spans="1:10" ht="14.25" customHeight="1">
      <c r="A1147" s="93"/>
      <c r="B1147" s="93"/>
      <c r="C1147" s="93"/>
      <c r="D1147" s="93"/>
      <c r="E1147" s="93"/>
      <c r="F1147" s="93"/>
      <c r="G1147" s="93"/>
      <c r="H1147" s="93"/>
      <c r="I1147" s="93"/>
    </row>
    <row r="1148" spans="1:10" ht="14.25" customHeight="1">
      <c r="A1148" s="93">
        <v>4</v>
      </c>
      <c r="B1148" s="93" t="s">
        <v>3839</v>
      </c>
      <c r="C1148" s="93"/>
      <c r="D1148" s="93"/>
      <c r="E1148" s="93"/>
      <c r="F1148" s="93"/>
      <c r="G1148" s="93"/>
      <c r="H1148" s="93"/>
      <c r="I1148" s="93"/>
    </row>
    <row r="1149" spans="1:10" ht="14.25" customHeight="1">
      <c r="A1149" s="93">
        <v>32</v>
      </c>
      <c r="B1149" s="93" t="s">
        <v>3840</v>
      </c>
      <c r="C1149" s="93"/>
      <c r="D1149" s="93"/>
      <c r="E1149" s="93"/>
      <c r="F1149" s="93"/>
      <c r="G1149" s="93"/>
      <c r="H1149" s="93"/>
      <c r="I1149" s="93"/>
    </row>
    <row r="1150" spans="1:10" ht="14.25" customHeight="1">
      <c r="A1150" s="93" t="s">
        <v>1209</v>
      </c>
      <c r="B1150" s="93" t="s">
        <v>3841</v>
      </c>
      <c r="C1150" s="101">
        <v>8000000</v>
      </c>
      <c r="D1150" s="101">
        <v>8000000</v>
      </c>
      <c r="E1150" s="101">
        <v>0</v>
      </c>
      <c r="F1150" s="101">
        <v>0</v>
      </c>
      <c r="G1150" s="101">
        <v>0</v>
      </c>
      <c r="H1150" s="101">
        <v>0</v>
      </c>
      <c r="I1150" s="101">
        <v>0</v>
      </c>
      <c r="J1150" s="101">
        <v>0</v>
      </c>
    </row>
    <row r="1151" spans="1:10" ht="14.25" customHeight="1">
      <c r="A1151" s="93" t="s">
        <v>1216</v>
      </c>
      <c r="B1151" s="93" t="s">
        <v>3842</v>
      </c>
      <c r="C1151" s="101">
        <v>8000000</v>
      </c>
      <c r="D1151" s="101">
        <v>8000000</v>
      </c>
      <c r="E1151" s="101">
        <v>0</v>
      </c>
      <c r="F1151" s="101">
        <v>0</v>
      </c>
      <c r="G1151" s="101">
        <v>0</v>
      </c>
      <c r="H1151" s="101">
        <v>0</v>
      </c>
      <c r="I1151" s="101">
        <v>0</v>
      </c>
      <c r="J1151" s="101">
        <v>0</v>
      </c>
    </row>
    <row r="1152" spans="1:10" ht="14.25" customHeight="1">
      <c r="A1152" s="93" t="s">
        <v>1223</v>
      </c>
      <c r="B1152" s="93" t="s">
        <v>3843</v>
      </c>
      <c r="C1152" s="101">
        <v>100000</v>
      </c>
      <c r="D1152" s="101">
        <v>100000</v>
      </c>
      <c r="E1152" s="101">
        <v>0</v>
      </c>
      <c r="F1152" s="101">
        <v>0</v>
      </c>
      <c r="G1152" s="101">
        <v>0</v>
      </c>
      <c r="H1152" s="101">
        <v>0</v>
      </c>
      <c r="I1152" s="101">
        <v>0</v>
      </c>
      <c r="J1152" s="101">
        <v>0</v>
      </c>
    </row>
    <row r="1153" spans="1:10" ht="14.25" customHeight="1">
      <c r="B1153" s="93"/>
      <c r="C1153" s="101">
        <v>16100000</v>
      </c>
      <c r="D1153" s="101">
        <v>16100000</v>
      </c>
      <c r="E1153" s="101">
        <v>0</v>
      </c>
      <c r="F1153" s="101">
        <v>0</v>
      </c>
      <c r="G1153" s="101">
        <v>0</v>
      </c>
      <c r="H1153" s="101">
        <v>0</v>
      </c>
      <c r="I1153" s="101">
        <v>0</v>
      </c>
      <c r="J1153" s="101">
        <v>0</v>
      </c>
    </row>
    <row r="1154" spans="1:10" ht="14.25" customHeight="1">
      <c r="B1154" s="93"/>
      <c r="C1154" s="101">
        <v>16100000</v>
      </c>
      <c r="D1154" s="101">
        <v>16100000</v>
      </c>
      <c r="E1154" s="101">
        <v>0</v>
      </c>
      <c r="F1154" s="101">
        <v>0</v>
      </c>
      <c r="G1154" s="101">
        <v>0</v>
      </c>
      <c r="H1154" s="101">
        <v>0</v>
      </c>
      <c r="I1154" s="101">
        <v>0</v>
      </c>
      <c r="J1154" s="101">
        <v>0</v>
      </c>
    </row>
    <row r="1155" spans="1:10" ht="14.25" customHeight="1">
      <c r="B1155" s="93"/>
      <c r="C1155" s="101">
        <v>16100000</v>
      </c>
      <c r="D1155" s="101">
        <v>16100000</v>
      </c>
      <c r="E1155" s="101">
        <v>0</v>
      </c>
      <c r="F1155" s="101">
        <v>0</v>
      </c>
      <c r="G1155" s="101">
        <v>0</v>
      </c>
      <c r="H1155" s="101">
        <v>0</v>
      </c>
      <c r="I1155" s="101">
        <v>0</v>
      </c>
      <c r="J1155" s="101">
        <v>0</v>
      </c>
    </row>
    <row r="1156" spans="1:10" ht="14.25" customHeight="1">
      <c r="B1156" s="93" t="s">
        <v>3596</v>
      </c>
      <c r="C1156" s="101">
        <v>16100000</v>
      </c>
      <c r="D1156" s="101">
        <v>16100000</v>
      </c>
      <c r="E1156" s="101">
        <v>0</v>
      </c>
      <c r="F1156" s="101">
        <v>0</v>
      </c>
      <c r="G1156" s="101">
        <v>0</v>
      </c>
      <c r="H1156" s="101">
        <v>0</v>
      </c>
      <c r="I1156" s="101">
        <v>0</v>
      </c>
      <c r="J1156" s="101">
        <v>0</v>
      </c>
    </row>
    <row r="1157" spans="1:10" ht="14.25" customHeight="1">
      <c r="A1157" s="93" t="s">
        <v>3390</v>
      </c>
      <c r="B1157" s="93" t="s">
        <v>3601</v>
      </c>
      <c r="C1157" s="93"/>
      <c r="D1157" s="93"/>
      <c r="E1157" s="93"/>
      <c r="F1157" s="93"/>
      <c r="G1157" s="93"/>
      <c r="H1157" s="93"/>
      <c r="I1157" s="93"/>
    </row>
    <row r="1158" spans="1:10" ht="14.25" customHeight="1">
      <c r="A1158" s="93"/>
      <c r="B1158" s="93"/>
      <c r="C1158" s="93"/>
      <c r="D1158" s="93"/>
      <c r="E1158" s="93"/>
      <c r="F1158" s="93"/>
      <c r="G1158" s="93"/>
      <c r="H1158" s="93"/>
      <c r="I1158" s="93"/>
    </row>
    <row r="1159" spans="1:10" ht="14.25" customHeight="1">
      <c r="A1159" s="93"/>
      <c r="B1159" s="93"/>
      <c r="C1159" s="93"/>
      <c r="D1159" s="93"/>
      <c r="E1159" s="93"/>
      <c r="F1159" s="93"/>
      <c r="G1159" s="93"/>
      <c r="H1159" s="93"/>
      <c r="I1159" s="93"/>
    </row>
    <row r="1160" spans="1:10" ht="14.25" customHeight="1">
      <c r="A1160" s="93"/>
      <c r="B1160" s="93"/>
      <c r="C1160" s="93"/>
      <c r="D1160" s="93"/>
      <c r="E1160" s="93"/>
      <c r="F1160" s="93"/>
      <c r="G1160" s="93"/>
      <c r="H1160" s="93"/>
      <c r="I1160" s="93"/>
    </row>
    <row r="1161" spans="1:10" ht="14.25" customHeight="1">
      <c r="A1161" s="93"/>
      <c r="B1161" s="93"/>
      <c r="C1161" s="93"/>
      <c r="D1161" s="93"/>
      <c r="E1161" s="93"/>
      <c r="F1161" s="93"/>
      <c r="G1161" s="93"/>
      <c r="H1161" s="93"/>
      <c r="I1161" s="93"/>
    </row>
    <row r="1162" spans="1:10" ht="14.25" customHeight="1">
      <c r="A1162" s="93"/>
      <c r="B1162" s="93"/>
      <c r="C1162" s="93"/>
      <c r="D1162" s="93"/>
      <c r="E1162" s="93"/>
      <c r="F1162" s="93"/>
      <c r="G1162" s="93"/>
      <c r="H1162" s="93"/>
      <c r="I1162" s="93"/>
    </row>
    <row r="1163" spans="1:10" ht="14.25" customHeight="1">
      <c r="A1163" s="93">
        <v>32</v>
      </c>
      <c r="B1163" s="93" t="s">
        <v>3840</v>
      </c>
      <c r="C1163" s="93"/>
      <c r="D1163" s="93"/>
      <c r="E1163" s="93"/>
      <c r="F1163" s="93"/>
      <c r="G1163" s="93"/>
      <c r="H1163" s="93"/>
      <c r="I1163" s="93"/>
    </row>
    <row r="1164" spans="1:10" ht="14.25" customHeight="1">
      <c r="A1164" s="93" t="s">
        <v>1185</v>
      </c>
      <c r="B1164" s="93" t="s">
        <v>3844</v>
      </c>
      <c r="C1164" s="101">
        <v>0</v>
      </c>
      <c r="D1164" s="101">
        <v>75000000</v>
      </c>
      <c r="E1164" s="101">
        <v>0</v>
      </c>
      <c r="F1164" s="101">
        <v>75000000</v>
      </c>
      <c r="G1164" s="101">
        <v>6500000</v>
      </c>
      <c r="H1164" s="101">
        <v>23900000</v>
      </c>
      <c r="I1164" s="101">
        <v>8700000</v>
      </c>
      <c r="J1164" s="101">
        <v>17400000</v>
      </c>
    </row>
    <row r="1165" spans="1:10" ht="14.25" customHeight="1">
      <c r="A1165" s="93" t="s">
        <v>1232</v>
      </c>
      <c r="B1165" s="93" t="s">
        <v>3845</v>
      </c>
      <c r="C1165" s="101">
        <v>0</v>
      </c>
      <c r="D1165" s="101">
        <v>5722689</v>
      </c>
      <c r="E1165" s="101">
        <v>0</v>
      </c>
      <c r="F1165" s="101">
        <v>0</v>
      </c>
      <c r="G1165" s="101">
        <v>0</v>
      </c>
      <c r="H1165" s="101">
        <v>0</v>
      </c>
      <c r="I1165" s="101">
        <v>0</v>
      </c>
      <c r="J1165" s="101">
        <v>0</v>
      </c>
    </row>
    <row r="1166" spans="1:10" ht="14.25" customHeight="1">
      <c r="A1166" s="93" t="s">
        <v>1229</v>
      </c>
      <c r="B1166" s="93" t="s">
        <v>3846</v>
      </c>
      <c r="C1166" s="101">
        <v>0</v>
      </c>
      <c r="D1166" s="101">
        <v>2498224</v>
      </c>
      <c r="E1166" s="101">
        <v>0</v>
      </c>
      <c r="F1166" s="101">
        <v>0</v>
      </c>
      <c r="G1166" s="101">
        <v>0</v>
      </c>
      <c r="H1166" s="101">
        <v>0</v>
      </c>
      <c r="I1166" s="101">
        <v>0</v>
      </c>
      <c r="J1166" s="101">
        <v>0</v>
      </c>
    </row>
    <row r="1167" spans="1:10" ht="14.25" customHeight="1">
      <c r="A1167" s="93">
        <v>4</v>
      </c>
      <c r="B1167" s="93" t="s">
        <v>3839</v>
      </c>
      <c r="C1167" s="93"/>
      <c r="D1167" s="93"/>
      <c r="E1167" s="93"/>
      <c r="F1167" s="93"/>
      <c r="G1167" s="93"/>
      <c r="H1167" s="93"/>
      <c r="I1167" s="93"/>
    </row>
    <row r="1168" spans="1:10" ht="14.25" customHeight="1">
      <c r="A1168" s="93">
        <v>21</v>
      </c>
      <c r="B1168" s="93" t="s">
        <v>3745</v>
      </c>
      <c r="C1168" s="93"/>
      <c r="D1168" s="93"/>
      <c r="E1168" s="93"/>
      <c r="F1168" s="93"/>
      <c r="G1168" s="93"/>
      <c r="H1168" s="93"/>
      <c r="I1168" s="93"/>
    </row>
    <row r="1169" spans="1:10" ht="14.25" customHeight="1">
      <c r="A1169" s="93" t="s">
        <v>1122</v>
      </c>
      <c r="B1169" s="93" t="s">
        <v>3847</v>
      </c>
      <c r="C1169" s="101">
        <v>20000000</v>
      </c>
      <c r="D1169" s="101">
        <v>20000000</v>
      </c>
      <c r="E1169" s="101">
        <v>0</v>
      </c>
      <c r="F1169" s="101">
        <v>20000000</v>
      </c>
      <c r="G1169" s="101">
        <v>2000000</v>
      </c>
      <c r="H1169" s="101">
        <v>12000000</v>
      </c>
      <c r="I1169" s="101">
        <v>0</v>
      </c>
      <c r="J1169" s="101">
        <v>10000000</v>
      </c>
    </row>
    <row r="1170" spans="1:10" ht="14.25" customHeight="1">
      <c r="A1170" s="93" t="s">
        <v>1124</v>
      </c>
      <c r="B1170" s="93" t="s">
        <v>1123</v>
      </c>
      <c r="C1170" s="101">
        <v>100000</v>
      </c>
      <c r="D1170" s="101">
        <v>100000</v>
      </c>
      <c r="E1170" s="101">
        <v>0</v>
      </c>
      <c r="F1170" s="101">
        <v>0</v>
      </c>
      <c r="G1170" s="101">
        <v>0</v>
      </c>
      <c r="H1170" s="101">
        <v>0</v>
      </c>
      <c r="I1170" s="101">
        <v>0</v>
      </c>
      <c r="J1170" s="101">
        <v>0</v>
      </c>
    </row>
    <row r="1171" spans="1:10" ht="14.25" customHeight="1">
      <c r="A1171" s="93" t="s">
        <v>1130</v>
      </c>
      <c r="B1171" s="93" t="s">
        <v>3848</v>
      </c>
      <c r="C1171" s="101">
        <v>20000000</v>
      </c>
      <c r="D1171" s="101">
        <v>20000000</v>
      </c>
      <c r="E1171" s="101">
        <v>0</v>
      </c>
      <c r="F1171" s="101">
        <v>20000000</v>
      </c>
      <c r="G1171" s="101">
        <v>2000000</v>
      </c>
      <c r="H1171" s="101">
        <v>12000000</v>
      </c>
      <c r="I1171" s="101">
        <v>4000000</v>
      </c>
      <c r="J1171" s="101">
        <v>10000000</v>
      </c>
    </row>
    <row r="1172" spans="1:10" ht="14.25" customHeight="1">
      <c r="A1172" s="93" t="s">
        <v>1132</v>
      </c>
      <c r="B1172" s="93" t="s">
        <v>3849</v>
      </c>
      <c r="C1172" s="101">
        <v>45000000</v>
      </c>
      <c r="D1172" s="101">
        <v>36900000</v>
      </c>
      <c r="E1172" s="101">
        <v>0</v>
      </c>
      <c r="F1172" s="101">
        <v>36900000</v>
      </c>
      <c r="G1172" s="101">
        <v>4100000</v>
      </c>
      <c r="H1172" s="101">
        <v>20500000</v>
      </c>
      <c r="I1172" s="101">
        <v>4100000</v>
      </c>
      <c r="J1172" s="101">
        <v>16400000</v>
      </c>
    </row>
    <row r="1173" spans="1:10" ht="14.25" customHeight="1">
      <c r="A1173" s="93" t="s">
        <v>1140</v>
      </c>
      <c r="B1173" s="93" t="s">
        <v>3850</v>
      </c>
      <c r="C1173" s="101">
        <v>100000.38</v>
      </c>
      <c r="D1173" s="101">
        <v>100000.38</v>
      </c>
      <c r="E1173" s="101">
        <v>0</v>
      </c>
      <c r="F1173" s="101">
        <v>0</v>
      </c>
      <c r="G1173" s="101">
        <v>0</v>
      </c>
      <c r="H1173" s="101">
        <v>0</v>
      </c>
      <c r="I1173" s="101">
        <v>0</v>
      </c>
      <c r="J1173" s="101">
        <v>0</v>
      </c>
    </row>
    <row r="1174" spans="1:10" ht="14.25" customHeight="1">
      <c r="A1174" s="93" t="s">
        <v>1142</v>
      </c>
      <c r="B1174" s="93" t="s">
        <v>3851</v>
      </c>
      <c r="C1174" s="101">
        <v>100000</v>
      </c>
      <c r="D1174" s="101">
        <v>100000</v>
      </c>
      <c r="E1174" s="101">
        <v>0</v>
      </c>
      <c r="F1174" s="101">
        <v>0</v>
      </c>
      <c r="G1174" s="101">
        <v>0</v>
      </c>
      <c r="H1174" s="101">
        <v>0</v>
      </c>
      <c r="I1174" s="101">
        <v>0</v>
      </c>
      <c r="J1174" s="101">
        <v>0</v>
      </c>
    </row>
    <row r="1175" spans="1:10" ht="14.25" customHeight="1">
      <c r="A1175" s="93">
        <v>32</v>
      </c>
      <c r="B1175" s="93" t="s">
        <v>3840</v>
      </c>
      <c r="C1175" s="93"/>
      <c r="D1175" s="93"/>
      <c r="E1175" s="93"/>
      <c r="F1175" s="93"/>
      <c r="G1175" s="93"/>
      <c r="H1175" s="93"/>
      <c r="I1175" s="93"/>
    </row>
    <row r="1176" spans="1:10" ht="14.25" customHeight="1">
      <c r="A1176" s="93" t="s">
        <v>1193</v>
      </c>
      <c r="B1176" s="93" t="s">
        <v>3852</v>
      </c>
      <c r="C1176" s="101">
        <v>136326655.25999999</v>
      </c>
      <c r="D1176" s="101">
        <v>20099999.920000002</v>
      </c>
      <c r="E1176" s="101">
        <v>0</v>
      </c>
      <c r="F1176" s="101">
        <v>0</v>
      </c>
      <c r="G1176" s="101">
        <v>0</v>
      </c>
      <c r="H1176" s="101">
        <v>0</v>
      </c>
      <c r="I1176" s="101">
        <v>0</v>
      </c>
      <c r="J1176" s="101">
        <v>0</v>
      </c>
    </row>
    <row r="1177" spans="1:10" ht="14.25" customHeight="1">
      <c r="A1177" s="93" t="s">
        <v>1194</v>
      </c>
      <c r="B1177" s="93" t="s">
        <v>3852</v>
      </c>
      <c r="C1177" s="101">
        <v>0</v>
      </c>
      <c r="D1177" s="101">
        <v>30000000</v>
      </c>
      <c r="E1177" s="101">
        <v>0</v>
      </c>
      <c r="F1177" s="101">
        <v>0</v>
      </c>
      <c r="G1177" s="101">
        <v>0</v>
      </c>
      <c r="H1177" s="101">
        <v>0</v>
      </c>
      <c r="I1177" s="101">
        <v>0</v>
      </c>
      <c r="J1177" s="101">
        <v>0</v>
      </c>
    </row>
    <row r="1178" spans="1:10" ht="14.25" customHeight="1">
      <c r="A1178" s="93" t="s">
        <v>1160</v>
      </c>
      <c r="B1178" s="93" t="s">
        <v>3853</v>
      </c>
      <c r="C1178" s="101">
        <v>100000000</v>
      </c>
      <c r="D1178" s="101">
        <v>40000000</v>
      </c>
      <c r="E1178" s="101">
        <v>0</v>
      </c>
      <c r="F1178" s="101">
        <v>0</v>
      </c>
      <c r="G1178" s="101">
        <v>0</v>
      </c>
      <c r="H1178" s="101">
        <v>0</v>
      </c>
      <c r="I1178" s="101">
        <v>0</v>
      </c>
      <c r="J1178" s="101">
        <v>0</v>
      </c>
    </row>
    <row r="1179" spans="1:10" ht="14.25" customHeight="1">
      <c r="A1179" s="93" t="s">
        <v>1183</v>
      </c>
      <c r="B1179" s="93" t="s">
        <v>1181</v>
      </c>
      <c r="C1179" s="101">
        <v>300000000</v>
      </c>
      <c r="D1179" s="101">
        <v>100000</v>
      </c>
      <c r="E1179" s="101">
        <v>0</v>
      </c>
      <c r="F1179" s="101">
        <v>0</v>
      </c>
      <c r="G1179" s="101">
        <v>0</v>
      </c>
      <c r="H1179" s="101">
        <v>0</v>
      </c>
      <c r="I1179" s="101">
        <v>0</v>
      </c>
      <c r="J1179" s="101">
        <v>0</v>
      </c>
    </row>
    <row r="1180" spans="1:10" ht="14.25" customHeight="1">
      <c r="A1180" s="93" t="s">
        <v>1187</v>
      </c>
      <c r="B1180" s="93" t="s">
        <v>3854</v>
      </c>
      <c r="C1180" s="101">
        <v>300000000</v>
      </c>
      <c r="D1180" s="101">
        <v>776126655.34000003</v>
      </c>
      <c r="E1180" s="101">
        <v>0</v>
      </c>
      <c r="F1180" s="101">
        <v>392553193</v>
      </c>
      <c r="G1180" s="101">
        <v>0</v>
      </c>
      <c r="H1180" s="101">
        <v>0</v>
      </c>
      <c r="I1180" s="101">
        <v>0</v>
      </c>
      <c r="J1180" s="101">
        <v>0</v>
      </c>
    </row>
    <row r="1181" spans="1:10" ht="14.25" customHeight="1">
      <c r="A1181" s="93" t="s">
        <v>1170</v>
      </c>
      <c r="B1181" s="93" t="s">
        <v>1169</v>
      </c>
      <c r="C1181" s="101">
        <v>45600000</v>
      </c>
      <c r="D1181" s="101">
        <v>75600000</v>
      </c>
      <c r="E1181" s="101">
        <v>0</v>
      </c>
      <c r="F1181" s="101">
        <v>40000000</v>
      </c>
      <c r="G1181" s="101">
        <v>0</v>
      </c>
      <c r="H1181" s="101">
        <v>19500000</v>
      </c>
      <c r="I1181" s="101">
        <v>4100000</v>
      </c>
      <c r="J1181" s="101">
        <v>19500000</v>
      </c>
    </row>
    <row r="1182" spans="1:10" ht="14.25" customHeight="1">
      <c r="A1182" s="93" t="s">
        <v>1175</v>
      </c>
      <c r="B1182" s="93" t="s">
        <v>1174</v>
      </c>
      <c r="C1182" s="101">
        <v>30000000</v>
      </c>
      <c r="D1182" s="101">
        <v>41600000</v>
      </c>
      <c r="E1182" s="101">
        <v>0</v>
      </c>
      <c r="F1182" s="101">
        <v>41600000</v>
      </c>
      <c r="G1182" s="101">
        <v>2200000</v>
      </c>
      <c r="H1182" s="101">
        <v>18300000</v>
      </c>
      <c r="I1182" s="101">
        <v>4100000</v>
      </c>
      <c r="J1182" s="101">
        <v>16100000</v>
      </c>
    </row>
    <row r="1183" spans="1:10" ht="14.25" customHeight="1">
      <c r="A1183" s="93" t="s">
        <v>1176</v>
      </c>
      <c r="B1183" s="93" t="s">
        <v>1163</v>
      </c>
      <c r="C1183" s="101">
        <v>30000000</v>
      </c>
      <c r="D1183" s="101">
        <v>0</v>
      </c>
      <c r="E1183" s="101">
        <v>0</v>
      </c>
      <c r="F1183" s="101">
        <v>0</v>
      </c>
      <c r="G1183" s="101">
        <v>0</v>
      </c>
      <c r="H1183" s="101">
        <v>0</v>
      </c>
      <c r="I1183" s="101">
        <v>0</v>
      </c>
      <c r="J1183" s="101">
        <v>0</v>
      </c>
    </row>
    <row r="1184" spans="1:10" ht="14.25" customHeight="1">
      <c r="A1184" s="93" t="s">
        <v>1165</v>
      </c>
      <c r="B1184" s="93" t="s">
        <v>3853</v>
      </c>
      <c r="C1184" s="101">
        <v>0</v>
      </c>
      <c r="D1184" s="101">
        <v>0</v>
      </c>
      <c r="E1184" s="101">
        <v>0</v>
      </c>
      <c r="F1184" s="101">
        <v>0</v>
      </c>
      <c r="G1184" s="101">
        <v>0</v>
      </c>
      <c r="H1184" s="101">
        <v>0</v>
      </c>
      <c r="I1184" s="101">
        <v>0</v>
      </c>
      <c r="J1184" s="101">
        <v>0</v>
      </c>
    </row>
    <row r="1185" spans="1:10" ht="14.25" customHeight="1">
      <c r="A1185" s="93" t="s">
        <v>1188</v>
      </c>
      <c r="B1185" s="93" t="s">
        <v>3854</v>
      </c>
      <c r="C1185" s="101">
        <v>0</v>
      </c>
      <c r="D1185" s="101">
        <v>290000000.07999998</v>
      </c>
      <c r="E1185" s="101">
        <v>0</v>
      </c>
      <c r="F1185" s="101">
        <v>0</v>
      </c>
      <c r="G1185" s="101">
        <v>0</v>
      </c>
      <c r="H1185" s="101">
        <v>0</v>
      </c>
      <c r="I1185" s="101">
        <v>0</v>
      </c>
      <c r="J1185" s="101">
        <v>0</v>
      </c>
    </row>
    <row r="1186" spans="1:10" ht="14.25" customHeight="1">
      <c r="A1186" s="93" t="s">
        <v>1184</v>
      </c>
      <c r="B1186" s="93" t="s">
        <v>1181</v>
      </c>
      <c r="C1186" s="101">
        <v>0</v>
      </c>
      <c r="D1186" s="101">
        <v>150000000</v>
      </c>
      <c r="E1186" s="101">
        <v>0</v>
      </c>
      <c r="F1186" s="101">
        <v>150000000</v>
      </c>
      <c r="G1186" s="101">
        <v>18750000</v>
      </c>
      <c r="H1186" s="101">
        <v>75000000</v>
      </c>
      <c r="I1186" s="101">
        <v>18750000</v>
      </c>
      <c r="J1186" s="101">
        <v>56250000</v>
      </c>
    </row>
    <row r="1187" spans="1:10" ht="14.25" customHeight="1">
      <c r="A1187" s="93" t="s">
        <v>1206</v>
      </c>
      <c r="B1187" s="93" t="s">
        <v>1205</v>
      </c>
      <c r="C1187" s="101">
        <v>20000000</v>
      </c>
      <c r="D1187" s="101">
        <v>20000000</v>
      </c>
      <c r="E1187" s="101">
        <v>0</v>
      </c>
      <c r="F1187" s="101">
        <v>20000000</v>
      </c>
      <c r="G1187" s="101">
        <v>0</v>
      </c>
      <c r="H1187" s="101">
        <v>18500000</v>
      </c>
      <c r="I1187" s="101">
        <v>3700000</v>
      </c>
      <c r="J1187" s="101">
        <v>18500000</v>
      </c>
    </row>
    <row r="1188" spans="1:10" ht="14.25" customHeight="1">
      <c r="A1188" s="93" t="s">
        <v>1214</v>
      </c>
      <c r="B1188" s="93" t="s">
        <v>3855</v>
      </c>
      <c r="C1188" s="101">
        <v>54000000</v>
      </c>
      <c r="D1188" s="101">
        <v>54000000</v>
      </c>
      <c r="E1188" s="101">
        <v>0</v>
      </c>
      <c r="F1188" s="101">
        <v>52000000</v>
      </c>
      <c r="G1188" s="101">
        <v>2000000</v>
      </c>
      <c r="H1188" s="101">
        <v>17000000</v>
      </c>
      <c r="I1188" s="101">
        <v>4000000</v>
      </c>
      <c r="J1188" s="101">
        <v>15000000</v>
      </c>
    </row>
    <row r="1189" spans="1:10" ht="14.25" customHeight="1">
      <c r="A1189" s="93" t="s">
        <v>1221</v>
      </c>
      <c r="B1189" s="93" t="s">
        <v>3856</v>
      </c>
      <c r="C1189" s="101">
        <v>35000000</v>
      </c>
      <c r="D1189" s="101">
        <v>31500000</v>
      </c>
      <c r="E1189" s="101">
        <v>0</v>
      </c>
      <c r="F1189" s="101">
        <v>31500000</v>
      </c>
      <c r="G1189" s="101">
        <v>3500000</v>
      </c>
      <c r="H1189" s="101">
        <v>17500000</v>
      </c>
      <c r="I1189" s="101">
        <v>3500000</v>
      </c>
      <c r="J1189" s="101">
        <v>14000000</v>
      </c>
    </row>
    <row r="1190" spans="1:10" ht="14.25" customHeight="1">
      <c r="A1190" s="93" t="s">
        <v>1228</v>
      </c>
      <c r="B1190" s="93" t="s">
        <v>3857</v>
      </c>
      <c r="C1190" s="101">
        <v>0</v>
      </c>
      <c r="D1190" s="101">
        <v>231617914</v>
      </c>
      <c r="E1190" s="101">
        <v>0</v>
      </c>
      <c r="F1190" s="101">
        <v>0</v>
      </c>
      <c r="G1190" s="101">
        <v>0</v>
      </c>
      <c r="H1190" s="101">
        <v>0</v>
      </c>
      <c r="I1190" s="101">
        <v>0</v>
      </c>
      <c r="J1190" s="101">
        <v>0</v>
      </c>
    </row>
    <row r="1191" spans="1:10" ht="14.25" customHeight="1">
      <c r="A1191" s="93" t="s">
        <v>1231</v>
      </c>
      <c r="B1191" s="93" t="s">
        <v>3858</v>
      </c>
      <c r="C1191" s="101">
        <v>0</v>
      </c>
      <c r="D1191" s="101">
        <v>100000</v>
      </c>
      <c r="E1191" s="101">
        <v>0</v>
      </c>
      <c r="F1191" s="101">
        <v>0</v>
      </c>
      <c r="G1191" s="101">
        <v>0</v>
      </c>
      <c r="H1191" s="101">
        <v>0</v>
      </c>
      <c r="I1191" s="101">
        <v>0</v>
      </c>
      <c r="J1191" s="101">
        <v>0</v>
      </c>
    </row>
    <row r="1192" spans="1:10" ht="14.25" customHeight="1">
      <c r="A1192" s="93" t="s">
        <v>1234</v>
      </c>
      <c r="B1192" s="93" t="s">
        <v>3859</v>
      </c>
      <c r="C1192" s="101">
        <v>0</v>
      </c>
      <c r="D1192" s="101">
        <v>300000000</v>
      </c>
      <c r="E1192" s="101">
        <v>0</v>
      </c>
      <c r="F1192" s="101">
        <v>283490950</v>
      </c>
      <c r="G1192" s="101">
        <v>113396380</v>
      </c>
      <c r="H1192" s="101">
        <v>113396380</v>
      </c>
      <c r="I1192" s="101">
        <v>113396380</v>
      </c>
      <c r="J1192" s="101">
        <v>113396380</v>
      </c>
    </row>
    <row r="1193" spans="1:10" ht="14.25" customHeight="1">
      <c r="A1193" s="93" t="s">
        <v>1236</v>
      </c>
      <c r="B1193" s="93" t="s">
        <v>3860</v>
      </c>
      <c r="C1193" s="101">
        <v>0</v>
      </c>
      <c r="D1193" s="101">
        <v>400000000</v>
      </c>
      <c r="E1193" s="101">
        <v>0</v>
      </c>
      <c r="F1193" s="101">
        <v>0</v>
      </c>
      <c r="G1193" s="101">
        <v>0</v>
      </c>
      <c r="H1193" s="101">
        <v>0</v>
      </c>
      <c r="I1193" s="101">
        <v>0</v>
      </c>
      <c r="J1193" s="101">
        <v>0</v>
      </c>
    </row>
    <row r="1194" spans="1:10" ht="14.25" customHeight="1">
      <c r="B1194" s="93"/>
      <c r="C1194" s="101">
        <v>1136226655.6400001</v>
      </c>
      <c r="D1194" s="101">
        <v>2621165482.7199998</v>
      </c>
      <c r="E1194" s="101">
        <v>0</v>
      </c>
      <c r="F1194" s="101">
        <v>1163044143</v>
      </c>
      <c r="G1194" s="101">
        <v>154446380</v>
      </c>
      <c r="H1194" s="101">
        <v>347596380</v>
      </c>
      <c r="I1194" s="101">
        <v>168346380</v>
      </c>
      <c r="J1194" s="101">
        <v>306546380</v>
      </c>
    </row>
    <row r="1195" spans="1:10" ht="14.25" customHeight="1">
      <c r="B1195" s="93"/>
      <c r="C1195" s="101">
        <v>1136226655.6400001</v>
      </c>
      <c r="D1195" s="101">
        <v>2621165482.7199998</v>
      </c>
      <c r="E1195" s="101">
        <v>0</v>
      </c>
      <c r="F1195" s="101">
        <v>1163044143</v>
      </c>
      <c r="G1195" s="101">
        <v>154446380</v>
      </c>
      <c r="H1195" s="101">
        <v>347596380</v>
      </c>
      <c r="I1195" s="101">
        <v>168346380</v>
      </c>
      <c r="J1195" s="101">
        <v>306546380</v>
      </c>
    </row>
    <row r="1196" spans="1:10" ht="14.25" customHeight="1">
      <c r="B1196" s="93"/>
      <c r="C1196" s="101">
        <v>1136226655.6400001</v>
      </c>
      <c r="D1196" s="101">
        <v>2621165482.7199998</v>
      </c>
      <c r="E1196" s="101">
        <v>0</v>
      </c>
      <c r="F1196" s="101">
        <v>1163044143</v>
      </c>
      <c r="G1196" s="101">
        <v>154446380</v>
      </c>
      <c r="H1196" s="101">
        <v>347596380</v>
      </c>
      <c r="I1196" s="101">
        <v>168346380</v>
      </c>
      <c r="J1196" s="101">
        <v>306546380</v>
      </c>
    </row>
    <row r="1197" spans="1:10" ht="14.25" customHeight="1">
      <c r="B1197" s="93" t="s">
        <v>3601</v>
      </c>
      <c r="C1197" s="101">
        <v>1136226655.6400001</v>
      </c>
      <c r="D1197" s="101">
        <v>2621165482.7199998</v>
      </c>
      <c r="E1197" s="101">
        <v>0</v>
      </c>
      <c r="F1197" s="101">
        <v>1163044143</v>
      </c>
      <c r="G1197" s="101">
        <v>154446380</v>
      </c>
      <c r="H1197" s="101">
        <v>347596380</v>
      </c>
      <c r="I1197" s="101">
        <v>168346380</v>
      </c>
      <c r="J1197" s="101">
        <v>306546380</v>
      </c>
    </row>
    <row r="1198" spans="1:10" ht="14.25" customHeight="1">
      <c r="B1198" s="93" t="s">
        <v>3595</v>
      </c>
      <c r="C1198" s="101">
        <v>1152326655.6400001</v>
      </c>
      <c r="D1198" s="101">
        <v>2637265482.7199998</v>
      </c>
      <c r="E1198" s="101">
        <v>0</v>
      </c>
      <c r="F1198" s="101">
        <v>1163044143</v>
      </c>
      <c r="G1198" s="101">
        <v>154446380</v>
      </c>
      <c r="H1198" s="101">
        <v>347596380</v>
      </c>
      <c r="I1198" s="101">
        <v>168346380</v>
      </c>
      <c r="J1198" s="101">
        <v>306546380</v>
      </c>
    </row>
    <row r="1199" spans="1:10" ht="14.25" customHeight="1">
      <c r="B1199" s="93" t="s">
        <v>3594</v>
      </c>
      <c r="C1199" s="101">
        <v>1152326655.6400001</v>
      </c>
      <c r="D1199" s="101">
        <v>2637265482.7199998</v>
      </c>
      <c r="E1199" s="101">
        <v>0</v>
      </c>
      <c r="F1199" s="101">
        <v>1163044143</v>
      </c>
      <c r="G1199" s="101">
        <v>154446380</v>
      </c>
      <c r="H1199" s="101">
        <v>347596380</v>
      </c>
      <c r="I1199" s="101">
        <v>168346380</v>
      </c>
      <c r="J1199" s="101">
        <v>306546380</v>
      </c>
    </row>
    <row r="1200" spans="1:10" ht="14.25" customHeight="1">
      <c r="B1200" s="93" t="s">
        <v>3593</v>
      </c>
      <c r="C1200" s="101">
        <v>1152326655.6400001</v>
      </c>
      <c r="D1200" s="101">
        <v>2637265482.7199998</v>
      </c>
      <c r="E1200" s="101">
        <v>0</v>
      </c>
      <c r="F1200" s="101">
        <v>1163044143</v>
      </c>
      <c r="G1200" s="101">
        <v>154446380</v>
      </c>
      <c r="H1200" s="101">
        <v>347596380</v>
      </c>
      <c r="I1200" s="101">
        <v>168346380</v>
      </c>
      <c r="J1200" s="101">
        <v>306546380</v>
      </c>
    </row>
    <row r="1201" spans="1:10" ht="14.25" customHeight="1">
      <c r="B1201" s="93" t="s">
        <v>3838</v>
      </c>
      <c r="C1201" s="101">
        <v>1152326655.6400001</v>
      </c>
      <c r="D1201" s="101">
        <v>2637265482.7199998</v>
      </c>
      <c r="E1201" s="101">
        <v>0</v>
      </c>
      <c r="F1201" s="101">
        <v>1163044143</v>
      </c>
      <c r="G1201" s="101">
        <v>154446380</v>
      </c>
      <c r="H1201" s="101">
        <v>347596380</v>
      </c>
      <c r="I1201" s="101">
        <v>168346380</v>
      </c>
      <c r="J1201" s="101">
        <v>306546380</v>
      </c>
    </row>
    <row r="1202" spans="1:10" ht="14.25" customHeight="1">
      <c r="A1202" s="93">
        <v>12</v>
      </c>
      <c r="B1202" s="93" t="s">
        <v>3861</v>
      </c>
      <c r="C1202" s="93"/>
      <c r="D1202" s="93"/>
      <c r="E1202" s="93"/>
      <c r="F1202" s="93"/>
      <c r="G1202" s="93"/>
      <c r="H1202" s="93"/>
      <c r="I1202" s="93"/>
    </row>
    <row r="1203" spans="1:10" ht="14.25" customHeight="1">
      <c r="A1203" s="93">
        <v>2.2999999999999998</v>
      </c>
      <c r="B1203" s="93" t="s">
        <v>3593</v>
      </c>
      <c r="C1203" s="93"/>
      <c r="D1203" s="93"/>
      <c r="E1203" s="93"/>
      <c r="F1203" s="93"/>
      <c r="G1203" s="93"/>
      <c r="H1203" s="93"/>
      <c r="I1203" s="93"/>
    </row>
    <row r="1204" spans="1:10" ht="14.25" customHeight="1">
      <c r="A1204" s="93" t="s">
        <v>3387</v>
      </c>
      <c r="B1204" s="93" t="s">
        <v>3594</v>
      </c>
      <c r="C1204" s="93"/>
      <c r="D1204" s="93"/>
      <c r="E1204" s="93"/>
      <c r="F1204" s="93"/>
      <c r="G1204" s="93"/>
      <c r="H1204" s="93"/>
      <c r="I1204" s="93"/>
    </row>
    <row r="1205" spans="1:10" ht="14.25" customHeight="1">
      <c r="A1205" s="93" t="s">
        <v>3388</v>
      </c>
      <c r="B1205" s="93" t="s">
        <v>3595</v>
      </c>
      <c r="C1205" s="93"/>
      <c r="D1205" s="93"/>
      <c r="E1205" s="93"/>
      <c r="F1205" s="93"/>
      <c r="G1205" s="93"/>
      <c r="H1205" s="93"/>
      <c r="I1205" s="93"/>
    </row>
    <row r="1206" spans="1:10" ht="14.25" customHeight="1">
      <c r="A1206" s="93" t="s">
        <v>3390</v>
      </c>
      <c r="B1206" s="93" t="s">
        <v>3601</v>
      </c>
      <c r="C1206" s="93"/>
      <c r="D1206" s="93"/>
      <c r="E1206" s="93"/>
      <c r="F1206" s="93"/>
      <c r="G1206" s="93"/>
      <c r="H1206" s="93"/>
      <c r="I1206" s="93"/>
    </row>
    <row r="1207" spans="1:10" ht="14.25" customHeight="1">
      <c r="A1207" s="93"/>
      <c r="B1207" s="93"/>
      <c r="C1207" s="93"/>
      <c r="D1207" s="93"/>
      <c r="E1207" s="93"/>
      <c r="F1207" s="93"/>
      <c r="G1207" s="93"/>
      <c r="H1207" s="93"/>
      <c r="I1207" s="93"/>
    </row>
    <row r="1208" spans="1:10" ht="14.25" customHeight="1">
      <c r="A1208" s="93"/>
      <c r="B1208" s="93"/>
      <c r="C1208" s="93"/>
      <c r="D1208" s="93"/>
      <c r="E1208" s="93"/>
      <c r="F1208" s="93"/>
      <c r="G1208" s="93"/>
      <c r="H1208" s="93"/>
      <c r="I1208" s="93"/>
    </row>
    <row r="1209" spans="1:10" ht="14.25" customHeight="1">
      <c r="A1209" s="93"/>
      <c r="B1209" s="93"/>
      <c r="C1209" s="93"/>
      <c r="D1209" s="93"/>
      <c r="E1209" s="93"/>
      <c r="F1209" s="93"/>
      <c r="G1209" s="93"/>
      <c r="H1209" s="93"/>
      <c r="I1209" s="93"/>
    </row>
    <row r="1210" spans="1:10" ht="14.25" customHeight="1">
      <c r="A1210" s="93"/>
      <c r="B1210" s="93"/>
      <c r="C1210" s="93"/>
      <c r="D1210" s="93"/>
      <c r="E1210" s="93"/>
      <c r="F1210" s="93"/>
      <c r="G1210" s="93"/>
      <c r="H1210" s="93"/>
      <c r="I1210" s="93"/>
    </row>
    <row r="1211" spans="1:10" ht="14.25" customHeight="1">
      <c r="A1211" s="93"/>
      <c r="B1211" s="93"/>
      <c r="C1211" s="93"/>
      <c r="D1211" s="93"/>
      <c r="E1211" s="93"/>
      <c r="F1211" s="93"/>
      <c r="G1211" s="93"/>
      <c r="H1211" s="93"/>
      <c r="I1211" s="93"/>
    </row>
    <row r="1212" spans="1:10" ht="14.25" customHeight="1">
      <c r="A1212" s="93">
        <v>45</v>
      </c>
      <c r="B1212" s="93" t="s">
        <v>3597</v>
      </c>
      <c r="C1212" s="93"/>
      <c r="D1212" s="93"/>
      <c r="E1212" s="93"/>
      <c r="F1212" s="93"/>
      <c r="G1212" s="93"/>
      <c r="H1212" s="93"/>
      <c r="I1212" s="93"/>
    </row>
    <row r="1213" spans="1:10" ht="14.25" customHeight="1">
      <c r="A1213" s="93" t="s">
        <v>339</v>
      </c>
      <c r="B1213" s="93" t="s">
        <v>3862</v>
      </c>
      <c r="C1213" s="101">
        <v>0</v>
      </c>
      <c r="D1213" s="101">
        <v>10000000</v>
      </c>
      <c r="E1213" s="101">
        <v>0</v>
      </c>
      <c r="F1213" s="101">
        <v>0</v>
      </c>
      <c r="G1213" s="101">
        <v>0</v>
      </c>
      <c r="H1213" s="101">
        <v>0</v>
      </c>
      <c r="I1213" s="101">
        <v>0</v>
      </c>
      <c r="J1213" s="101">
        <v>0</v>
      </c>
    </row>
    <row r="1214" spans="1:10" ht="14.25" customHeight="1">
      <c r="A1214" s="93" t="s">
        <v>336</v>
      </c>
      <c r="B1214" s="93" t="s">
        <v>3863</v>
      </c>
      <c r="C1214" s="101">
        <v>0</v>
      </c>
      <c r="D1214" s="101">
        <v>30000000</v>
      </c>
      <c r="E1214" s="101">
        <v>0</v>
      </c>
      <c r="F1214" s="101">
        <v>0</v>
      </c>
      <c r="G1214" s="101">
        <v>0</v>
      </c>
      <c r="H1214" s="101">
        <v>0</v>
      </c>
      <c r="I1214" s="101">
        <v>0</v>
      </c>
      <c r="J1214" s="101">
        <v>0</v>
      </c>
    </row>
    <row r="1215" spans="1:10" ht="14.25" customHeight="1">
      <c r="A1215" s="93">
        <v>2</v>
      </c>
      <c r="B1215" s="93" t="s">
        <v>3610</v>
      </c>
      <c r="C1215" s="93"/>
      <c r="D1215" s="93"/>
      <c r="E1215" s="93"/>
      <c r="F1215" s="93"/>
      <c r="G1215" s="93"/>
      <c r="H1215" s="93"/>
      <c r="I1215" s="93"/>
    </row>
    <row r="1216" spans="1:10" ht="14.25" customHeight="1">
      <c r="A1216" s="93">
        <v>45</v>
      </c>
      <c r="B1216" s="93" t="s">
        <v>3597</v>
      </c>
      <c r="C1216" s="93"/>
      <c r="D1216" s="93"/>
      <c r="E1216" s="93"/>
      <c r="F1216" s="93"/>
      <c r="G1216" s="93"/>
      <c r="H1216" s="93"/>
      <c r="I1216" s="93"/>
    </row>
    <row r="1217" spans="1:10" ht="14.25" customHeight="1">
      <c r="A1217" s="93" t="s">
        <v>335</v>
      </c>
      <c r="B1217" s="93" t="s">
        <v>3863</v>
      </c>
      <c r="C1217" s="101">
        <v>14100000</v>
      </c>
      <c r="D1217" s="101">
        <v>0</v>
      </c>
      <c r="E1217" s="101">
        <v>0</v>
      </c>
      <c r="F1217" s="101">
        <v>0</v>
      </c>
      <c r="G1217" s="101">
        <v>0</v>
      </c>
      <c r="H1217" s="101">
        <v>0</v>
      </c>
      <c r="I1217" s="101">
        <v>0</v>
      </c>
      <c r="J1217" s="101">
        <v>0</v>
      </c>
    </row>
    <row r="1218" spans="1:10" ht="14.25" customHeight="1">
      <c r="A1218" s="93" t="s">
        <v>338</v>
      </c>
      <c r="B1218" s="93" t="s">
        <v>3862</v>
      </c>
      <c r="C1218" s="101">
        <v>151500000</v>
      </c>
      <c r="D1218" s="101">
        <v>151500000</v>
      </c>
      <c r="E1218" s="101">
        <v>0</v>
      </c>
      <c r="F1218" s="101">
        <v>151500000</v>
      </c>
      <c r="G1218" s="101">
        <v>0</v>
      </c>
      <c r="H1218" s="101">
        <v>0</v>
      </c>
      <c r="I1218" s="101">
        <v>0</v>
      </c>
      <c r="J1218" s="101">
        <v>0</v>
      </c>
    </row>
    <row r="1219" spans="1:10" ht="14.25" customHeight="1">
      <c r="A1219" s="93" t="s">
        <v>348</v>
      </c>
      <c r="B1219" s="93" t="s">
        <v>345</v>
      </c>
      <c r="C1219" s="101">
        <v>22000000</v>
      </c>
      <c r="D1219" s="101">
        <v>13400000</v>
      </c>
      <c r="E1219" s="101">
        <v>0</v>
      </c>
      <c r="F1219" s="101">
        <v>12000000</v>
      </c>
      <c r="G1219" s="101">
        <v>0</v>
      </c>
      <c r="H1219" s="101">
        <v>4000000</v>
      </c>
      <c r="I1219" s="101">
        <v>0</v>
      </c>
      <c r="J1219" s="101">
        <v>4000000</v>
      </c>
    </row>
    <row r="1220" spans="1:10" ht="14.25" customHeight="1">
      <c r="A1220" s="93" t="s">
        <v>351</v>
      </c>
      <c r="B1220" s="93" t="s">
        <v>350</v>
      </c>
      <c r="C1220" s="101">
        <v>162400000</v>
      </c>
      <c r="D1220" s="101">
        <v>67000000</v>
      </c>
      <c r="E1220" s="101">
        <v>0</v>
      </c>
      <c r="F1220" s="101">
        <v>67000000</v>
      </c>
      <c r="G1220" s="101">
        <v>2000000</v>
      </c>
      <c r="H1220" s="101">
        <v>28500000</v>
      </c>
      <c r="I1220" s="101">
        <v>14500000</v>
      </c>
      <c r="J1220" s="101">
        <v>26500000</v>
      </c>
    </row>
    <row r="1221" spans="1:10" ht="14.25" customHeight="1">
      <c r="B1221" s="93"/>
      <c r="C1221" s="101">
        <v>350000000</v>
      </c>
      <c r="D1221" s="101">
        <v>271900000</v>
      </c>
      <c r="E1221" s="101">
        <v>0</v>
      </c>
      <c r="F1221" s="101">
        <v>230500000</v>
      </c>
      <c r="G1221" s="101">
        <v>2000000</v>
      </c>
      <c r="H1221" s="101">
        <v>32500000</v>
      </c>
      <c r="I1221" s="101">
        <v>14500000</v>
      </c>
      <c r="J1221" s="101">
        <v>30500000</v>
      </c>
    </row>
    <row r="1222" spans="1:10" ht="14.25" customHeight="1">
      <c r="B1222" s="93"/>
      <c r="C1222" s="101">
        <v>350000000</v>
      </c>
      <c r="D1222" s="101">
        <v>271900000</v>
      </c>
      <c r="E1222" s="101">
        <v>0</v>
      </c>
      <c r="F1222" s="101">
        <v>230500000</v>
      </c>
      <c r="G1222" s="101">
        <v>2000000</v>
      </c>
      <c r="H1222" s="101">
        <v>32500000</v>
      </c>
      <c r="I1222" s="101">
        <v>14500000</v>
      </c>
      <c r="J1222" s="101">
        <v>30500000</v>
      </c>
    </row>
    <row r="1223" spans="1:10" ht="14.25" customHeight="1">
      <c r="B1223" s="93"/>
      <c r="C1223" s="101">
        <v>350000000</v>
      </c>
      <c r="D1223" s="101">
        <v>271900000</v>
      </c>
      <c r="E1223" s="101">
        <v>0</v>
      </c>
      <c r="F1223" s="101">
        <v>230500000</v>
      </c>
      <c r="G1223" s="101">
        <v>2000000</v>
      </c>
      <c r="H1223" s="101">
        <v>32500000</v>
      </c>
      <c r="I1223" s="101">
        <v>14500000</v>
      </c>
      <c r="J1223" s="101">
        <v>30500000</v>
      </c>
    </row>
    <row r="1224" spans="1:10" ht="14.25" customHeight="1">
      <c r="B1224" s="93" t="s">
        <v>3601</v>
      </c>
      <c r="C1224" s="101">
        <v>350000000</v>
      </c>
      <c r="D1224" s="101">
        <v>271900000</v>
      </c>
      <c r="E1224" s="101">
        <v>0</v>
      </c>
      <c r="F1224" s="101">
        <v>230500000</v>
      </c>
      <c r="G1224" s="101">
        <v>2000000</v>
      </c>
      <c r="H1224" s="101">
        <v>32500000</v>
      </c>
      <c r="I1224" s="101">
        <v>14500000</v>
      </c>
      <c r="J1224" s="101">
        <v>30500000</v>
      </c>
    </row>
    <row r="1225" spans="1:10" ht="14.25" customHeight="1">
      <c r="B1225" s="93" t="s">
        <v>3595</v>
      </c>
      <c r="C1225" s="101">
        <v>350000000</v>
      </c>
      <c r="D1225" s="101">
        <v>271900000</v>
      </c>
      <c r="E1225" s="101">
        <v>0</v>
      </c>
      <c r="F1225" s="101">
        <v>230500000</v>
      </c>
      <c r="G1225" s="101">
        <v>2000000</v>
      </c>
      <c r="H1225" s="101">
        <v>32500000</v>
      </c>
      <c r="I1225" s="101">
        <v>14500000</v>
      </c>
      <c r="J1225" s="101">
        <v>30500000</v>
      </c>
    </row>
    <row r="1226" spans="1:10" ht="14.25" customHeight="1">
      <c r="B1226" s="93" t="s">
        <v>3594</v>
      </c>
      <c r="C1226" s="101">
        <v>350000000</v>
      </c>
      <c r="D1226" s="101">
        <v>271900000</v>
      </c>
      <c r="E1226" s="101">
        <v>0</v>
      </c>
      <c r="F1226" s="101">
        <v>230500000</v>
      </c>
      <c r="G1226" s="101">
        <v>2000000</v>
      </c>
      <c r="H1226" s="101">
        <v>32500000</v>
      </c>
      <c r="I1226" s="101">
        <v>14500000</v>
      </c>
      <c r="J1226" s="101">
        <v>30500000</v>
      </c>
    </row>
    <row r="1227" spans="1:10" ht="14.25" customHeight="1">
      <c r="B1227" s="93" t="s">
        <v>3593</v>
      </c>
      <c r="C1227" s="101">
        <v>350000000</v>
      </c>
      <c r="D1227" s="101">
        <v>271900000</v>
      </c>
      <c r="E1227" s="101">
        <v>0</v>
      </c>
      <c r="F1227" s="101">
        <v>230500000</v>
      </c>
      <c r="G1227" s="101">
        <v>2000000</v>
      </c>
      <c r="H1227" s="101">
        <v>32500000</v>
      </c>
      <c r="I1227" s="101">
        <v>14500000</v>
      </c>
      <c r="J1227" s="101">
        <v>30500000</v>
      </c>
    </row>
    <row r="1228" spans="1:10" ht="14.25" customHeight="1">
      <c r="B1228" s="93" t="s">
        <v>3861</v>
      </c>
      <c r="C1228" s="101">
        <v>350000000</v>
      </c>
      <c r="D1228" s="101">
        <v>271900000</v>
      </c>
      <c r="E1228" s="101">
        <v>0</v>
      </c>
      <c r="F1228" s="101">
        <v>230500000</v>
      </c>
      <c r="G1228" s="101">
        <v>2000000</v>
      </c>
      <c r="H1228" s="101">
        <v>32500000</v>
      </c>
      <c r="I1228" s="101">
        <v>14500000</v>
      </c>
      <c r="J1228" s="101">
        <v>30500000</v>
      </c>
    </row>
    <row r="1229" spans="1:10" ht="14.25" customHeight="1">
      <c r="A1229" s="93">
        <v>13</v>
      </c>
      <c r="B1229" s="93" t="s">
        <v>3864</v>
      </c>
      <c r="C1229" s="93"/>
      <c r="D1229" s="93"/>
      <c r="E1229" s="93"/>
      <c r="F1229" s="93"/>
      <c r="G1229" s="93"/>
      <c r="H1229" s="93"/>
      <c r="I1229" s="93"/>
    </row>
    <row r="1230" spans="1:10" ht="14.25" customHeight="1">
      <c r="A1230" s="93">
        <v>2.2999999999999998</v>
      </c>
      <c r="B1230" s="93" t="s">
        <v>3593</v>
      </c>
      <c r="C1230" s="93"/>
      <c r="D1230" s="93"/>
      <c r="E1230" s="93"/>
      <c r="F1230" s="93"/>
      <c r="G1230" s="93"/>
      <c r="H1230" s="93"/>
      <c r="I1230" s="93"/>
    </row>
    <row r="1231" spans="1:10" ht="14.25" customHeight="1">
      <c r="A1231" s="93" t="s">
        <v>3387</v>
      </c>
      <c r="B1231" s="93" t="s">
        <v>3594</v>
      </c>
      <c r="C1231" s="93"/>
      <c r="D1231" s="93"/>
      <c r="E1231" s="93"/>
      <c r="F1231" s="93"/>
      <c r="G1231" s="93"/>
      <c r="H1231" s="93"/>
      <c r="I1231" s="93"/>
    </row>
    <row r="1232" spans="1:10" ht="14.25" customHeight="1">
      <c r="A1232" s="93" t="s">
        <v>3407</v>
      </c>
      <c r="B1232" s="93" t="s">
        <v>3669</v>
      </c>
      <c r="C1232" s="93"/>
      <c r="D1232" s="93"/>
      <c r="E1232" s="93"/>
      <c r="F1232" s="93"/>
      <c r="G1232" s="93"/>
      <c r="H1232" s="93"/>
      <c r="I1232" s="93"/>
    </row>
    <row r="1233" spans="1:10" ht="14.25" customHeight="1">
      <c r="A1233" s="93" t="s">
        <v>3408</v>
      </c>
      <c r="B1233" s="93" t="s">
        <v>3670</v>
      </c>
      <c r="C1233" s="93"/>
      <c r="D1233" s="93"/>
      <c r="E1233" s="93"/>
      <c r="F1233" s="93"/>
      <c r="G1233" s="93"/>
      <c r="H1233" s="93"/>
      <c r="I1233" s="93"/>
    </row>
    <row r="1234" spans="1:10" ht="14.25" customHeight="1">
      <c r="A1234" s="93" t="s">
        <v>3462</v>
      </c>
      <c r="B1234" s="93" t="s">
        <v>3760</v>
      </c>
      <c r="C1234" s="93"/>
      <c r="D1234" s="93"/>
      <c r="E1234" s="93"/>
      <c r="F1234" s="93"/>
      <c r="G1234" s="93"/>
      <c r="H1234" s="93"/>
      <c r="I1234" s="93"/>
    </row>
    <row r="1235" spans="1:10" ht="14.25" customHeight="1">
      <c r="A1235" s="93" t="s">
        <v>3463</v>
      </c>
      <c r="B1235" s="93" t="s">
        <v>3761</v>
      </c>
      <c r="C1235" s="93"/>
      <c r="D1235" s="93"/>
      <c r="E1235" s="93"/>
      <c r="F1235" s="93"/>
      <c r="G1235" s="93"/>
      <c r="H1235" s="93"/>
      <c r="I1235" s="93"/>
    </row>
    <row r="1236" spans="1:10" ht="14.25" customHeight="1">
      <c r="A1236" s="93"/>
      <c r="B1236" s="93"/>
      <c r="C1236" s="93"/>
      <c r="D1236" s="93"/>
      <c r="E1236" s="93"/>
      <c r="F1236" s="93"/>
      <c r="G1236" s="93"/>
      <c r="H1236" s="93"/>
      <c r="I1236" s="93"/>
    </row>
    <row r="1237" spans="1:10" ht="14.25" customHeight="1">
      <c r="A1237" s="93"/>
      <c r="B1237" s="93"/>
      <c r="C1237" s="93"/>
      <c r="D1237" s="93"/>
      <c r="E1237" s="93"/>
      <c r="F1237" s="93"/>
      <c r="G1237" s="93"/>
      <c r="H1237" s="93"/>
      <c r="I1237" s="93"/>
    </row>
    <row r="1238" spans="1:10" ht="14.25" customHeight="1">
      <c r="A1238" s="93">
        <v>2</v>
      </c>
      <c r="B1238" s="93" t="s">
        <v>3610</v>
      </c>
      <c r="C1238" s="93"/>
      <c r="D1238" s="93"/>
      <c r="E1238" s="93"/>
      <c r="F1238" s="93"/>
      <c r="G1238" s="93"/>
      <c r="H1238" s="93"/>
      <c r="I1238" s="93"/>
    </row>
    <row r="1239" spans="1:10" ht="14.25" customHeight="1">
      <c r="A1239" s="93">
        <v>33</v>
      </c>
      <c r="B1239" s="93" t="s">
        <v>3865</v>
      </c>
      <c r="C1239" s="93"/>
      <c r="D1239" s="93"/>
      <c r="E1239" s="93"/>
      <c r="F1239" s="93"/>
      <c r="G1239" s="93"/>
      <c r="H1239" s="93"/>
      <c r="I1239" s="93"/>
    </row>
    <row r="1240" spans="1:10" ht="14.25" customHeight="1">
      <c r="A1240" s="93" t="s">
        <v>1377</v>
      </c>
      <c r="B1240" s="93" t="s">
        <v>1375</v>
      </c>
      <c r="C1240" s="101">
        <v>6000000</v>
      </c>
      <c r="D1240" s="101">
        <v>6000000</v>
      </c>
      <c r="E1240" s="101">
        <v>0</v>
      </c>
      <c r="F1240" s="101">
        <v>0</v>
      </c>
      <c r="G1240" s="101">
        <v>0</v>
      </c>
      <c r="H1240" s="101">
        <v>0</v>
      </c>
      <c r="I1240" s="101">
        <v>0</v>
      </c>
      <c r="J1240" s="101">
        <v>0</v>
      </c>
    </row>
    <row r="1241" spans="1:10" ht="14.25" customHeight="1">
      <c r="A1241" s="93" t="s">
        <v>1391</v>
      </c>
      <c r="B1241" s="93" t="s">
        <v>3866</v>
      </c>
      <c r="C1241" s="101">
        <v>6000000</v>
      </c>
      <c r="D1241" s="101">
        <v>6000000</v>
      </c>
      <c r="E1241" s="101">
        <v>0</v>
      </c>
      <c r="F1241" s="101">
        <v>0</v>
      </c>
      <c r="G1241" s="101">
        <v>0</v>
      </c>
      <c r="H1241" s="101">
        <v>0</v>
      </c>
      <c r="I1241" s="101">
        <v>0</v>
      </c>
      <c r="J1241" s="101">
        <v>0</v>
      </c>
    </row>
    <row r="1242" spans="1:10" ht="14.25" customHeight="1">
      <c r="B1242" s="93"/>
      <c r="C1242" s="101">
        <v>12000000</v>
      </c>
      <c r="D1242" s="101">
        <v>12000000</v>
      </c>
      <c r="E1242" s="101">
        <v>0</v>
      </c>
      <c r="F1242" s="101">
        <v>0</v>
      </c>
      <c r="G1242" s="101">
        <v>0</v>
      </c>
      <c r="H1242" s="101">
        <v>0</v>
      </c>
      <c r="I1242" s="101">
        <v>0</v>
      </c>
      <c r="J1242" s="101">
        <v>0</v>
      </c>
    </row>
    <row r="1243" spans="1:10" ht="14.25" customHeight="1">
      <c r="B1243" s="93" t="s">
        <v>3761</v>
      </c>
      <c r="C1243" s="101">
        <v>12000000</v>
      </c>
      <c r="D1243" s="101">
        <v>12000000</v>
      </c>
      <c r="E1243" s="101">
        <v>0</v>
      </c>
      <c r="F1243" s="101">
        <v>0</v>
      </c>
      <c r="G1243" s="101">
        <v>0</v>
      </c>
      <c r="H1243" s="101">
        <v>0</v>
      </c>
      <c r="I1243" s="101">
        <v>0</v>
      </c>
      <c r="J1243" s="101">
        <v>0</v>
      </c>
    </row>
    <row r="1244" spans="1:10" ht="14.25" customHeight="1">
      <c r="B1244" s="93" t="s">
        <v>3760</v>
      </c>
      <c r="C1244" s="101">
        <v>12000000</v>
      </c>
      <c r="D1244" s="101">
        <v>12000000</v>
      </c>
      <c r="E1244" s="101">
        <v>0</v>
      </c>
      <c r="F1244" s="101">
        <v>0</v>
      </c>
      <c r="G1244" s="101">
        <v>0</v>
      </c>
      <c r="H1244" s="101">
        <v>0</v>
      </c>
      <c r="I1244" s="101">
        <v>0</v>
      </c>
      <c r="J1244" s="101">
        <v>0</v>
      </c>
    </row>
    <row r="1245" spans="1:10" ht="14.25" customHeight="1">
      <c r="B1245" s="93" t="s">
        <v>3670</v>
      </c>
      <c r="C1245" s="101">
        <v>12000000</v>
      </c>
      <c r="D1245" s="101">
        <v>12000000</v>
      </c>
      <c r="E1245" s="101">
        <v>0</v>
      </c>
      <c r="F1245" s="101">
        <v>0</v>
      </c>
      <c r="G1245" s="101">
        <v>0</v>
      </c>
      <c r="H1245" s="101">
        <v>0</v>
      </c>
      <c r="I1245" s="101">
        <v>0</v>
      </c>
      <c r="J1245" s="101">
        <v>0</v>
      </c>
    </row>
    <row r="1246" spans="1:10" ht="14.25" customHeight="1">
      <c r="B1246" s="93" t="s">
        <v>3669</v>
      </c>
      <c r="C1246" s="101">
        <v>12000000</v>
      </c>
      <c r="D1246" s="101">
        <v>12000000</v>
      </c>
      <c r="E1246" s="101">
        <v>0</v>
      </c>
      <c r="F1246" s="101">
        <v>0</v>
      </c>
      <c r="G1246" s="101">
        <v>0</v>
      </c>
      <c r="H1246" s="101">
        <v>0</v>
      </c>
      <c r="I1246" s="101">
        <v>0</v>
      </c>
      <c r="J1246" s="101">
        <v>0</v>
      </c>
    </row>
    <row r="1247" spans="1:10" ht="14.25" customHeight="1">
      <c r="A1247" s="93" t="s">
        <v>3388</v>
      </c>
      <c r="B1247" s="93" t="s">
        <v>3595</v>
      </c>
      <c r="C1247" s="93"/>
      <c r="D1247" s="93"/>
      <c r="E1247" s="93"/>
      <c r="F1247" s="93"/>
      <c r="G1247" s="93"/>
      <c r="H1247" s="93"/>
      <c r="I1247" s="93"/>
    </row>
    <row r="1248" spans="1:10" ht="14.25" customHeight="1">
      <c r="A1248" s="93" t="s">
        <v>3389</v>
      </c>
      <c r="B1248" s="93" t="s">
        <v>3596</v>
      </c>
      <c r="C1248" s="93"/>
      <c r="D1248" s="93"/>
      <c r="E1248" s="93"/>
      <c r="F1248" s="93"/>
      <c r="G1248" s="93"/>
      <c r="H1248" s="93"/>
      <c r="I1248" s="93"/>
    </row>
    <row r="1249" spans="1:10" ht="14.25" customHeight="1">
      <c r="A1249" s="93"/>
      <c r="B1249" s="93"/>
      <c r="C1249" s="93"/>
      <c r="D1249" s="93"/>
      <c r="E1249" s="93"/>
      <c r="F1249" s="93"/>
      <c r="G1249" s="93"/>
      <c r="H1249" s="93"/>
      <c r="I1249" s="93"/>
    </row>
    <row r="1250" spans="1:10" ht="14.25" customHeight="1">
      <c r="A1250" s="93"/>
      <c r="B1250" s="93"/>
      <c r="C1250" s="93"/>
      <c r="D1250" s="93"/>
      <c r="E1250" s="93"/>
      <c r="F1250" s="93"/>
      <c r="G1250" s="93"/>
      <c r="H1250" s="93"/>
      <c r="I1250" s="93"/>
    </row>
    <row r="1251" spans="1:10" ht="14.25" customHeight="1">
      <c r="A1251" s="93"/>
      <c r="B1251" s="93"/>
      <c r="C1251" s="93"/>
      <c r="D1251" s="93"/>
      <c r="E1251" s="93"/>
      <c r="F1251" s="93"/>
      <c r="G1251" s="93"/>
      <c r="H1251" s="93"/>
      <c r="I1251" s="93"/>
    </row>
    <row r="1252" spans="1:10" ht="14.25" customHeight="1">
      <c r="A1252" s="93"/>
      <c r="B1252" s="93"/>
      <c r="C1252" s="93"/>
      <c r="D1252" s="93"/>
      <c r="E1252" s="93"/>
      <c r="F1252" s="93"/>
      <c r="G1252" s="93"/>
      <c r="H1252" s="93"/>
      <c r="I1252" s="93"/>
    </row>
    <row r="1253" spans="1:10" ht="14.25" customHeight="1">
      <c r="A1253" s="93"/>
      <c r="B1253" s="93"/>
      <c r="C1253" s="93"/>
      <c r="D1253" s="93"/>
      <c r="E1253" s="93"/>
      <c r="F1253" s="93"/>
      <c r="G1253" s="93"/>
      <c r="H1253" s="93"/>
      <c r="I1253" s="93"/>
    </row>
    <row r="1254" spans="1:10" ht="14.25" customHeight="1">
      <c r="A1254" s="93">
        <v>33</v>
      </c>
      <c r="B1254" s="93" t="s">
        <v>3865</v>
      </c>
      <c r="C1254" s="93"/>
      <c r="D1254" s="93"/>
      <c r="E1254" s="93"/>
      <c r="F1254" s="93"/>
      <c r="G1254" s="93"/>
      <c r="H1254" s="93"/>
      <c r="I1254" s="93"/>
    </row>
    <row r="1255" spans="1:10" ht="14.25" customHeight="1">
      <c r="A1255" s="93" t="s">
        <v>1378</v>
      </c>
      <c r="B1255" s="93" t="s">
        <v>1375</v>
      </c>
      <c r="C1255" s="101">
        <v>0</v>
      </c>
      <c r="D1255" s="101">
        <v>5000000</v>
      </c>
      <c r="E1255" s="101">
        <v>0</v>
      </c>
      <c r="F1255" s="101">
        <v>0</v>
      </c>
      <c r="G1255" s="101">
        <v>0</v>
      </c>
      <c r="H1255" s="101">
        <v>0</v>
      </c>
      <c r="I1255" s="101">
        <v>0</v>
      </c>
      <c r="J1255" s="101">
        <v>0</v>
      </c>
    </row>
    <row r="1256" spans="1:10" ht="14.25" customHeight="1">
      <c r="A1256" s="93" t="s">
        <v>1427</v>
      </c>
      <c r="B1256" s="93" t="s">
        <v>3867</v>
      </c>
      <c r="C1256" s="101">
        <v>0</v>
      </c>
      <c r="D1256" s="101">
        <v>3000000</v>
      </c>
      <c r="E1256" s="101">
        <v>0</v>
      </c>
      <c r="F1256" s="101">
        <v>0</v>
      </c>
      <c r="G1256" s="101">
        <v>0</v>
      </c>
      <c r="H1256" s="101">
        <v>0</v>
      </c>
      <c r="I1256" s="101">
        <v>0</v>
      </c>
      <c r="J1256" s="101">
        <v>0</v>
      </c>
    </row>
    <row r="1257" spans="1:10" ht="14.25" customHeight="1">
      <c r="A1257" s="93" t="s">
        <v>1454</v>
      </c>
      <c r="B1257" s="93" t="s">
        <v>3868</v>
      </c>
      <c r="C1257" s="101">
        <v>0</v>
      </c>
      <c r="D1257" s="101">
        <v>3000000</v>
      </c>
      <c r="E1257" s="101">
        <v>0</v>
      </c>
      <c r="F1257" s="101">
        <v>0</v>
      </c>
      <c r="G1257" s="101">
        <v>0</v>
      </c>
      <c r="H1257" s="101">
        <v>0</v>
      </c>
      <c r="I1257" s="101">
        <v>0</v>
      </c>
      <c r="J1257" s="101">
        <v>0</v>
      </c>
    </row>
    <row r="1258" spans="1:10" ht="14.25" customHeight="1">
      <c r="A1258" s="93">
        <v>2</v>
      </c>
      <c r="B1258" s="93" t="s">
        <v>3610</v>
      </c>
      <c r="C1258" s="93"/>
      <c r="D1258" s="93"/>
      <c r="E1258" s="93"/>
      <c r="F1258" s="93"/>
      <c r="G1258" s="93"/>
      <c r="H1258" s="93"/>
      <c r="I1258" s="93"/>
    </row>
    <row r="1259" spans="1:10" ht="14.25" customHeight="1">
      <c r="A1259" s="93">
        <v>33</v>
      </c>
      <c r="B1259" s="93" t="s">
        <v>3865</v>
      </c>
      <c r="C1259" s="93"/>
      <c r="D1259" s="93"/>
      <c r="E1259" s="93"/>
      <c r="F1259" s="93"/>
      <c r="G1259" s="93"/>
      <c r="H1259" s="93"/>
      <c r="I1259" s="93"/>
    </row>
    <row r="1260" spans="1:10" ht="14.25" customHeight="1">
      <c r="A1260" s="93" t="s">
        <v>1426</v>
      </c>
      <c r="B1260" s="93" t="s">
        <v>3867</v>
      </c>
      <c r="C1260" s="101">
        <v>6000000</v>
      </c>
      <c r="D1260" s="101">
        <v>6000000</v>
      </c>
      <c r="E1260" s="101">
        <v>0</v>
      </c>
      <c r="F1260" s="101">
        <v>0</v>
      </c>
      <c r="G1260" s="101">
        <v>0</v>
      </c>
      <c r="H1260" s="101">
        <v>0</v>
      </c>
      <c r="I1260" s="101">
        <v>0</v>
      </c>
      <c r="J1260" s="101">
        <v>0</v>
      </c>
    </row>
    <row r="1261" spans="1:10" ht="14.25" customHeight="1">
      <c r="A1261" s="93" t="s">
        <v>1453</v>
      </c>
      <c r="B1261" s="93" t="s">
        <v>3868</v>
      </c>
      <c r="C1261" s="101">
        <v>6000000</v>
      </c>
      <c r="D1261" s="101">
        <v>6000000</v>
      </c>
      <c r="E1261" s="101">
        <v>0</v>
      </c>
      <c r="F1261" s="101">
        <v>0</v>
      </c>
      <c r="G1261" s="101">
        <v>0</v>
      </c>
      <c r="H1261" s="101">
        <v>0</v>
      </c>
      <c r="I1261" s="101">
        <v>0</v>
      </c>
      <c r="J1261" s="101">
        <v>0</v>
      </c>
    </row>
    <row r="1262" spans="1:10" ht="14.25" customHeight="1">
      <c r="B1262" s="93"/>
      <c r="C1262" s="101">
        <v>12000000</v>
      </c>
      <c r="D1262" s="101">
        <v>23000000</v>
      </c>
      <c r="E1262" s="101">
        <v>0</v>
      </c>
      <c r="F1262" s="101">
        <v>0</v>
      </c>
      <c r="G1262" s="101">
        <v>0</v>
      </c>
      <c r="H1262" s="101">
        <v>0</v>
      </c>
      <c r="I1262" s="101">
        <v>0</v>
      </c>
      <c r="J1262" s="101">
        <v>0</v>
      </c>
    </row>
    <row r="1263" spans="1:10" ht="14.25" customHeight="1">
      <c r="B1263" s="93"/>
      <c r="C1263" s="101">
        <v>12000000</v>
      </c>
      <c r="D1263" s="101">
        <v>23000000</v>
      </c>
      <c r="E1263" s="101">
        <v>0</v>
      </c>
      <c r="F1263" s="101">
        <v>0</v>
      </c>
      <c r="G1263" s="101">
        <v>0</v>
      </c>
      <c r="H1263" s="101">
        <v>0</v>
      </c>
      <c r="I1263" s="101">
        <v>0</v>
      </c>
      <c r="J1263" s="101">
        <v>0</v>
      </c>
    </row>
    <row r="1264" spans="1:10" ht="14.25" customHeight="1">
      <c r="B1264" s="93"/>
      <c r="C1264" s="101">
        <v>12000000</v>
      </c>
      <c r="D1264" s="101">
        <v>23000000</v>
      </c>
      <c r="E1264" s="101">
        <v>0</v>
      </c>
      <c r="F1264" s="101">
        <v>0</v>
      </c>
      <c r="G1264" s="101">
        <v>0</v>
      </c>
      <c r="H1264" s="101">
        <v>0</v>
      </c>
      <c r="I1264" s="101">
        <v>0</v>
      </c>
      <c r="J1264" s="101">
        <v>0</v>
      </c>
    </row>
    <row r="1265" spans="1:10" ht="14.25" customHeight="1">
      <c r="B1265" s="93" t="s">
        <v>3596</v>
      </c>
      <c r="C1265" s="101">
        <v>12000000</v>
      </c>
      <c r="D1265" s="101">
        <v>23000000</v>
      </c>
      <c r="E1265" s="101">
        <v>0</v>
      </c>
      <c r="F1265" s="101">
        <v>0</v>
      </c>
      <c r="G1265" s="101">
        <v>0</v>
      </c>
      <c r="H1265" s="101">
        <v>0</v>
      </c>
      <c r="I1265" s="101">
        <v>0</v>
      </c>
      <c r="J1265" s="101">
        <v>0</v>
      </c>
    </row>
    <row r="1266" spans="1:10" ht="14.25" customHeight="1">
      <c r="A1266" s="93" t="s">
        <v>3390</v>
      </c>
      <c r="B1266" s="93" t="s">
        <v>3601</v>
      </c>
      <c r="C1266" s="93"/>
      <c r="D1266" s="93"/>
      <c r="E1266" s="93"/>
      <c r="F1266" s="93"/>
      <c r="G1266" s="93"/>
      <c r="H1266" s="93"/>
      <c r="I1266" s="93"/>
    </row>
    <row r="1267" spans="1:10" ht="14.25" customHeight="1">
      <c r="A1267" s="93"/>
      <c r="B1267" s="93"/>
      <c r="C1267" s="93"/>
      <c r="D1267" s="93"/>
      <c r="E1267" s="93"/>
      <c r="F1267" s="93"/>
      <c r="G1267" s="93"/>
      <c r="H1267" s="93"/>
      <c r="I1267" s="93"/>
    </row>
    <row r="1268" spans="1:10" ht="14.25" customHeight="1">
      <c r="A1268" s="93"/>
      <c r="B1268" s="93"/>
      <c r="C1268" s="93"/>
      <c r="D1268" s="93"/>
      <c r="E1268" s="93"/>
      <c r="F1268" s="93"/>
      <c r="G1268" s="93"/>
      <c r="H1268" s="93"/>
      <c r="I1268" s="93"/>
    </row>
    <row r="1269" spans="1:10" ht="14.25" customHeight="1">
      <c r="A1269" s="93"/>
      <c r="B1269" s="93"/>
      <c r="C1269" s="93"/>
      <c r="D1269" s="93"/>
      <c r="E1269" s="93"/>
      <c r="F1269" s="93"/>
      <c r="G1269" s="93"/>
      <c r="H1269" s="93"/>
      <c r="I1269" s="93"/>
    </row>
    <row r="1270" spans="1:10" ht="14.25" customHeight="1">
      <c r="A1270" s="93"/>
      <c r="B1270" s="93"/>
      <c r="C1270" s="93"/>
      <c r="D1270" s="93"/>
      <c r="E1270" s="93"/>
      <c r="F1270" s="93"/>
      <c r="G1270" s="93"/>
      <c r="H1270" s="93"/>
      <c r="I1270" s="93"/>
    </row>
    <row r="1271" spans="1:10" ht="14.25" customHeight="1">
      <c r="A1271" s="93"/>
      <c r="B1271" s="93"/>
      <c r="C1271" s="93"/>
      <c r="D1271" s="93"/>
      <c r="E1271" s="93"/>
      <c r="F1271" s="93"/>
      <c r="G1271" s="93"/>
      <c r="H1271" s="93"/>
      <c r="I1271" s="93"/>
    </row>
    <row r="1272" spans="1:10" ht="14.25" customHeight="1">
      <c r="A1272" s="93">
        <v>33</v>
      </c>
      <c r="B1272" s="93" t="s">
        <v>3865</v>
      </c>
      <c r="C1272" s="93"/>
      <c r="D1272" s="93"/>
      <c r="E1272" s="93"/>
      <c r="F1272" s="93"/>
      <c r="G1272" s="93"/>
      <c r="H1272" s="93"/>
      <c r="I1272" s="93"/>
    </row>
    <row r="1273" spans="1:10" ht="14.25" customHeight="1">
      <c r="A1273" s="93" t="s">
        <v>1386</v>
      </c>
      <c r="B1273" s="93" t="s">
        <v>3869</v>
      </c>
      <c r="C1273" s="101">
        <v>0</v>
      </c>
      <c r="D1273" s="101">
        <v>31240000</v>
      </c>
      <c r="E1273" s="101">
        <v>0</v>
      </c>
      <c r="F1273" s="101">
        <v>30900000</v>
      </c>
      <c r="G1273" s="101">
        <v>4120000</v>
      </c>
      <c r="H1273" s="101">
        <v>16480000</v>
      </c>
      <c r="I1273" s="101">
        <v>10300000</v>
      </c>
      <c r="J1273" s="101">
        <v>12360000</v>
      </c>
    </row>
    <row r="1274" spans="1:10" ht="14.25" customHeight="1">
      <c r="A1274" s="93" t="s">
        <v>1473</v>
      </c>
      <c r="B1274" s="93" t="s">
        <v>1470</v>
      </c>
      <c r="C1274" s="101">
        <v>0</v>
      </c>
      <c r="D1274" s="101">
        <v>18732496.600000001</v>
      </c>
      <c r="E1274" s="101">
        <v>0</v>
      </c>
      <c r="F1274" s="101">
        <v>0</v>
      </c>
      <c r="G1274" s="101">
        <v>0</v>
      </c>
      <c r="H1274" s="101">
        <v>0</v>
      </c>
      <c r="I1274" s="101">
        <v>0</v>
      </c>
      <c r="J1274" s="101">
        <v>0</v>
      </c>
    </row>
    <row r="1275" spans="1:10" ht="14.25" customHeight="1">
      <c r="A1275" s="93" t="s">
        <v>1467</v>
      </c>
      <c r="B1275" s="93" t="s">
        <v>3870</v>
      </c>
      <c r="C1275" s="101">
        <v>0</v>
      </c>
      <c r="D1275" s="101">
        <v>12487095</v>
      </c>
      <c r="E1275" s="101">
        <v>0</v>
      </c>
      <c r="F1275" s="101">
        <v>0</v>
      </c>
      <c r="G1275" s="101">
        <v>0</v>
      </c>
      <c r="H1275" s="101">
        <v>0</v>
      </c>
      <c r="I1275" s="101">
        <v>0</v>
      </c>
      <c r="J1275" s="101">
        <v>0</v>
      </c>
    </row>
    <row r="1276" spans="1:10" ht="14.25" customHeight="1">
      <c r="A1276" s="93" t="s">
        <v>1504</v>
      </c>
      <c r="B1276" s="93" t="s">
        <v>1500</v>
      </c>
      <c r="C1276" s="101">
        <v>0</v>
      </c>
      <c r="D1276" s="101">
        <v>5000000</v>
      </c>
      <c r="E1276" s="101">
        <v>0</v>
      </c>
      <c r="F1276" s="101">
        <v>0</v>
      </c>
      <c r="G1276" s="101">
        <v>0</v>
      </c>
      <c r="H1276" s="101">
        <v>0</v>
      </c>
      <c r="I1276" s="101">
        <v>0</v>
      </c>
      <c r="J1276" s="101">
        <v>0</v>
      </c>
    </row>
    <row r="1277" spans="1:10" ht="14.25" customHeight="1">
      <c r="A1277" s="93">
        <v>2</v>
      </c>
      <c r="B1277" s="93" t="s">
        <v>3610</v>
      </c>
      <c r="C1277" s="93"/>
      <c r="D1277" s="93"/>
      <c r="E1277" s="93"/>
      <c r="F1277" s="93"/>
      <c r="G1277" s="93"/>
      <c r="H1277" s="93"/>
      <c r="I1277" s="93"/>
    </row>
    <row r="1278" spans="1:10" ht="14.25" customHeight="1">
      <c r="A1278" s="93">
        <v>33</v>
      </c>
      <c r="B1278" s="93" t="s">
        <v>3865</v>
      </c>
      <c r="C1278" s="93"/>
      <c r="D1278" s="93"/>
      <c r="E1278" s="93"/>
      <c r="F1278" s="93"/>
      <c r="G1278" s="93"/>
      <c r="H1278" s="93"/>
      <c r="I1278" s="93"/>
    </row>
    <row r="1279" spans="1:10" ht="14.25" customHeight="1">
      <c r="A1279" s="93" t="s">
        <v>1368</v>
      </c>
      <c r="B1279" s="93" t="s">
        <v>1363</v>
      </c>
      <c r="C1279" s="101">
        <v>10000000</v>
      </c>
      <c r="D1279" s="101">
        <v>10000000</v>
      </c>
      <c r="E1279" s="101">
        <v>0</v>
      </c>
      <c r="F1279" s="101">
        <v>7210000</v>
      </c>
      <c r="G1279" s="101">
        <v>0</v>
      </c>
      <c r="H1279" s="101">
        <v>2060000</v>
      </c>
      <c r="I1279" s="101">
        <v>2060000</v>
      </c>
      <c r="J1279" s="101">
        <v>2060000</v>
      </c>
    </row>
    <row r="1280" spans="1:10" ht="14.25" customHeight="1">
      <c r="A1280" s="93" t="s">
        <v>1367</v>
      </c>
      <c r="B1280" s="93" t="s">
        <v>1363</v>
      </c>
      <c r="C1280" s="101">
        <v>101622300.56</v>
      </c>
      <c r="D1280" s="101">
        <v>101622300.56</v>
      </c>
      <c r="E1280" s="101">
        <v>0</v>
      </c>
      <c r="F1280" s="101">
        <v>86520000</v>
      </c>
      <c r="G1280" s="101">
        <v>2060000</v>
      </c>
      <c r="H1280" s="101">
        <v>51654500</v>
      </c>
      <c r="I1280" s="101">
        <v>22814500</v>
      </c>
      <c r="J1280" s="101">
        <v>49594500</v>
      </c>
    </row>
    <row r="1281" spans="1:10" ht="14.25" customHeight="1">
      <c r="A1281" s="93" t="s">
        <v>1370</v>
      </c>
      <c r="B1281" s="93" t="s">
        <v>1363</v>
      </c>
      <c r="C1281" s="101">
        <v>114897427.36</v>
      </c>
      <c r="D1281" s="101">
        <v>114897427.36</v>
      </c>
      <c r="E1281" s="101">
        <v>0</v>
      </c>
      <c r="F1281" s="101">
        <v>114690500</v>
      </c>
      <c r="G1281" s="101">
        <v>0</v>
      </c>
      <c r="H1281" s="101">
        <v>98622500</v>
      </c>
      <c r="I1281" s="101">
        <v>7416000</v>
      </c>
      <c r="J1281" s="101">
        <v>98622500</v>
      </c>
    </row>
    <row r="1282" spans="1:10" ht="14.25" customHeight="1">
      <c r="A1282" s="93" t="s">
        <v>1371</v>
      </c>
      <c r="B1282" s="93" t="s">
        <v>1363</v>
      </c>
      <c r="C1282" s="101">
        <v>1332000</v>
      </c>
      <c r="D1282" s="101">
        <v>1332000</v>
      </c>
      <c r="E1282" s="101">
        <v>0</v>
      </c>
      <c r="F1282" s="101">
        <v>1304000</v>
      </c>
      <c r="G1282" s="101">
        <v>0</v>
      </c>
      <c r="H1282" s="101">
        <v>0</v>
      </c>
      <c r="I1282" s="101">
        <v>0</v>
      </c>
      <c r="J1282" s="101">
        <v>0</v>
      </c>
    </row>
    <row r="1283" spans="1:10" ht="14.25" customHeight="1">
      <c r="A1283" s="93" t="s">
        <v>1373</v>
      </c>
      <c r="B1283" s="93" t="s">
        <v>1363</v>
      </c>
      <c r="C1283" s="101">
        <v>0</v>
      </c>
      <c r="D1283" s="101">
        <v>94300000</v>
      </c>
      <c r="E1283" s="101">
        <v>0</v>
      </c>
      <c r="F1283" s="101">
        <v>87138000</v>
      </c>
      <c r="G1283" s="101">
        <v>6180000</v>
      </c>
      <c r="H1283" s="101">
        <v>33269000</v>
      </c>
      <c r="I1283" s="101">
        <v>25029000</v>
      </c>
      <c r="J1283" s="101">
        <v>27089000</v>
      </c>
    </row>
    <row r="1284" spans="1:10" ht="14.25" customHeight="1">
      <c r="A1284" s="93" t="s">
        <v>1374</v>
      </c>
      <c r="B1284" s="93" t="s">
        <v>1363</v>
      </c>
      <c r="C1284" s="101">
        <v>0</v>
      </c>
      <c r="D1284" s="101">
        <v>5700000</v>
      </c>
      <c r="E1284" s="101">
        <v>0</v>
      </c>
      <c r="F1284" s="101">
        <v>5700000</v>
      </c>
      <c r="G1284" s="101">
        <v>1751000</v>
      </c>
      <c r="H1284" s="101">
        <v>1751000</v>
      </c>
      <c r="I1284" s="101">
        <v>1751000</v>
      </c>
      <c r="J1284" s="101">
        <v>1751000</v>
      </c>
    </row>
    <row r="1285" spans="1:10" ht="14.25" customHeight="1">
      <c r="A1285" s="93" t="s">
        <v>1384</v>
      </c>
      <c r="B1285" s="93" t="s">
        <v>3869</v>
      </c>
      <c r="C1285" s="101">
        <v>72100000</v>
      </c>
      <c r="D1285" s="101">
        <v>72100000</v>
      </c>
      <c r="E1285" s="101">
        <v>0</v>
      </c>
      <c r="F1285" s="101">
        <v>51500000</v>
      </c>
      <c r="G1285" s="101">
        <v>6180000</v>
      </c>
      <c r="H1285" s="101">
        <v>43260000</v>
      </c>
      <c r="I1285" s="101">
        <v>2060000</v>
      </c>
      <c r="J1285" s="101">
        <v>37080000</v>
      </c>
    </row>
    <row r="1286" spans="1:10" ht="14.25" customHeight="1">
      <c r="A1286" s="93" t="s">
        <v>1388</v>
      </c>
      <c r="B1286" s="93" t="s">
        <v>3869</v>
      </c>
      <c r="C1286" s="101">
        <v>72100000</v>
      </c>
      <c r="D1286" s="101">
        <v>72100000</v>
      </c>
      <c r="E1286" s="101">
        <v>0</v>
      </c>
      <c r="F1286" s="101">
        <v>63860000</v>
      </c>
      <c r="G1286" s="101">
        <v>6180000</v>
      </c>
      <c r="H1286" s="101">
        <v>41200000</v>
      </c>
      <c r="I1286" s="101">
        <v>10300000</v>
      </c>
      <c r="J1286" s="101">
        <v>35020000</v>
      </c>
    </row>
    <row r="1287" spans="1:10" ht="14.25" customHeight="1">
      <c r="A1287" s="93" t="s">
        <v>1385</v>
      </c>
      <c r="B1287" s="93" t="s">
        <v>3869</v>
      </c>
      <c r="C1287" s="101">
        <v>0</v>
      </c>
      <c r="D1287" s="101">
        <v>20600000</v>
      </c>
      <c r="E1287" s="101">
        <v>0</v>
      </c>
      <c r="F1287" s="101">
        <v>0</v>
      </c>
      <c r="G1287" s="101">
        <v>0</v>
      </c>
      <c r="H1287" s="101">
        <v>0</v>
      </c>
      <c r="I1287" s="101">
        <v>0</v>
      </c>
      <c r="J1287" s="101">
        <v>0</v>
      </c>
    </row>
    <row r="1288" spans="1:10" ht="14.25" customHeight="1">
      <c r="A1288" s="93" t="s">
        <v>1419</v>
      </c>
      <c r="B1288" s="93" t="s">
        <v>3871</v>
      </c>
      <c r="C1288" s="101">
        <v>14008000</v>
      </c>
      <c r="D1288" s="101">
        <v>14008000</v>
      </c>
      <c r="E1288" s="101">
        <v>0</v>
      </c>
      <c r="F1288" s="101">
        <v>14008000</v>
      </c>
      <c r="G1288" s="101">
        <v>3090000</v>
      </c>
      <c r="H1288" s="101">
        <v>9270000</v>
      </c>
      <c r="I1288" s="101">
        <v>3090000</v>
      </c>
      <c r="J1288" s="101">
        <v>9270000</v>
      </c>
    </row>
    <row r="1289" spans="1:10" ht="14.25" customHeight="1">
      <c r="A1289" s="93" t="s">
        <v>1421</v>
      </c>
      <c r="B1289" s="93" t="s">
        <v>3872</v>
      </c>
      <c r="C1289" s="101">
        <v>14008000</v>
      </c>
      <c r="D1289" s="101">
        <v>14008000</v>
      </c>
      <c r="E1289" s="101">
        <v>0</v>
      </c>
      <c r="F1289" s="101">
        <v>11226000</v>
      </c>
      <c r="G1289" s="101">
        <v>0</v>
      </c>
      <c r="H1289" s="101">
        <v>10506000</v>
      </c>
      <c r="I1289" s="101">
        <v>0</v>
      </c>
      <c r="J1289" s="101">
        <v>10506000</v>
      </c>
    </row>
    <row r="1290" spans="1:10" ht="14.25" customHeight="1">
      <c r="A1290" s="93" t="s">
        <v>1422</v>
      </c>
      <c r="B1290" s="93" t="s">
        <v>3872</v>
      </c>
      <c r="C1290" s="101">
        <v>0</v>
      </c>
      <c r="D1290" s="101">
        <v>6284000.2300000004</v>
      </c>
      <c r="E1290" s="101">
        <v>0</v>
      </c>
      <c r="F1290" s="101">
        <v>6284000</v>
      </c>
      <c r="G1290" s="101">
        <v>1751000</v>
      </c>
      <c r="H1290" s="101">
        <v>1751000</v>
      </c>
      <c r="I1290" s="101">
        <v>1751000</v>
      </c>
      <c r="J1290" s="101">
        <v>1751000</v>
      </c>
    </row>
    <row r="1291" spans="1:10" ht="14.25" customHeight="1">
      <c r="A1291" s="93" t="s">
        <v>1408</v>
      </c>
      <c r="B1291" s="93" t="s">
        <v>1407</v>
      </c>
      <c r="C1291" s="101">
        <v>16480000</v>
      </c>
      <c r="D1291" s="101">
        <v>16480000</v>
      </c>
      <c r="E1291" s="101">
        <v>0</v>
      </c>
      <c r="F1291" s="101">
        <v>7725000</v>
      </c>
      <c r="G1291" s="101">
        <v>0</v>
      </c>
      <c r="H1291" s="101">
        <v>7725000</v>
      </c>
      <c r="I1291" s="101">
        <v>0</v>
      </c>
      <c r="J1291" s="101">
        <v>7725000</v>
      </c>
    </row>
    <row r="1292" spans="1:10" ht="14.25" customHeight="1">
      <c r="A1292" s="93" t="s">
        <v>1410</v>
      </c>
      <c r="B1292" s="93" t="s">
        <v>1409</v>
      </c>
      <c r="C1292" s="101">
        <v>16480000</v>
      </c>
      <c r="D1292" s="101">
        <v>16480000</v>
      </c>
      <c r="E1292" s="101">
        <v>0</v>
      </c>
      <c r="F1292" s="101">
        <v>10300000</v>
      </c>
      <c r="G1292" s="101">
        <v>0</v>
      </c>
      <c r="H1292" s="101">
        <v>2575000</v>
      </c>
      <c r="I1292" s="101">
        <v>2575000</v>
      </c>
      <c r="J1292" s="101">
        <v>2575000</v>
      </c>
    </row>
    <row r="1293" spans="1:10" ht="14.25" customHeight="1">
      <c r="A1293" s="93" t="s">
        <v>1411</v>
      </c>
      <c r="B1293" s="93" t="s">
        <v>1409</v>
      </c>
      <c r="C1293" s="101">
        <v>0</v>
      </c>
      <c r="D1293" s="101">
        <v>18420000</v>
      </c>
      <c r="E1293" s="101">
        <v>0</v>
      </c>
      <c r="F1293" s="101">
        <v>7004000</v>
      </c>
      <c r="G1293" s="101">
        <v>0</v>
      </c>
      <c r="H1293" s="101">
        <v>1751000</v>
      </c>
      <c r="I1293" s="101">
        <v>1751000</v>
      </c>
      <c r="J1293" s="101">
        <v>1751000</v>
      </c>
    </row>
    <row r="1294" spans="1:10" ht="14.25" customHeight="1">
      <c r="A1294" s="93" t="s">
        <v>1412</v>
      </c>
      <c r="B1294" s="93" t="s">
        <v>1409</v>
      </c>
      <c r="C1294" s="101">
        <v>0</v>
      </c>
      <c r="D1294" s="101">
        <v>5000000</v>
      </c>
      <c r="E1294" s="101">
        <v>0</v>
      </c>
      <c r="F1294" s="101">
        <v>1442000</v>
      </c>
      <c r="G1294" s="101">
        <v>0</v>
      </c>
      <c r="H1294" s="101">
        <v>0</v>
      </c>
      <c r="I1294" s="101">
        <v>0</v>
      </c>
      <c r="J1294" s="101">
        <v>0</v>
      </c>
    </row>
    <row r="1295" spans="1:10" ht="14.25" customHeight="1">
      <c r="A1295" s="93" t="s">
        <v>1444</v>
      </c>
      <c r="B1295" s="93" t="s">
        <v>1442</v>
      </c>
      <c r="C1295" s="101">
        <v>20600000</v>
      </c>
      <c r="D1295" s="101">
        <v>20600000</v>
      </c>
      <c r="E1295" s="101">
        <v>0</v>
      </c>
      <c r="F1295" s="101">
        <v>13034000</v>
      </c>
      <c r="G1295" s="101">
        <v>0</v>
      </c>
      <c r="H1295" s="101">
        <v>13034000</v>
      </c>
      <c r="I1295" s="101">
        <v>0</v>
      </c>
      <c r="J1295" s="101">
        <v>13034000</v>
      </c>
    </row>
    <row r="1296" spans="1:10" ht="14.25" customHeight="1">
      <c r="A1296" s="93" t="s">
        <v>1446</v>
      </c>
      <c r="B1296" s="93" t="s">
        <v>1445</v>
      </c>
      <c r="C1296" s="101">
        <v>21424000</v>
      </c>
      <c r="D1296" s="101">
        <v>21424000</v>
      </c>
      <c r="E1296" s="101">
        <v>0</v>
      </c>
      <c r="F1296" s="101">
        <v>10506000</v>
      </c>
      <c r="G1296" s="101">
        <v>0</v>
      </c>
      <c r="H1296" s="101">
        <v>7004000</v>
      </c>
      <c r="I1296" s="101">
        <v>1751000</v>
      </c>
      <c r="J1296" s="101">
        <v>7004000</v>
      </c>
    </row>
    <row r="1297" spans="1:10" ht="14.25" customHeight="1">
      <c r="A1297" s="93" t="s">
        <v>1449</v>
      </c>
      <c r="B1297" s="93" t="s">
        <v>1448</v>
      </c>
      <c r="C1297" s="101">
        <v>16448000</v>
      </c>
      <c r="D1297" s="101">
        <v>16448000</v>
      </c>
      <c r="E1297" s="101">
        <v>0</v>
      </c>
      <c r="F1297" s="101">
        <v>12100000</v>
      </c>
      <c r="G1297" s="101">
        <v>0</v>
      </c>
      <c r="H1297" s="101">
        <v>12100000</v>
      </c>
      <c r="I1297" s="101">
        <v>2500000</v>
      </c>
      <c r="J1297" s="101">
        <v>12100000</v>
      </c>
    </row>
    <row r="1298" spans="1:10" ht="14.25" customHeight="1">
      <c r="A1298" s="93" t="s">
        <v>1451</v>
      </c>
      <c r="B1298" s="93" t="s">
        <v>1450</v>
      </c>
      <c r="C1298" s="101">
        <v>12360000</v>
      </c>
      <c r="D1298" s="101">
        <v>12360000</v>
      </c>
      <c r="E1298" s="101">
        <v>0</v>
      </c>
      <c r="F1298" s="101">
        <v>0</v>
      </c>
      <c r="G1298" s="101">
        <v>0</v>
      </c>
      <c r="H1298" s="101">
        <v>0</v>
      </c>
      <c r="I1298" s="101">
        <v>0</v>
      </c>
      <c r="J1298" s="101">
        <v>0</v>
      </c>
    </row>
    <row r="1299" spans="1:10" ht="14.25" customHeight="1">
      <c r="A1299" s="93" t="s">
        <v>1447</v>
      </c>
      <c r="B1299" s="93" t="s">
        <v>1445</v>
      </c>
      <c r="C1299" s="101">
        <v>0</v>
      </c>
      <c r="D1299" s="101">
        <v>35416000</v>
      </c>
      <c r="E1299" s="101">
        <v>0</v>
      </c>
      <c r="F1299" s="101">
        <v>27612000</v>
      </c>
      <c r="G1299" s="101">
        <v>4978000</v>
      </c>
      <c r="H1299" s="101">
        <v>12634000</v>
      </c>
      <c r="I1299" s="101">
        <v>4978000</v>
      </c>
      <c r="J1299" s="101">
        <v>7656000</v>
      </c>
    </row>
    <row r="1300" spans="1:10" ht="14.25" customHeight="1">
      <c r="A1300" s="93" t="s">
        <v>1471</v>
      </c>
      <c r="B1300" s="93" t="s">
        <v>1470</v>
      </c>
      <c r="C1300" s="101">
        <v>20000000</v>
      </c>
      <c r="D1300" s="101">
        <v>0</v>
      </c>
      <c r="E1300" s="101">
        <v>0</v>
      </c>
      <c r="F1300" s="101">
        <v>0</v>
      </c>
      <c r="G1300" s="101">
        <v>0</v>
      </c>
      <c r="H1300" s="101">
        <v>0</v>
      </c>
      <c r="I1300" s="101">
        <v>0</v>
      </c>
      <c r="J1300" s="101">
        <v>0</v>
      </c>
    </row>
    <row r="1301" spans="1:10" ht="14.25" customHeight="1">
      <c r="A1301" s="93" t="s">
        <v>1483</v>
      </c>
      <c r="B1301" s="93" t="s">
        <v>3873</v>
      </c>
      <c r="C1301" s="101">
        <v>12500000</v>
      </c>
      <c r="D1301" s="101">
        <v>12500000</v>
      </c>
      <c r="E1301" s="101">
        <v>0</v>
      </c>
      <c r="F1301" s="101">
        <v>0</v>
      </c>
      <c r="G1301" s="101">
        <v>0</v>
      </c>
      <c r="H1301" s="101">
        <v>0</v>
      </c>
      <c r="I1301" s="101">
        <v>0</v>
      </c>
      <c r="J1301" s="101">
        <v>0</v>
      </c>
    </row>
    <row r="1302" spans="1:10" ht="14.25" customHeight="1">
      <c r="A1302" s="93" t="s">
        <v>1486</v>
      </c>
      <c r="B1302" s="93" t="s">
        <v>1485</v>
      </c>
      <c r="C1302" s="101">
        <v>12500000</v>
      </c>
      <c r="D1302" s="101">
        <v>12500000</v>
      </c>
      <c r="E1302" s="101">
        <v>0</v>
      </c>
      <c r="F1302" s="101">
        <v>0</v>
      </c>
      <c r="G1302" s="101">
        <v>0</v>
      </c>
      <c r="H1302" s="101">
        <v>0</v>
      </c>
      <c r="I1302" s="101">
        <v>0</v>
      </c>
      <c r="J1302" s="101">
        <v>0</v>
      </c>
    </row>
    <row r="1303" spans="1:10" ht="14.25" customHeight="1">
      <c r="A1303" s="93" t="s">
        <v>1492</v>
      </c>
      <c r="B1303" s="93" t="s">
        <v>1491</v>
      </c>
      <c r="C1303" s="101">
        <v>70000000</v>
      </c>
      <c r="D1303" s="101">
        <v>70000000</v>
      </c>
      <c r="E1303" s="101">
        <v>0</v>
      </c>
      <c r="F1303" s="101">
        <v>0</v>
      </c>
      <c r="G1303" s="101">
        <v>0</v>
      </c>
      <c r="H1303" s="101">
        <v>0</v>
      </c>
      <c r="I1303" s="101">
        <v>0</v>
      </c>
      <c r="J1303" s="101">
        <v>0</v>
      </c>
    </row>
    <row r="1304" spans="1:10" ht="14.25" customHeight="1">
      <c r="A1304" s="93" t="s">
        <v>1494</v>
      </c>
      <c r="B1304" s="93" t="s">
        <v>3874</v>
      </c>
      <c r="C1304" s="101">
        <v>30000000</v>
      </c>
      <c r="D1304" s="101">
        <v>30000000</v>
      </c>
      <c r="E1304" s="101">
        <v>0</v>
      </c>
      <c r="F1304" s="101">
        <v>0</v>
      </c>
      <c r="G1304" s="101">
        <v>0</v>
      </c>
      <c r="H1304" s="101">
        <v>0</v>
      </c>
      <c r="I1304" s="101">
        <v>0</v>
      </c>
      <c r="J1304" s="101">
        <v>0</v>
      </c>
    </row>
    <row r="1305" spans="1:10" ht="14.25" customHeight="1">
      <c r="A1305" s="93" t="s">
        <v>1465</v>
      </c>
      <c r="B1305" s="93" t="s">
        <v>3870</v>
      </c>
      <c r="C1305" s="101">
        <v>252576000</v>
      </c>
      <c r="D1305" s="101">
        <v>257576000</v>
      </c>
      <c r="E1305" s="101">
        <v>0</v>
      </c>
      <c r="F1305" s="101">
        <v>204494086</v>
      </c>
      <c r="G1305" s="101">
        <v>6386000</v>
      </c>
      <c r="H1305" s="101">
        <v>140483724</v>
      </c>
      <c r="I1305" s="101">
        <v>28409454</v>
      </c>
      <c r="J1305" s="101">
        <v>134097724</v>
      </c>
    </row>
    <row r="1306" spans="1:10" ht="14.25" customHeight="1">
      <c r="A1306" s="93" t="s">
        <v>1475</v>
      </c>
      <c r="B1306" s="93" t="s">
        <v>3875</v>
      </c>
      <c r="C1306" s="101">
        <v>22660000</v>
      </c>
      <c r="D1306" s="101">
        <v>22660000</v>
      </c>
      <c r="E1306" s="101">
        <v>0</v>
      </c>
      <c r="F1306" s="101">
        <v>18540000</v>
      </c>
      <c r="G1306" s="101">
        <v>0</v>
      </c>
      <c r="H1306" s="101">
        <v>11587500</v>
      </c>
      <c r="I1306" s="101">
        <v>2317500</v>
      </c>
      <c r="J1306" s="101">
        <v>11587500</v>
      </c>
    </row>
    <row r="1307" spans="1:10" ht="14.25" customHeight="1">
      <c r="A1307" s="93" t="s">
        <v>1466</v>
      </c>
      <c r="B1307" s="93" t="s">
        <v>3870</v>
      </c>
      <c r="C1307" s="101">
        <v>0</v>
      </c>
      <c r="D1307" s="101">
        <v>32572905</v>
      </c>
      <c r="E1307" s="101">
        <v>0</v>
      </c>
      <c r="F1307" s="101">
        <v>0</v>
      </c>
      <c r="G1307" s="101">
        <v>0</v>
      </c>
      <c r="H1307" s="101">
        <v>0</v>
      </c>
      <c r="I1307" s="101">
        <v>0</v>
      </c>
      <c r="J1307" s="101">
        <v>0</v>
      </c>
    </row>
    <row r="1308" spans="1:10" ht="14.25" customHeight="1">
      <c r="A1308" s="93" t="s">
        <v>1472</v>
      </c>
      <c r="B1308" s="93" t="s">
        <v>1470</v>
      </c>
      <c r="C1308" s="101">
        <v>0</v>
      </c>
      <c r="D1308" s="101">
        <v>10000000</v>
      </c>
      <c r="E1308" s="101">
        <v>0</v>
      </c>
      <c r="F1308" s="101">
        <v>0</v>
      </c>
      <c r="G1308" s="101">
        <v>0</v>
      </c>
      <c r="H1308" s="101">
        <v>0</v>
      </c>
      <c r="I1308" s="101">
        <v>0</v>
      </c>
      <c r="J1308" s="101">
        <v>0</v>
      </c>
    </row>
    <row r="1309" spans="1:10" ht="14.25" customHeight="1">
      <c r="A1309" s="93" t="s">
        <v>1476</v>
      </c>
      <c r="B1309" s="93" t="s">
        <v>3875</v>
      </c>
      <c r="C1309" s="101">
        <v>0</v>
      </c>
      <c r="D1309" s="101">
        <v>21580000</v>
      </c>
      <c r="E1309" s="101">
        <v>0</v>
      </c>
      <c r="F1309" s="101">
        <v>8240000</v>
      </c>
      <c r="G1309" s="101">
        <v>0</v>
      </c>
      <c r="H1309" s="101">
        <v>2060000</v>
      </c>
      <c r="I1309" s="101">
        <v>2060000</v>
      </c>
      <c r="J1309" s="101">
        <v>2060000</v>
      </c>
    </row>
    <row r="1310" spans="1:10" ht="14.25" customHeight="1">
      <c r="A1310" s="93" t="s">
        <v>1484</v>
      </c>
      <c r="B1310" s="93" t="s">
        <v>3873</v>
      </c>
      <c r="C1310" s="101">
        <v>0</v>
      </c>
      <c r="D1310" s="101">
        <v>59675670.789999999</v>
      </c>
      <c r="E1310" s="101">
        <v>0</v>
      </c>
      <c r="F1310" s="101">
        <v>0</v>
      </c>
      <c r="G1310" s="101">
        <v>0</v>
      </c>
      <c r="H1310" s="101">
        <v>0</v>
      </c>
      <c r="I1310" s="101">
        <v>0</v>
      </c>
      <c r="J1310" s="101">
        <v>0</v>
      </c>
    </row>
    <row r="1311" spans="1:10" ht="14.25" customHeight="1">
      <c r="A1311" s="93" t="s">
        <v>3481</v>
      </c>
      <c r="B1311" s="93" t="s">
        <v>1491</v>
      </c>
      <c r="C1311" s="101">
        <v>0</v>
      </c>
      <c r="D1311" s="101">
        <v>20000000</v>
      </c>
      <c r="E1311" s="101">
        <v>0</v>
      </c>
      <c r="F1311" s="101">
        <v>0</v>
      </c>
      <c r="G1311" s="101">
        <v>0</v>
      </c>
      <c r="H1311" s="101">
        <v>0</v>
      </c>
      <c r="I1311" s="101">
        <v>0</v>
      </c>
      <c r="J1311" s="101">
        <v>0</v>
      </c>
    </row>
    <row r="1312" spans="1:10" ht="14.25" customHeight="1">
      <c r="A1312" s="93" t="s">
        <v>1495</v>
      </c>
      <c r="B1312" s="93" t="s">
        <v>3874</v>
      </c>
      <c r="C1312" s="101">
        <v>0</v>
      </c>
      <c r="D1312" s="101">
        <v>5000000</v>
      </c>
      <c r="E1312" s="101">
        <v>0</v>
      </c>
      <c r="F1312" s="101">
        <v>0</v>
      </c>
      <c r="G1312" s="101">
        <v>0</v>
      </c>
      <c r="H1312" s="101">
        <v>0</v>
      </c>
      <c r="I1312" s="101">
        <v>0</v>
      </c>
      <c r="J1312" s="101">
        <v>0</v>
      </c>
    </row>
    <row r="1313" spans="1:10" ht="14.25" customHeight="1">
      <c r="A1313" s="93" t="s">
        <v>1477</v>
      </c>
      <c r="B1313" s="93" t="s">
        <v>3875</v>
      </c>
      <c r="C1313" s="101">
        <v>0</v>
      </c>
      <c r="D1313" s="101">
        <v>14610737.960000001</v>
      </c>
      <c r="E1313" s="101">
        <v>7000000</v>
      </c>
      <c r="F1313" s="101">
        <v>7000000</v>
      </c>
      <c r="G1313" s="101">
        <v>0</v>
      </c>
      <c r="H1313" s="101">
        <v>0</v>
      </c>
      <c r="I1313" s="101">
        <v>0</v>
      </c>
      <c r="J1313" s="101">
        <v>0</v>
      </c>
    </row>
    <row r="1314" spans="1:10" ht="14.25" customHeight="1">
      <c r="A1314" s="93">
        <v>5</v>
      </c>
      <c r="B1314" s="93" t="s">
        <v>3694</v>
      </c>
      <c r="C1314" s="93"/>
      <c r="D1314" s="93"/>
      <c r="E1314" s="93"/>
      <c r="F1314" s="93"/>
      <c r="G1314" s="93"/>
      <c r="H1314" s="93"/>
      <c r="I1314" s="93"/>
    </row>
    <row r="1315" spans="1:10" ht="14.25" customHeight="1">
      <c r="A1315" s="93">
        <v>33</v>
      </c>
      <c r="B1315" s="93" t="s">
        <v>3865</v>
      </c>
      <c r="C1315" s="93"/>
      <c r="D1315" s="93"/>
      <c r="E1315" s="93"/>
      <c r="F1315" s="93"/>
      <c r="G1315" s="93"/>
      <c r="H1315" s="93"/>
      <c r="I1315" s="93"/>
    </row>
    <row r="1316" spans="1:10" ht="14.25" customHeight="1">
      <c r="A1316" s="93" t="s">
        <v>1503</v>
      </c>
      <c r="B1316" s="93" t="s">
        <v>1500</v>
      </c>
      <c r="C1316" s="101">
        <v>13000000</v>
      </c>
      <c r="D1316" s="101">
        <v>13000000</v>
      </c>
      <c r="E1316" s="101">
        <v>0</v>
      </c>
      <c r="F1316" s="101">
        <v>0</v>
      </c>
      <c r="G1316" s="101">
        <v>0</v>
      </c>
      <c r="H1316" s="101">
        <v>0</v>
      </c>
      <c r="I1316" s="101">
        <v>0</v>
      </c>
      <c r="J1316" s="101">
        <v>0</v>
      </c>
    </row>
    <row r="1317" spans="1:10" ht="14.25" customHeight="1">
      <c r="A1317" s="93" t="s">
        <v>1506</v>
      </c>
      <c r="B1317" s="93" t="s">
        <v>1505</v>
      </c>
      <c r="C1317" s="101">
        <v>13000000</v>
      </c>
      <c r="D1317" s="101">
        <v>13000000</v>
      </c>
      <c r="E1317" s="101">
        <v>0</v>
      </c>
      <c r="F1317" s="101">
        <v>0</v>
      </c>
      <c r="G1317" s="101">
        <v>0</v>
      </c>
      <c r="H1317" s="101">
        <v>0</v>
      </c>
      <c r="I1317" s="101">
        <v>0</v>
      </c>
      <c r="J1317" s="101">
        <v>0</v>
      </c>
    </row>
    <row r="1318" spans="1:10" ht="14.25" customHeight="1">
      <c r="B1318" s="93"/>
      <c r="C1318" s="101">
        <v>950095727.91999996</v>
      </c>
      <c r="D1318" s="101">
        <v>1351714633.5</v>
      </c>
      <c r="E1318" s="101">
        <v>7000000</v>
      </c>
      <c r="F1318" s="101">
        <v>808337586</v>
      </c>
      <c r="G1318" s="101">
        <v>42676000</v>
      </c>
      <c r="H1318" s="101">
        <v>520778224</v>
      </c>
      <c r="I1318" s="101">
        <v>132913454</v>
      </c>
      <c r="J1318" s="101">
        <v>484694224</v>
      </c>
    </row>
    <row r="1319" spans="1:10" ht="14.25" customHeight="1">
      <c r="B1319" s="93"/>
      <c r="C1319" s="101">
        <v>950095727.91999996</v>
      </c>
      <c r="D1319" s="101">
        <v>1351714633.5</v>
      </c>
      <c r="E1319" s="101">
        <v>7000000</v>
      </c>
      <c r="F1319" s="101">
        <v>808337586</v>
      </c>
      <c r="G1319" s="101">
        <v>42676000</v>
      </c>
      <c r="H1319" s="101">
        <v>520778224</v>
      </c>
      <c r="I1319" s="101">
        <v>132913454</v>
      </c>
      <c r="J1319" s="101">
        <v>484694224</v>
      </c>
    </row>
    <row r="1320" spans="1:10" ht="14.25" customHeight="1">
      <c r="B1320" s="93"/>
      <c r="C1320" s="101">
        <v>950095727.91999996</v>
      </c>
      <c r="D1320" s="101">
        <v>1351714633.5</v>
      </c>
      <c r="E1320" s="101">
        <v>7000000</v>
      </c>
      <c r="F1320" s="101">
        <v>808337586</v>
      </c>
      <c r="G1320" s="101">
        <v>42676000</v>
      </c>
      <c r="H1320" s="101">
        <v>520778224</v>
      </c>
      <c r="I1320" s="101">
        <v>132913454</v>
      </c>
      <c r="J1320" s="101">
        <v>484694224</v>
      </c>
    </row>
    <row r="1321" spans="1:10" ht="14.25" customHeight="1">
      <c r="B1321" s="93" t="s">
        <v>3601</v>
      </c>
      <c r="C1321" s="101">
        <v>950095727.91999996</v>
      </c>
      <c r="D1321" s="101">
        <v>1351714633.5</v>
      </c>
      <c r="E1321" s="101">
        <v>7000000</v>
      </c>
      <c r="F1321" s="101">
        <v>808337586</v>
      </c>
      <c r="G1321" s="101">
        <v>42676000</v>
      </c>
      <c r="H1321" s="101">
        <v>520778224</v>
      </c>
      <c r="I1321" s="101">
        <v>132913454</v>
      </c>
      <c r="J1321" s="101">
        <v>484694224</v>
      </c>
    </row>
    <row r="1322" spans="1:10" ht="14.25" customHeight="1">
      <c r="B1322" s="93" t="s">
        <v>3595</v>
      </c>
      <c r="C1322" s="101">
        <v>962095727.91999996</v>
      </c>
      <c r="D1322" s="101">
        <v>1374714633.5</v>
      </c>
      <c r="E1322" s="101">
        <v>7000000</v>
      </c>
      <c r="F1322" s="101">
        <v>808337586</v>
      </c>
      <c r="G1322" s="101">
        <v>42676000</v>
      </c>
      <c r="H1322" s="101">
        <v>520778224</v>
      </c>
      <c r="I1322" s="101">
        <v>132913454</v>
      </c>
      <c r="J1322" s="101">
        <v>484694224</v>
      </c>
    </row>
    <row r="1323" spans="1:10" ht="14.25" customHeight="1">
      <c r="B1323" s="93" t="s">
        <v>3594</v>
      </c>
      <c r="C1323" s="101">
        <v>974095727.91999996</v>
      </c>
      <c r="D1323" s="101">
        <v>1386714633.5</v>
      </c>
      <c r="E1323" s="101">
        <v>7000000</v>
      </c>
      <c r="F1323" s="101">
        <v>808337586</v>
      </c>
      <c r="G1323" s="101">
        <v>42676000</v>
      </c>
      <c r="H1323" s="101">
        <v>520778224</v>
      </c>
      <c r="I1323" s="101">
        <v>132913454</v>
      </c>
      <c r="J1323" s="101">
        <v>484694224</v>
      </c>
    </row>
    <row r="1324" spans="1:10" ht="14.25" customHeight="1">
      <c r="B1324" s="93" t="s">
        <v>3593</v>
      </c>
      <c r="C1324" s="101">
        <v>974095727.91999996</v>
      </c>
      <c r="D1324" s="101">
        <v>1386714633.5</v>
      </c>
      <c r="E1324" s="101">
        <v>7000000</v>
      </c>
      <c r="F1324" s="101">
        <v>808337586</v>
      </c>
      <c r="G1324" s="101">
        <v>42676000</v>
      </c>
      <c r="H1324" s="101">
        <v>520778224</v>
      </c>
      <c r="I1324" s="101">
        <v>132913454</v>
      </c>
      <c r="J1324" s="101">
        <v>484694224</v>
      </c>
    </row>
    <row r="1325" spans="1:10" ht="14.25" customHeight="1">
      <c r="B1325" s="93" t="s">
        <v>3864</v>
      </c>
      <c r="C1325" s="101">
        <v>974095727.91999996</v>
      </c>
      <c r="D1325" s="101">
        <v>1386714633.5</v>
      </c>
      <c r="E1325" s="101">
        <v>7000000</v>
      </c>
      <c r="F1325" s="101">
        <v>808337586</v>
      </c>
      <c r="G1325" s="101">
        <v>42676000</v>
      </c>
      <c r="H1325" s="101">
        <v>520778224</v>
      </c>
      <c r="I1325" s="101">
        <v>132913454</v>
      </c>
      <c r="J1325" s="101">
        <v>484694224</v>
      </c>
    </row>
    <row r="1326" spans="1:10" ht="14.25" customHeight="1">
      <c r="A1326" s="93">
        <v>14</v>
      </c>
      <c r="B1326" s="93" t="s">
        <v>3876</v>
      </c>
      <c r="C1326" s="93"/>
      <c r="D1326" s="93"/>
      <c r="E1326" s="93"/>
      <c r="F1326" s="93"/>
      <c r="G1326" s="93"/>
      <c r="H1326" s="93"/>
      <c r="I1326" s="93"/>
    </row>
    <row r="1327" spans="1:10" ht="14.25" customHeight="1">
      <c r="A1327" s="93">
        <v>2.2999999999999998</v>
      </c>
      <c r="B1327" s="93" t="s">
        <v>3593</v>
      </c>
      <c r="C1327" s="93"/>
      <c r="D1327" s="93"/>
      <c r="E1327" s="93"/>
      <c r="F1327" s="93"/>
      <c r="G1327" s="93"/>
      <c r="H1327" s="93"/>
      <c r="I1327" s="93"/>
    </row>
    <row r="1328" spans="1:10" ht="14.25" customHeight="1">
      <c r="A1328" s="93" t="s">
        <v>3387</v>
      </c>
      <c r="B1328" s="93" t="s">
        <v>3594</v>
      </c>
      <c r="C1328" s="93"/>
      <c r="D1328" s="93"/>
      <c r="E1328" s="93"/>
      <c r="F1328" s="93"/>
      <c r="G1328" s="93"/>
      <c r="H1328" s="93"/>
      <c r="I1328" s="93"/>
    </row>
    <row r="1329" spans="1:10" ht="14.25" customHeight="1">
      <c r="A1329" s="93" t="s">
        <v>3388</v>
      </c>
      <c r="B1329" s="93" t="s">
        <v>3595</v>
      </c>
      <c r="C1329" s="93"/>
      <c r="D1329" s="93"/>
      <c r="E1329" s="93"/>
      <c r="F1329" s="93"/>
      <c r="G1329" s="93"/>
      <c r="H1329" s="93"/>
      <c r="I1329" s="93"/>
    </row>
    <row r="1330" spans="1:10" ht="14.25" customHeight="1">
      <c r="A1330" s="93" t="s">
        <v>3389</v>
      </c>
      <c r="B1330" s="93" t="s">
        <v>3596</v>
      </c>
      <c r="C1330" s="93"/>
      <c r="D1330" s="93"/>
      <c r="E1330" s="93"/>
      <c r="F1330" s="93"/>
      <c r="G1330" s="93"/>
      <c r="H1330" s="93"/>
      <c r="I1330" s="93"/>
    </row>
    <row r="1331" spans="1:10" ht="14.25" customHeight="1">
      <c r="A1331" s="93"/>
      <c r="B1331" s="93"/>
      <c r="C1331" s="93"/>
      <c r="D1331" s="93"/>
      <c r="E1331" s="93"/>
      <c r="F1331" s="93"/>
      <c r="G1331" s="93"/>
      <c r="H1331" s="93"/>
      <c r="I1331" s="93"/>
    </row>
    <row r="1332" spans="1:10" ht="14.25" customHeight="1">
      <c r="A1332" s="93"/>
      <c r="B1332" s="93"/>
      <c r="C1332" s="93"/>
      <c r="D1332" s="93"/>
      <c r="E1332" s="93"/>
      <c r="F1332" s="93"/>
      <c r="G1332" s="93"/>
      <c r="H1332" s="93"/>
      <c r="I1332" s="93"/>
    </row>
    <row r="1333" spans="1:10" ht="14.25" customHeight="1">
      <c r="A1333" s="93"/>
      <c r="B1333" s="93"/>
      <c r="C1333" s="93"/>
      <c r="D1333" s="93"/>
      <c r="E1333" s="93"/>
      <c r="F1333" s="93"/>
      <c r="G1333" s="93"/>
      <c r="H1333" s="93"/>
      <c r="I1333" s="93"/>
    </row>
    <row r="1334" spans="1:10" ht="14.25" customHeight="1">
      <c r="A1334" s="93"/>
      <c r="B1334" s="93"/>
      <c r="C1334" s="93"/>
      <c r="D1334" s="93"/>
      <c r="E1334" s="93"/>
      <c r="F1334" s="93"/>
      <c r="G1334" s="93"/>
      <c r="H1334" s="93"/>
      <c r="I1334" s="93"/>
    </row>
    <row r="1335" spans="1:10" ht="14.25" customHeight="1">
      <c r="A1335" s="93"/>
      <c r="B1335" s="93"/>
      <c r="C1335" s="93"/>
      <c r="D1335" s="93"/>
      <c r="E1335" s="93"/>
      <c r="F1335" s="93"/>
      <c r="G1335" s="93"/>
      <c r="H1335" s="93"/>
      <c r="I1335" s="93"/>
    </row>
    <row r="1336" spans="1:10" ht="14.25" customHeight="1">
      <c r="A1336" s="93">
        <v>17</v>
      </c>
      <c r="B1336" s="93" t="s">
        <v>3877</v>
      </c>
      <c r="C1336" s="93"/>
      <c r="D1336" s="93"/>
      <c r="E1336" s="93"/>
      <c r="F1336" s="93"/>
      <c r="G1336" s="93"/>
      <c r="H1336" s="93"/>
      <c r="I1336" s="93"/>
    </row>
    <row r="1337" spans="1:10" ht="14.25" customHeight="1">
      <c r="A1337" s="93" t="s">
        <v>2805</v>
      </c>
      <c r="B1337" s="93" t="s">
        <v>3878</v>
      </c>
      <c r="C1337" s="101">
        <v>0</v>
      </c>
      <c r="D1337" s="101">
        <v>45000000</v>
      </c>
      <c r="E1337" s="101">
        <v>0</v>
      </c>
      <c r="F1337" s="101">
        <v>0</v>
      </c>
      <c r="G1337" s="101">
        <v>0</v>
      </c>
      <c r="H1337" s="101">
        <v>0</v>
      </c>
      <c r="I1337" s="101">
        <v>0</v>
      </c>
      <c r="J1337" s="101">
        <v>0</v>
      </c>
    </row>
    <row r="1338" spans="1:10" ht="14.25" customHeight="1">
      <c r="A1338" s="93" t="s">
        <v>2737</v>
      </c>
      <c r="B1338" s="93" t="s">
        <v>2733</v>
      </c>
      <c r="C1338" s="101">
        <v>0</v>
      </c>
      <c r="D1338" s="101">
        <v>8400000</v>
      </c>
      <c r="E1338" s="101">
        <v>0</v>
      </c>
      <c r="F1338" s="101">
        <v>0</v>
      </c>
      <c r="G1338" s="101">
        <v>0</v>
      </c>
      <c r="H1338" s="101">
        <v>0</v>
      </c>
      <c r="I1338" s="101">
        <v>0</v>
      </c>
      <c r="J1338" s="101">
        <v>0</v>
      </c>
    </row>
    <row r="1339" spans="1:10" ht="14.25" customHeight="1">
      <c r="A1339" s="93" t="s">
        <v>2771</v>
      </c>
      <c r="B1339" s="102" t="s">
        <v>3879</v>
      </c>
      <c r="C1339" s="101">
        <v>0</v>
      </c>
      <c r="D1339" s="101">
        <v>2800000</v>
      </c>
      <c r="E1339" s="101">
        <v>0</v>
      </c>
      <c r="F1339" s="101">
        <v>0</v>
      </c>
      <c r="G1339" s="101">
        <v>0</v>
      </c>
      <c r="H1339" s="101">
        <v>0</v>
      </c>
      <c r="I1339" s="101">
        <v>0</v>
      </c>
      <c r="J1339" s="101">
        <v>0</v>
      </c>
    </row>
    <row r="1340" spans="1:10" ht="14.25" customHeight="1">
      <c r="A1340" s="93">
        <v>3</v>
      </c>
      <c r="B1340" s="93" t="s">
        <v>3599</v>
      </c>
      <c r="C1340" s="93"/>
      <c r="D1340" s="93"/>
      <c r="E1340" s="93"/>
      <c r="F1340" s="93"/>
      <c r="G1340" s="93"/>
      <c r="H1340" s="93"/>
      <c r="I1340" s="93"/>
    </row>
    <row r="1341" spans="1:10" ht="14.25" customHeight="1">
      <c r="A1341" s="93">
        <v>17</v>
      </c>
      <c r="B1341" s="93" t="s">
        <v>3877</v>
      </c>
      <c r="C1341" s="93"/>
      <c r="D1341" s="93"/>
      <c r="E1341" s="93"/>
      <c r="F1341" s="93"/>
      <c r="G1341" s="93"/>
      <c r="H1341" s="93"/>
      <c r="I1341" s="93"/>
    </row>
    <row r="1342" spans="1:10" ht="14.25" customHeight="1">
      <c r="A1342" s="93" t="s">
        <v>2742</v>
      </c>
      <c r="B1342" s="93" t="s">
        <v>2739</v>
      </c>
      <c r="C1342" s="101">
        <v>50000000</v>
      </c>
      <c r="D1342" s="101">
        <v>0</v>
      </c>
      <c r="E1342" s="101">
        <v>0</v>
      </c>
      <c r="F1342" s="101">
        <v>0</v>
      </c>
      <c r="G1342" s="101">
        <v>0</v>
      </c>
      <c r="H1342" s="101">
        <v>0</v>
      </c>
      <c r="I1342" s="101">
        <v>0</v>
      </c>
      <c r="J1342" s="101">
        <v>0</v>
      </c>
    </row>
    <row r="1343" spans="1:10" ht="14.25" customHeight="1">
      <c r="A1343" s="93" t="s">
        <v>2775</v>
      </c>
      <c r="B1343" s="93" t="s">
        <v>3880</v>
      </c>
      <c r="C1343" s="101">
        <v>80000000</v>
      </c>
      <c r="D1343" s="101">
        <v>20000000</v>
      </c>
      <c r="E1343" s="101">
        <v>0</v>
      </c>
      <c r="F1343" s="101">
        <v>0</v>
      </c>
      <c r="G1343" s="101">
        <v>0</v>
      </c>
      <c r="H1343" s="101">
        <v>0</v>
      </c>
      <c r="I1343" s="101">
        <v>0</v>
      </c>
      <c r="J1343" s="101">
        <v>0</v>
      </c>
    </row>
    <row r="1344" spans="1:10" ht="14.25" customHeight="1">
      <c r="A1344" s="93" t="s">
        <v>2763</v>
      </c>
      <c r="B1344" s="93" t="s">
        <v>2762</v>
      </c>
      <c r="C1344" s="101">
        <v>20000000</v>
      </c>
      <c r="D1344" s="101">
        <v>20000000</v>
      </c>
      <c r="E1344" s="101">
        <v>0</v>
      </c>
      <c r="F1344" s="101">
        <v>0</v>
      </c>
      <c r="G1344" s="101">
        <v>0</v>
      </c>
      <c r="H1344" s="101">
        <v>0</v>
      </c>
      <c r="I1344" s="101">
        <v>0</v>
      </c>
      <c r="J1344" s="101">
        <v>0</v>
      </c>
    </row>
    <row r="1345" spans="1:10" ht="14.25" customHeight="1">
      <c r="B1345" s="93"/>
      <c r="C1345" s="101">
        <v>150000000</v>
      </c>
      <c r="D1345" s="101">
        <v>96200000</v>
      </c>
      <c r="E1345" s="101">
        <v>0</v>
      </c>
      <c r="F1345" s="101">
        <v>0</v>
      </c>
      <c r="G1345" s="101">
        <v>0</v>
      </c>
      <c r="H1345" s="101">
        <v>0</v>
      </c>
      <c r="I1345" s="101">
        <v>0</v>
      </c>
      <c r="J1345" s="101">
        <v>0</v>
      </c>
    </row>
    <row r="1346" spans="1:10" ht="14.25" customHeight="1">
      <c r="B1346" s="93"/>
      <c r="C1346" s="101">
        <v>150000000</v>
      </c>
      <c r="D1346" s="101">
        <v>96200000</v>
      </c>
      <c r="E1346" s="101">
        <v>0</v>
      </c>
      <c r="F1346" s="101">
        <v>0</v>
      </c>
      <c r="G1346" s="101">
        <v>0</v>
      </c>
      <c r="H1346" s="101">
        <v>0</v>
      </c>
      <c r="I1346" s="101">
        <v>0</v>
      </c>
      <c r="J1346" s="101">
        <v>0</v>
      </c>
    </row>
    <row r="1347" spans="1:10" ht="14.25" customHeight="1">
      <c r="B1347" s="93"/>
      <c r="C1347" s="101">
        <v>150000000</v>
      </c>
      <c r="D1347" s="101">
        <v>96200000</v>
      </c>
      <c r="E1347" s="101">
        <v>0</v>
      </c>
      <c r="F1347" s="101">
        <v>0</v>
      </c>
      <c r="G1347" s="101">
        <v>0</v>
      </c>
      <c r="H1347" s="101">
        <v>0</v>
      </c>
      <c r="I1347" s="101">
        <v>0</v>
      </c>
      <c r="J1347" s="101">
        <v>0</v>
      </c>
    </row>
    <row r="1348" spans="1:10" ht="14.25" customHeight="1">
      <c r="B1348" s="93" t="s">
        <v>3596</v>
      </c>
      <c r="C1348" s="101">
        <v>150000000</v>
      </c>
      <c r="D1348" s="101">
        <v>96200000</v>
      </c>
      <c r="E1348" s="101">
        <v>0</v>
      </c>
      <c r="F1348" s="101">
        <v>0</v>
      </c>
      <c r="G1348" s="101">
        <v>0</v>
      </c>
      <c r="H1348" s="101">
        <v>0</v>
      </c>
      <c r="I1348" s="101">
        <v>0</v>
      </c>
      <c r="J1348" s="101">
        <v>0</v>
      </c>
    </row>
    <row r="1349" spans="1:10" ht="14.25" customHeight="1">
      <c r="A1349" s="93" t="s">
        <v>3390</v>
      </c>
      <c r="B1349" s="93" t="s">
        <v>3601</v>
      </c>
      <c r="C1349" s="93"/>
      <c r="D1349" s="93"/>
      <c r="E1349" s="93"/>
      <c r="F1349" s="93"/>
      <c r="G1349" s="93"/>
      <c r="H1349" s="93"/>
      <c r="I1349" s="93"/>
    </row>
    <row r="1350" spans="1:10" ht="14.25" customHeight="1">
      <c r="A1350" s="93"/>
      <c r="B1350" s="93"/>
      <c r="C1350" s="93"/>
      <c r="D1350" s="93"/>
      <c r="E1350" s="93"/>
      <c r="F1350" s="93"/>
      <c r="G1350" s="93"/>
      <c r="H1350" s="93"/>
      <c r="I1350" s="93"/>
    </row>
    <row r="1351" spans="1:10" ht="14.25" customHeight="1">
      <c r="A1351" s="93"/>
      <c r="B1351" s="93"/>
      <c r="C1351" s="93"/>
      <c r="D1351" s="93"/>
      <c r="E1351" s="93"/>
      <c r="F1351" s="93"/>
      <c r="G1351" s="93"/>
      <c r="H1351" s="93"/>
      <c r="I1351" s="93"/>
    </row>
    <row r="1352" spans="1:10" ht="14.25" customHeight="1">
      <c r="A1352" s="93"/>
      <c r="B1352" s="93"/>
      <c r="C1352" s="93"/>
      <c r="D1352" s="93"/>
      <c r="E1352" s="93"/>
      <c r="F1352" s="93"/>
      <c r="G1352" s="93"/>
      <c r="H1352" s="93"/>
      <c r="I1352" s="93"/>
    </row>
    <row r="1353" spans="1:10" ht="14.25" customHeight="1">
      <c r="A1353" s="93"/>
      <c r="B1353" s="93"/>
      <c r="C1353" s="93"/>
      <c r="D1353" s="93"/>
      <c r="E1353" s="93"/>
      <c r="F1353" s="93"/>
      <c r="G1353" s="93"/>
      <c r="H1353" s="93"/>
      <c r="I1353" s="93"/>
    </row>
    <row r="1354" spans="1:10" ht="14.25" customHeight="1">
      <c r="A1354" s="93"/>
      <c r="B1354" s="93"/>
      <c r="C1354" s="93"/>
      <c r="D1354" s="93"/>
      <c r="E1354" s="93"/>
      <c r="F1354" s="93"/>
      <c r="G1354" s="93"/>
      <c r="H1354" s="93"/>
      <c r="I1354" s="93"/>
    </row>
    <row r="1355" spans="1:10" ht="14.25" customHeight="1">
      <c r="A1355" s="93">
        <v>17</v>
      </c>
      <c r="B1355" s="93" t="s">
        <v>3877</v>
      </c>
      <c r="C1355" s="93"/>
      <c r="D1355" s="93"/>
      <c r="E1355" s="93"/>
      <c r="F1355" s="93"/>
      <c r="G1355" s="93"/>
      <c r="H1355" s="93"/>
      <c r="I1355" s="93"/>
    </row>
    <row r="1356" spans="1:10" ht="14.25" customHeight="1">
      <c r="A1356" s="93" t="s">
        <v>2798</v>
      </c>
      <c r="B1356" s="93" t="s">
        <v>3881</v>
      </c>
      <c r="C1356" s="101">
        <v>0</v>
      </c>
      <c r="D1356" s="101">
        <v>7200000</v>
      </c>
      <c r="E1356" s="101">
        <v>0</v>
      </c>
      <c r="F1356" s="101">
        <v>0</v>
      </c>
      <c r="G1356" s="101">
        <v>0</v>
      </c>
      <c r="H1356" s="101">
        <v>0</v>
      </c>
      <c r="I1356" s="101">
        <v>0</v>
      </c>
      <c r="J1356" s="101">
        <v>0</v>
      </c>
    </row>
    <row r="1357" spans="1:10" ht="14.25" customHeight="1">
      <c r="A1357" s="93" t="s">
        <v>2802</v>
      </c>
      <c r="B1357" s="93" t="s">
        <v>3882</v>
      </c>
      <c r="C1357" s="101">
        <v>0</v>
      </c>
      <c r="D1357" s="101">
        <v>8000000</v>
      </c>
      <c r="E1357" s="101">
        <v>0</v>
      </c>
      <c r="F1357" s="101">
        <v>0</v>
      </c>
      <c r="G1357" s="101">
        <v>0</v>
      </c>
      <c r="H1357" s="101">
        <v>0</v>
      </c>
      <c r="I1357" s="101">
        <v>0</v>
      </c>
      <c r="J1357" s="101">
        <v>0</v>
      </c>
    </row>
    <row r="1358" spans="1:10" ht="14.25" customHeight="1">
      <c r="A1358" s="93">
        <v>45</v>
      </c>
      <c r="B1358" s="93" t="s">
        <v>3597</v>
      </c>
      <c r="C1358" s="93"/>
      <c r="D1358" s="93"/>
      <c r="E1358" s="93"/>
      <c r="F1358" s="93"/>
      <c r="G1358" s="93"/>
      <c r="H1358" s="93"/>
      <c r="I1358" s="93"/>
    </row>
    <row r="1359" spans="1:10" ht="14.25" customHeight="1">
      <c r="A1359" s="93" t="s">
        <v>2825</v>
      </c>
      <c r="B1359" s="93" t="s">
        <v>3883</v>
      </c>
      <c r="C1359" s="101">
        <v>0</v>
      </c>
      <c r="D1359" s="101">
        <v>1800000</v>
      </c>
      <c r="E1359" s="101">
        <v>0</v>
      </c>
      <c r="F1359" s="101">
        <v>0</v>
      </c>
      <c r="G1359" s="101">
        <v>0</v>
      </c>
      <c r="H1359" s="101">
        <v>0</v>
      </c>
      <c r="I1359" s="101">
        <v>0</v>
      </c>
      <c r="J1359" s="101">
        <v>0</v>
      </c>
    </row>
    <row r="1360" spans="1:10" ht="14.25" customHeight="1">
      <c r="A1360" s="93" t="s">
        <v>2828</v>
      </c>
      <c r="B1360" s="93" t="s">
        <v>3884</v>
      </c>
      <c r="C1360" s="101">
        <v>0</v>
      </c>
      <c r="D1360" s="101">
        <v>10894416</v>
      </c>
      <c r="E1360" s="101">
        <v>0</v>
      </c>
      <c r="F1360" s="101">
        <v>0</v>
      </c>
      <c r="G1360" s="101">
        <v>0</v>
      </c>
      <c r="H1360" s="101">
        <v>0</v>
      </c>
      <c r="I1360" s="101">
        <v>0</v>
      </c>
      <c r="J1360" s="101">
        <v>0</v>
      </c>
    </row>
    <row r="1361" spans="1:10" ht="14.25" customHeight="1">
      <c r="A1361" s="93">
        <v>2</v>
      </c>
      <c r="B1361" s="93" t="s">
        <v>3610</v>
      </c>
      <c r="C1361" s="93"/>
      <c r="D1361" s="93"/>
      <c r="E1361" s="93"/>
      <c r="F1361" s="93"/>
      <c r="G1361" s="93"/>
      <c r="H1361" s="93"/>
      <c r="I1361" s="93"/>
    </row>
    <row r="1362" spans="1:10" ht="14.25" customHeight="1">
      <c r="A1362" s="93">
        <v>45</v>
      </c>
      <c r="B1362" s="93" t="s">
        <v>3597</v>
      </c>
      <c r="C1362" s="93"/>
      <c r="D1362" s="93"/>
      <c r="E1362" s="93"/>
      <c r="F1362" s="93"/>
      <c r="G1362" s="93"/>
      <c r="H1362" s="93"/>
      <c r="I1362" s="93"/>
    </row>
    <row r="1363" spans="1:10" ht="14.25" customHeight="1">
      <c r="A1363" s="93" t="s">
        <v>2822</v>
      </c>
      <c r="B1363" s="93" t="s">
        <v>3885</v>
      </c>
      <c r="C1363" s="101">
        <v>9920000</v>
      </c>
      <c r="D1363" s="101">
        <v>3500000</v>
      </c>
      <c r="E1363" s="101">
        <v>0</v>
      </c>
      <c r="F1363" s="101">
        <v>3500000</v>
      </c>
      <c r="G1363" s="101">
        <v>0</v>
      </c>
      <c r="H1363" s="101">
        <v>3500000</v>
      </c>
      <c r="I1363" s="101">
        <v>0</v>
      </c>
      <c r="J1363" s="101">
        <v>3500000</v>
      </c>
    </row>
    <row r="1364" spans="1:10" ht="14.25" customHeight="1">
      <c r="A1364" s="93" t="s">
        <v>2824</v>
      </c>
      <c r="B1364" s="93" t="s">
        <v>3883</v>
      </c>
      <c r="C1364" s="101">
        <v>9920000</v>
      </c>
      <c r="D1364" s="101">
        <v>9500000</v>
      </c>
      <c r="E1364" s="101">
        <v>0</v>
      </c>
      <c r="F1364" s="101">
        <v>9500000</v>
      </c>
      <c r="G1364" s="101">
        <v>1200000</v>
      </c>
      <c r="H1364" s="101">
        <v>4700000</v>
      </c>
      <c r="I1364" s="101">
        <v>0</v>
      </c>
      <c r="J1364" s="101">
        <v>3500000</v>
      </c>
    </row>
    <row r="1365" spans="1:10" ht="14.25" customHeight="1">
      <c r="A1365" s="93" t="s">
        <v>2827</v>
      </c>
      <c r="B1365" s="93" t="s">
        <v>3884</v>
      </c>
      <c r="C1365" s="101">
        <v>9920000</v>
      </c>
      <c r="D1365" s="101">
        <v>9500000</v>
      </c>
      <c r="E1365" s="101">
        <v>0</v>
      </c>
      <c r="F1365" s="101">
        <v>9500000</v>
      </c>
      <c r="G1365" s="101">
        <v>0</v>
      </c>
      <c r="H1365" s="101">
        <v>3500000</v>
      </c>
      <c r="I1365" s="101">
        <v>0</v>
      </c>
      <c r="J1365" s="101">
        <v>3500000</v>
      </c>
    </row>
    <row r="1366" spans="1:10" ht="14.25" customHeight="1">
      <c r="A1366" s="93" t="s">
        <v>2831</v>
      </c>
      <c r="B1366" s="93" t="s">
        <v>3886</v>
      </c>
      <c r="C1366" s="101">
        <v>9920000</v>
      </c>
      <c r="D1366" s="101">
        <v>10850000</v>
      </c>
      <c r="E1366" s="101">
        <v>0</v>
      </c>
      <c r="F1366" s="101">
        <v>10850000</v>
      </c>
      <c r="G1366" s="101">
        <v>0</v>
      </c>
      <c r="H1366" s="101">
        <v>10850000</v>
      </c>
      <c r="I1366" s="101">
        <v>3100000</v>
      </c>
      <c r="J1366" s="101">
        <v>10850000</v>
      </c>
    </row>
    <row r="1367" spans="1:10" ht="14.25" customHeight="1">
      <c r="A1367" s="93" t="s">
        <v>2834</v>
      </c>
      <c r="B1367" s="93" t="s">
        <v>3887</v>
      </c>
      <c r="C1367" s="101">
        <v>9920000</v>
      </c>
      <c r="D1367" s="101">
        <v>10850000</v>
      </c>
      <c r="E1367" s="101">
        <v>0</v>
      </c>
      <c r="F1367" s="101">
        <v>10850000</v>
      </c>
      <c r="G1367" s="101">
        <v>3100000</v>
      </c>
      <c r="H1367" s="101">
        <v>7750000</v>
      </c>
      <c r="I1367" s="101">
        <v>0</v>
      </c>
      <c r="J1367" s="101">
        <v>4650000</v>
      </c>
    </row>
    <row r="1368" spans="1:10" ht="14.25" customHeight="1">
      <c r="A1368" s="93">
        <v>3</v>
      </c>
      <c r="B1368" s="93" t="s">
        <v>3599</v>
      </c>
      <c r="C1368" s="93"/>
      <c r="D1368" s="93"/>
      <c r="E1368" s="93"/>
      <c r="F1368" s="93"/>
      <c r="G1368" s="93"/>
      <c r="H1368" s="93"/>
      <c r="I1368" s="93"/>
    </row>
    <row r="1369" spans="1:10" ht="14.25" customHeight="1">
      <c r="A1369" s="93">
        <v>17</v>
      </c>
      <c r="B1369" s="93" t="s">
        <v>3877</v>
      </c>
      <c r="C1369" s="93"/>
      <c r="D1369" s="93"/>
      <c r="E1369" s="93"/>
      <c r="F1369" s="93"/>
      <c r="G1369" s="93"/>
      <c r="H1369" s="93"/>
      <c r="I1369" s="93"/>
    </row>
    <row r="1370" spans="1:10" ht="14.25" customHeight="1">
      <c r="A1370" s="93" t="s">
        <v>2736</v>
      </c>
      <c r="B1370" s="93" t="s">
        <v>2733</v>
      </c>
      <c r="C1370" s="101">
        <v>117400000</v>
      </c>
      <c r="D1370" s="101">
        <v>93600000</v>
      </c>
      <c r="E1370" s="101">
        <v>0</v>
      </c>
      <c r="F1370" s="101">
        <v>93600000</v>
      </c>
      <c r="G1370" s="101">
        <v>2000000</v>
      </c>
      <c r="H1370" s="101">
        <v>55000000</v>
      </c>
      <c r="I1370" s="101">
        <v>12200000</v>
      </c>
      <c r="J1370" s="101">
        <v>53000000</v>
      </c>
    </row>
    <row r="1371" spans="1:10" ht="14.25" customHeight="1">
      <c r="A1371" s="93" t="s">
        <v>2797</v>
      </c>
      <c r="B1371" s="93" t="s">
        <v>3881</v>
      </c>
      <c r="C1371" s="101">
        <v>64400000</v>
      </c>
      <c r="D1371" s="101">
        <v>88800000</v>
      </c>
      <c r="E1371" s="101">
        <v>0</v>
      </c>
      <c r="F1371" s="101">
        <v>78800000</v>
      </c>
      <c r="G1371" s="101">
        <v>3100000</v>
      </c>
      <c r="H1371" s="101">
        <v>47600000</v>
      </c>
      <c r="I1371" s="101">
        <v>10400000</v>
      </c>
      <c r="J1371" s="101">
        <v>44500000</v>
      </c>
    </row>
    <row r="1372" spans="1:10" ht="14.25" customHeight="1">
      <c r="A1372" s="93" t="s">
        <v>2801</v>
      </c>
      <c r="B1372" s="93" t="s">
        <v>3882</v>
      </c>
      <c r="C1372" s="101">
        <v>20000000</v>
      </c>
      <c r="D1372" s="101">
        <v>20000000</v>
      </c>
      <c r="E1372" s="101">
        <v>0</v>
      </c>
      <c r="F1372" s="101">
        <v>18330760</v>
      </c>
      <c r="G1372" s="101">
        <v>10488660</v>
      </c>
      <c r="H1372" s="101">
        <v>10488660</v>
      </c>
      <c r="I1372" s="101">
        <v>10488660</v>
      </c>
      <c r="J1372" s="101">
        <v>10488660</v>
      </c>
    </row>
    <row r="1373" spans="1:10" ht="14.25" customHeight="1">
      <c r="A1373" s="93" t="s">
        <v>2760</v>
      </c>
      <c r="B1373" s="93" t="s">
        <v>2759</v>
      </c>
      <c r="C1373" s="101">
        <v>50800000</v>
      </c>
      <c r="D1373" s="101">
        <v>24600000</v>
      </c>
      <c r="E1373" s="101">
        <v>0</v>
      </c>
      <c r="F1373" s="101">
        <v>24600000</v>
      </c>
      <c r="G1373" s="101">
        <v>4100000</v>
      </c>
      <c r="H1373" s="101">
        <v>16400000</v>
      </c>
      <c r="I1373" s="101">
        <v>4100000</v>
      </c>
      <c r="J1373" s="101">
        <v>12300000</v>
      </c>
    </row>
    <row r="1374" spans="1:10" ht="14.25" customHeight="1">
      <c r="A1374" s="93" t="s">
        <v>2770</v>
      </c>
      <c r="B1374" s="93" t="s">
        <v>2769</v>
      </c>
      <c r="C1374" s="101">
        <v>36000000</v>
      </c>
      <c r="D1374" s="101">
        <v>64900000</v>
      </c>
      <c r="E1374" s="101">
        <v>0</v>
      </c>
      <c r="F1374" s="101">
        <v>64900000</v>
      </c>
      <c r="G1374" s="101">
        <v>8200000</v>
      </c>
      <c r="H1374" s="101">
        <v>40900000</v>
      </c>
      <c r="I1374" s="101">
        <v>12200000</v>
      </c>
      <c r="J1374" s="101">
        <v>36700000</v>
      </c>
    </row>
    <row r="1375" spans="1:10" ht="14.25" customHeight="1">
      <c r="A1375" s="93" t="s">
        <v>2754</v>
      </c>
      <c r="B1375" s="93" t="s">
        <v>3888</v>
      </c>
      <c r="C1375" s="101">
        <v>5000000</v>
      </c>
      <c r="D1375" s="101">
        <v>5000000</v>
      </c>
      <c r="E1375" s="101">
        <v>0</v>
      </c>
      <c r="F1375" s="101">
        <v>0</v>
      </c>
      <c r="G1375" s="101">
        <v>0</v>
      </c>
      <c r="H1375" s="101">
        <v>0</v>
      </c>
      <c r="I1375" s="101">
        <v>0</v>
      </c>
      <c r="J1375" s="101">
        <v>0</v>
      </c>
    </row>
    <row r="1376" spans="1:10" ht="14.25" customHeight="1">
      <c r="A1376" s="93" t="s">
        <v>2784</v>
      </c>
      <c r="B1376" s="93" t="s">
        <v>2783</v>
      </c>
      <c r="C1376" s="101">
        <v>5000000</v>
      </c>
      <c r="D1376" s="101">
        <v>5000000</v>
      </c>
      <c r="E1376" s="101">
        <v>0</v>
      </c>
      <c r="F1376" s="101">
        <v>0</v>
      </c>
      <c r="G1376" s="101">
        <v>0</v>
      </c>
      <c r="H1376" s="101">
        <v>0</v>
      </c>
      <c r="I1376" s="101">
        <v>0</v>
      </c>
      <c r="J1376" s="101">
        <v>0</v>
      </c>
    </row>
    <row r="1377" spans="1:10" ht="14.25" customHeight="1">
      <c r="A1377" s="93" t="s">
        <v>2787</v>
      </c>
      <c r="B1377" s="93" t="s">
        <v>2786</v>
      </c>
      <c r="C1377" s="101">
        <v>1800000</v>
      </c>
      <c r="D1377" s="101">
        <v>0</v>
      </c>
      <c r="E1377" s="101">
        <v>0</v>
      </c>
      <c r="F1377" s="101">
        <v>0</v>
      </c>
      <c r="G1377" s="101">
        <v>0</v>
      </c>
      <c r="H1377" s="101">
        <v>0</v>
      </c>
      <c r="I1377" s="101">
        <v>0</v>
      </c>
      <c r="J1377" s="101">
        <v>0</v>
      </c>
    </row>
    <row r="1378" spans="1:10" ht="14.25" customHeight="1">
      <c r="B1378" s="93"/>
      <c r="C1378" s="101">
        <v>350000000</v>
      </c>
      <c r="D1378" s="101">
        <v>373994416</v>
      </c>
      <c r="E1378" s="101">
        <v>0</v>
      </c>
      <c r="F1378" s="101">
        <v>324430760</v>
      </c>
      <c r="G1378" s="101">
        <v>32188660</v>
      </c>
      <c r="H1378" s="101">
        <v>200688660</v>
      </c>
      <c r="I1378" s="101">
        <v>52488660</v>
      </c>
      <c r="J1378" s="101">
        <v>182988660</v>
      </c>
    </row>
    <row r="1379" spans="1:10" ht="14.25" customHeight="1">
      <c r="B1379" s="93"/>
      <c r="C1379" s="101">
        <v>350000000</v>
      </c>
      <c r="D1379" s="101">
        <v>373994416</v>
      </c>
      <c r="E1379" s="101">
        <v>0</v>
      </c>
      <c r="F1379" s="101">
        <v>324430760</v>
      </c>
      <c r="G1379" s="101">
        <v>32188660</v>
      </c>
      <c r="H1379" s="101">
        <v>200688660</v>
      </c>
      <c r="I1379" s="101">
        <v>52488660</v>
      </c>
      <c r="J1379" s="101">
        <v>182988660</v>
      </c>
    </row>
    <row r="1380" spans="1:10" ht="14.25" customHeight="1">
      <c r="B1380" s="93"/>
      <c r="C1380" s="101">
        <v>350000000</v>
      </c>
      <c r="D1380" s="101">
        <v>373994416</v>
      </c>
      <c r="E1380" s="101">
        <v>0</v>
      </c>
      <c r="F1380" s="101">
        <v>324430760</v>
      </c>
      <c r="G1380" s="101">
        <v>32188660</v>
      </c>
      <c r="H1380" s="101">
        <v>200688660</v>
      </c>
      <c r="I1380" s="101">
        <v>52488660</v>
      </c>
      <c r="J1380" s="101">
        <v>182988660</v>
      </c>
    </row>
    <row r="1381" spans="1:10" ht="14.25" customHeight="1">
      <c r="B1381" s="93" t="s">
        <v>3601</v>
      </c>
      <c r="C1381" s="101">
        <v>350000000</v>
      </c>
      <c r="D1381" s="101">
        <v>373994416</v>
      </c>
      <c r="E1381" s="101">
        <v>0</v>
      </c>
      <c r="F1381" s="101">
        <v>324430760</v>
      </c>
      <c r="G1381" s="101">
        <v>32188660</v>
      </c>
      <c r="H1381" s="101">
        <v>200688660</v>
      </c>
      <c r="I1381" s="101">
        <v>52488660</v>
      </c>
      <c r="J1381" s="101">
        <v>182988660</v>
      </c>
    </row>
    <row r="1382" spans="1:10" ht="14.25" customHeight="1">
      <c r="B1382" s="93" t="s">
        <v>3595</v>
      </c>
      <c r="C1382" s="101">
        <v>500000000</v>
      </c>
      <c r="D1382" s="101">
        <v>470194416</v>
      </c>
      <c r="E1382" s="101">
        <v>0</v>
      </c>
      <c r="F1382" s="101">
        <v>324430760</v>
      </c>
      <c r="G1382" s="101">
        <v>32188660</v>
      </c>
      <c r="H1382" s="101">
        <v>200688660</v>
      </c>
      <c r="I1382" s="101">
        <v>52488660</v>
      </c>
      <c r="J1382" s="101">
        <v>182988660</v>
      </c>
    </row>
    <row r="1383" spans="1:10" ht="14.25" customHeight="1">
      <c r="B1383" s="93" t="s">
        <v>3594</v>
      </c>
      <c r="C1383" s="101">
        <v>500000000</v>
      </c>
      <c r="D1383" s="101">
        <v>470194416</v>
      </c>
      <c r="E1383" s="101">
        <v>0</v>
      </c>
      <c r="F1383" s="101">
        <v>324430760</v>
      </c>
      <c r="G1383" s="101">
        <v>32188660</v>
      </c>
      <c r="H1383" s="101">
        <v>200688660</v>
      </c>
      <c r="I1383" s="101">
        <v>52488660</v>
      </c>
      <c r="J1383" s="101">
        <v>182988660</v>
      </c>
    </row>
    <row r="1384" spans="1:10" ht="14.25" customHeight="1">
      <c r="B1384" s="93" t="s">
        <v>3593</v>
      </c>
      <c r="C1384" s="101">
        <v>500000000</v>
      </c>
      <c r="D1384" s="101">
        <v>470194416</v>
      </c>
      <c r="E1384" s="101">
        <v>0</v>
      </c>
      <c r="F1384" s="101">
        <v>324430760</v>
      </c>
      <c r="G1384" s="101">
        <v>32188660</v>
      </c>
      <c r="H1384" s="101">
        <v>200688660</v>
      </c>
      <c r="I1384" s="101">
        <v>52488660</v>
      </c>
      <c r="J1384" s="101">
        <v>182988660</v>
      </c>
    </row>
    <row r="1385" spans="1:10" ht="14.25" customHeight="1">
      <c r="B1385" s="93" t="s">
        <v>3876</v>
      </c>
      <c r="C1385" s="101">
        <v>500000000</v>
      </c>
      <c r="D1385" s="101">
        <v>470194416</v>
      </c>
      <c r="E1385" s="101">
        <v>0</v>
      </c>
      <c r="F1385" s="101">
        <v>324430760</v>
      </c>
      <c r="G1385" s="101">
        <v>32188660</v>
      </c>
      <c r="H1385" s="101">
        <v>200688660</v>
      </c>
      <c r="I1385" s="101">
        <v>52488660</v>
      </c>
      <c r="J1385" s="101">
        <v>182988660</v>
      </c>
    </row>
    <row r="1386" spans="1:10" ht="14.25" customHeight="1">
      <c r="B1386" s="93" t="s">
        <v>3657</v>
      </c>
      <c r="C1386" s="101">
        <v>36588285524.5</v>
      </c>
      <c r="D1386" s="101">
        <v>85933197073.800003</v>
      </c>
      <c r="E1386" s="101">
        <v>351524285</v>
      </c>
      <c r="F1386" s="101">
        <v>34218489092.470001</v>
      </c>
      <c r="G1386" s="101">
        <v>3256902330.0999999</v>
      </c>
      <c r="H1386" s="101">
        <v>18920936327.290001</v>
      </c>
      <c r="I1386" s="101">
        <v>1898866261.0999999</v>
      </c>
      <c r="J1386" s="101">
        <v>16458436366.290001</v>
      </c>
    </row>
    <row r="1387" spans="1:10" ht="14.25" customHeight="1">
      <c r="A1387" s="93">
        <v>25</v>
      </c>
      <c r="B1387" s="93" t="s">
        <v>3889</v>
      </c>
      <c r="C1387" s="93"/>
      <c r="D1387" s="93"/>
      <c r="E1387" s="93"/>
      <c r="F1387" s="93"/>
      <c r="G1387" s="93"/>
      <c r="H1387" s="93"/>
      <c r="I1387" s="93"/>
    </row>
    <row r="1388" spans="1:10" ht="14.25" customHeight="1">
      <c r="A1388" s="93">
        <v>99</v>
      </c>
      <c r="B1388" s="93" t="s">
        <v>3890</v>
      </c>
      <c r="C1388" s="93"/>
      <c r="D1388" s="93"/>
      <c r="E1388" s="93"/>
      <c r="F1388" s="93"/>
      <c r="G1388" s="93"/>
      <c r="H1388" s="93"/>
      <c r="I1388" s="93"/>
    </row>
    <row r="1389" spans="1:10" ht="14.25" customHeight="1">
      <c r="A1389" s="93"/>
      <c r="B1389" s="93"/>
      <c r="C1389" s="93"/>
      <c r="D1389" s="93"/>
      <c r="E1389" s="93"/>
      <c r="F1389" s="93"/>
      <c r="G1389" s="93"/>
      <c r="H1389" s="93"/>
      <c r="I1389" s="93"/>
    </row>
    <row r="1390" spans="1:10" ht="14.25" customHeight="1">
      <c r="A1390" s="93"/>
      <c r="B1390" s="93"/>
      <c r="C1390" s="93"/>
      <c r="D1390" s="93"/>
      <c r="E1390" s="93"/>
      <c r="F1390" s="93"/>
      <c r="G1390" s="93"/>
      <c r="H1390" s="93"/>
      <c r="I1390" s="93"/>
    </row>
    <row r="1391" spans="1:10" ht="14.25" customHeight="1">
      <c r="A1391" s="93"/>
      <c r="B1391" s="93"/>
      <c r="C1391" s="93"/>
      <c r="D1391" s="93"/>
      <c r="E1391" s="93"/>
      <c r="F1391" s="93"/>
      <c r="G1391" s="93"/>
      <c r="H1391" s="93"/>
      <c r="I1391" s="93"/>
    </row>
    <row r="1392" spans="1:10" ht="14.25" customHeight="1">
      <c r="A1392" s="93"/>
      <c r="B1392" s="93"/>
      <c r="C1392" s="93"/>
      <c r="D1392" s="93"/>
      <c r="E1392" s="93"/>
      <c r="F1392" s="93"/>
      <c r="G1392" s="93"/>
      <c r="H1392" s="93"/>
      <c r="I1392" s="93"/>
    </row>
    <row r="1393" spans="1:10" ht="14.25" customHeight="1">
      <c r="A1393" s="93"/>
      <c r="B1393" s="93"/>
      <c r="C1393" s="93"/>
      <c r="D1393" s="93"/>
      <c r="E1393" s="93"/>
      <c r="F1393" s="93"/>
      <c r="G1393" s="93"/>
      <c r="H1393" s="93"/>
      <c r="I1393" s="93"/>
    </row>
    <row r="1394" spans="1:10" ht="14.25" customHeight="1">
      <c r="A1394" s="93"/>
      <c r="B1394" s="93"/>
      <c r="C1394" s="93"/>
      <c r="D1394" s="93"/>
      <c r="E1394" s="93"/>
      <c r="F1394" s="93"/>
      <c r="G1394" s="93"/>
      <c r="H1394" s="93"/>
      <c r="I1394" s="93"/>
    </row>
    <row r="1395" spans="1:10" ht="14.25" customHeight="1">
      <c r="A1395" s="93"/>
      <c r="B1395" s="93"/>
      <c r="C1395" s="93"/>
      <c r="D1395" s="93"/>
      <c r="E1395" s="93"/>
      <c r="F1395" s="93"/>
      <c r="G1395" s="93"/>
      <c r="H1395" s="93"/>
      <c r="I1395" s="93"/>
    </row>
    <row r="1396" spans="1:10" ht="14.25" customHeight="1">
      <c r="A1396" s="93"/>
      <c r="B1396" s="93"/>
      <c r="C1396" s="93"/>
      <c r="D1396" s="93"/>
      <c r="E1396" s="93"/>
      <c r="F1396" s="93"/>
      <c r="G1396" s="93"/>
      <c r="H1396" s="93"/>
      <c r="I1396" s="93"/>
    </row>
    <row r="1397" spans="1:10" ht="14.25" customHeight="1">
      <c r="A1397" s="93"/>
      <c r="B1397" s="93"/>
      <c r="C1397" s="93"/>
      <c r="D1397" s="93"/>
      <c r="E1397" s="93"/>
      <c r="F1397" s="93"/>
      <c r="G1397" s="93"/>
      <c r="H1397" s="93"/>
      <c r="I1397" s="93"/>
    </row>
    <row r="1398" spans="1:10" ht="14.25" customHeight="1">
      <c r="A1398" s="93"/>
      <c r="B1398" s="93"/>
      <c r="C1398" s="93"/>
      <c r="D1398" s="93"/>
      <c r="E1398" s="93"/>
      <c r="F1398" s="93"/>
      <c r="G1398" s="93"/>
      <c r="H1398" s="93"/>
      <c r="I1398" s="93"/>
    </row>
    <row r="1399" spans="1:10" ht="14.25" customHeight="1">
      <c r="A1399" s="93" t="s">
        <v>3482</v>
      </c>
      <c r="B1399" s="93" t="s">
        <v>595</v>
      </c>
      <c r="C1399" s="101">
        <v>0</v>
      </c>
      <c r="D1399" s="101">
        <v>0</v>
      </c>
      <c r="E1399" s="101">
        <v>0</v>
      </c>
      <c r="F1399" s="101">
        <v>0</v>
      </c>
      <c r="G1399" s="101">
        <v>0</v>
      </c>
      <c r="H1399" s="101">
        <v>0</v>
      </c>
      <c r="I1399" s="101">
        <v>0</v>
      </c>
      <c r="J1399" s="101">
        <v>26555948</v>
      </c>
    </row>
    <row r="1400" spans="1:10" ht="14.25" customHeight="1">
      <c r="A1400" s="93" t="s">
        <v>3483</v>
      </c>
      <c r="B1400" s="93" t="s">
        <v>595</v>
      </c>
      <c r="C1400" s="101">
        <v>0</v>
      </c>
      <c r="D1400" s="101">
        <v>0</v>
      </c>
      <c r="E1400" s="101">
        <v>0</v>
      </c>
      <c r="F1400" s="101">
        <v>0</v>
      </c>
      <c r="G1400" s="101">
        <v>0</v>
      </c>
      <c r="H1400" s="101">
        <v>0</v>
      </c>
      <c r="I1400" s="101">
        <v>0</v>
      </c>
      <c r="J1400" s="101">
        <v>328001551</v>
      </c>
    </row>
    <row r="1401" spans="1:10" ht="14.25" customHeight="1">
      <c r="A1401" s="93" t="s">
        <v>3484</v>
      </c>
      <c r="B1401" s="93" t="s">
        <v>3891</v>
      </c>
      <c r="C1401" s="101">
        <v>0</v>
      </c>
      <c r="D1401" s="101">
        <v>0</v>
      </c>
      <c r="E1401" s="101">
        <v>0</v>
      </c>
      <c r="F1401" s="101">
        <v>0</v>
      </c>
      <c r="G1401" s="101">
        <v>0</v>
      </c>
      <c r="H1401" s="101">
        <v>0</v>
      </c>
      <c r="I1401" s="101">
        <v>0</v>
      </c>
      <c r="J1401" s="101">
        <v>233910047.46000001</v>
      </c>
    </row>
    <row r="1402" spans="1:10" ht="14.25" customHeight="1">
      <c r="A1402" s="93" t="s">
        <v>3485</v>
      </c>
      <c r="B1402" s="93" t="s">
        <v>3758</v>
      </c>
      <c r="C1402" s="101">
        <v>0</v>
      </c>
      <c r="D1402" s="101">
        <v>0</v>
      </c>
      <c r="E1402" s="101">
        <v>0</v>
      </c>
      <c r="F1402" s="101">
        <v>0</v>
      </c>
      <c r="G1402" s="101">
        <v>0</v>
      </c>
      <c r="H1402" s="101">
        <v>0</v>
      </c>
      <c r="I1402" s="101">
        <v>0</v>
      </c>
      <c r="J1402" s="101">
        <v>35733334</v>
      </c>
    </row>
    <row r="1403" spans="1:10" ht="14.25" customHeight="1">
      <c r="A1403" s="93" t="s">
        <v>3486</v>
      </c>
      <c r="B1403" s="93" t="s">
        <v>3892</v>
      </c>
      <c r="C1403" s="101">
        <v>0</v>
      </c>
      <c r="D1403" s="101">
        <v>0</v>
      </c>
      <c r="E1403" s="101">
        <v>0</v>
      </c>
      <c r="F1403" s="101">
        <v>0</v>
      </c>
      <c r="G1403" s="101">
        <v>0</v>
      </c>
      <c r="H1403" s="101">
        <v>0</v>
      </c>
      <c r="I1403" s="101">
        <v>0</v>
      </c>
      <c r="J1403" s="101">
        <v>127559289.06</v>
      </c>
    </row>
    <row r="1404" spans="1:10" ht="14.25" customHeight="1">
      <c r="A1404" s="93" t="s">
        <v>3487</v>
      </c>
      <c r="B1404" s="93" t="s">
        <v>3893</v>
      </c>
      <c r="C1404" s="101">
        <v>0</v>
      </c>
      <c r="D1404" s="101">
        <v>0</v>
      </c>
      <c r="E1404" s="101">
        <v>0</v>
      </c>
      <c r="F1404" s="101">
        <v>0</v>
      </c>
      <c r="G1404" s="101">
        <v>0</v>
      </c>
      <c r="H1404" s="101">
        <v>0</v>
      </c>
      <c r="I1404" s="101">
        <v>0</v>
      </c>
      <c r="J1404" s="101">
        <v>364455112.94</v>
      </c>
    </row>
    <row r="1405" spans="1:10" ht="14.25" customHeight="1">
      <c r="A1405" s="93" t="s">
        <v>3488</v>
      </c>
      <c r="B1405" s="93" t="s">
        <v>3894</v>
      </c>
      <c r="C1405" s="101">
        <v>0</v>
      </c>
      <c r="D1405" s="101">
        <v>0</v>
      </c>
      <c r="E1405" s="101">
        <v>0</v>
      </c>
      <c r="F1405" s="101">
        <v>0</v>
      </c>
      <c r="G1405" s="101">
        <v>0</v>
      </c>
      <c r="H1405" s="101">
        <v>0</v>
      </c>
      <c r="I1405" s="101">
        <v>0</v>
      </c>
      <c r="J1405" s="101">
        <v>141435318</v>
      </c>
    </row>
    <row r="1406" spans="1:10" ht="14.25" customHeight="1">
      <c r="A1406" s="93" t="s">
        <v>3489</v>
      </c>
      <c r="B1406" s="93" t="s">
        <v>3895</v>
      </c>
      <c r="C1406" s="101">
        <v>0</v>
      </c>
      <c r="D1406" s="101">
        <v>0</v>
      </c>
      <c r="E1406" s="101">
        <v>0</v>
      </c>
      <c r="F1406" s="101">
        <v>0</v>
      </c>
      <c r="G1406" s="101">
        <v>0</v>
      </c>
      <c r="H1406" s="101">
        <v>0</v>
      </c>
      <c r="I1406" s="101">
        <v>0</v>
      </c>
      <c r="J1406" s="101">
        <v>2200000</v>
      </c>
    </row>
    <row r="1407" spans="1:10" ht="14.25" customHeight="1">
      <c r="A1407" s="93" t="s">
        <v>3490</v>
      </c>
      <c r="B1407" s="93" t="s">
        <v>3896</v>
      </c>
      <c r="C1407" s="101">
        <v>0</v>
      </c>
      <c r="D1407" s="101">
        <v>0</v>
      </c>
      <c r="E1407" s="101">
        <v>0</v>
      </c>
      <c r="F1407" s="101">
        <v>0</v>
      </c>
      <c r="G1407" s="101">
        <v>0</v>
      </c>
      <c r="H1407" s="101">
        <v>0</v>
      </c>
      <c r="I1407" s="101">
        <v>0</v>
      </c>
      <c r="J1407" s="101">
        <v>22962264</v>
      </c>
    </row>
    <row r="1408" spans="1:10" ht="14.25" customHeight="1">
      <c r="A1408" s="93" t="s">
        <v>3491</v>
      </c>
      <c r="B1408" s="93" t="s">
        <v>2769</v>
      </c>
      <c r="C1408" s="101">
        <v>0</v>
      </c>
      <c r="D1408" s="101">
        <v>0</v>
      </c>
      <c r="E1408" s="101">
        <v>0</v>
      </c>
      <c r="F1408" s="101">
        <v>0</v>
      </c>
      <c r="G1408" s="101">
        <v>0</v>
      </c>
      <c r="H1408" s="101">
        <v>0</v>
      </c>
      <c r="I1408" s="101">
        <v>0</v>
      </c>
      <c r="J1408" s="101">
        <v>26836800</v>
      </c>
    </row>
    <row r="1409" spans="1:10" ht="14.25" customHeight="1">
      <c r="A1409" s="93" t="s">
        <v>3492</v>
      </c>
      <c r="B1409" s="93" t="s">
        <v>565</v>
      </c>
      <c r="C1409" s="101">
        <v>0</v>
      </c>
      <c r="D1409" s="101">
        <v>0</v>
      </c>
      <c r="E1409" s="101">
        <v>0</v>
      </c>
      <c r="F1409" s="101">
        <v>0</v>
      </c>
      <c r="G1409" s="101">
        <v>0</v>
      </c>
      <c r="H1409" s="101">
        <v>0</v>
      </c>
      <c r="I1409" s="101">
        <v>0</v>
      </c>
      <c r="J1409" s="101">
        <v>45188313</v>
      </c>
    </row>
    <row r="1410" spans="1:10" ht="14.25" customHeight="1">
      <c r="A1410" s="93" t="s">
        <v>3493</v>
      </c>
      <c r="B1410" s="93" t="s">
        <v>609</v>
      </c>
      <c r="C1410" s="101">
        <v>0</v>
      </c>
      <c r="D1410" s="101">
        <v>0</v>
      </c>
      <c r="E1410" s="101">
        <v>0</v>
      </c>
      <c r="F1410" s="101">
        <v>0</v>
      </c>
      <c r="G1410" s="101">
        <v>0</v>
      </c>
      <c r="H1410" s="101">
        <v>0</v>
      </c>
      <c r="I1410" s="101">
        <v>0</v>
      </c>
      <c r="J1410" s="101">
        <v>916300</v>
      </c>
    </row>
    <row r="1411" spans="1:10" ht="14.25" customHeight="1">
      <c r="A1411" s="93" t="s">
        <v>3494</v>
      </c>
      <c r="B1411" s="93" t="s">
        <v>658</v>
      </c>
      <c r="C1411" s="101">
        <v>0</v>
      </c>
      <c r="D1411" s="101">
        <v>0</v>
      </c>
      <c r="E1411" s="101">
        <v>0</v>
      </c>
      <c r="F1411" s="101">
        <v>0</v>
      </c>
      <c r="G1411" s="101">
        <v>0</v>
      </c>
      <c r="H1411" s="101">
        <v>0</v>
      </c>
      <c r="I1411" s="101">
        <v>0</v>
      </c>
      <c r="J1411" s="101">
        <v>2080040</v>
      </c>
    </row>
    <row r="1412" spans="1:10" ht="14.25" customHeight="1">
      <c r="A1412" s="93" t="s">
        <v>3495</v>
      </c>
      <c r="B1412" s="93" t="s">
        <v>3897</v>
      </c>
      <c r="C1412" s="101">
        <v>0</v>
      </c>
      <c r="D1412" s="101">
        <v>0</v>
      </c>
      <c r="E1412" s="101">
        <v>0</v>
      </c>
      <c r="F1412" s="101">
        <v>0</v>
      </c>
      <c r="G1412" s="101">
        <v>0</v>
      </c>
      <c r="H1412" s="101">
        <v>0</v>
      </c>
      <c r="I1412" s="101">
        <v>0</v>
      </c>
      <c r="J1412" s="101">
        <v>431753301</v>
      </c>
    </row>
    <row r="1413" spans="1:10" ht="14.25" customHeight="1">
      <c r="A1413" s="93" t="s">
        <v>3496</v>
      </c>
      <c r="B1413" s="93" t="s">
        <v>407</v>
      </c>
      <c r="C1413" s="101">
        <v>0</v>
      </c>
      <c r="D1413" s="101">
        <v>0</v>
      </c>
      <c r="E1413" s="101">
        <v>0</v>
      </c>
      <c r="F1413" s="101">
        <v>0</v>
      </c>
      <c r="G1413" s="101">
        <v>0</v>
      </c>
      <c r="H1413" s="101">
        <v>0</v>
      </c>
      <c r="I1413" s="101">
        <v>0</v>
      </c>
      <c r="J1413" s="101">
        <v>167752170</v>
      </c>
    </row>
    <row r="1414" spans="1:10" ht="14.25" customHeight="1">
      <c r="A1414" s="93" t="s">
        <v>3497</v>
      </c>
      <c r="B1414" s="93" t="s">
        <v>3898</v>
      </c>
      <c r="C1414" s="101">
        <v>0</v>
      </c>
      <c r="D1414" s="101">
        <v>0</v>
      </c>
      <c r="E1414" s="101">
        <v>0</v>
      </c>
      <c r="F1414" s="101">
        <v>0</v>
      </c>
      <c r="G1414" s="101">
        <v>0</v>
      </c>
      <c r="H1414" s="101">
        <v>0</v>
      </c>
      <c r="I1414" s="101">
        <v>0</v>
      </c>
      <c r="J1414" s="101">
        <v>9100000</v>
      </c>
    </row>
    <row r="1415" spans="1:10" ht="14.25" customHeight="1">
      <c r="A1415" s="93" t="s">
        <v>3498</v>
      </c>
      <c r="B1415" s="93" t="s">
        <v>3899</v>
      </c>
      <c r="C1415" s="101">
        <v>0</v>
      </c>
      <c r="D1415" s="101">
        <v>0</v>
      </c>
      <c r="E1415" s="101">
        <v>0</v>
      </c>
      <c r="F1415" s="101">
        <v>0</v>
      </c>
      <c r="G1415" s="101">
        <v>0</v>
      </c>
      <c r="H1415" s="101">
        <v>0</v>
      </c>
      <c r="I1415" s="101">
        <v>0</v>
      </c>
      <c r="J1415" s="101">
        <v>35884443</v>
      </c>
    </row>
    <row r="1416" spans="1:10" ht="14.25" customHeight="1">
      <c r="A1416" s="93" t="s">
        <v>3499</v>
      </c>
      <c r="B1416" s="93" t="s">
        <v>3899</v>
      </c>
      <c r="C1416" s="101">
        <v>0</v>
      </c>
      <c r="D1416" s="101">
        <v>0</v>
      </c>
      <c r="E1416" s="101">
        <v>0</v>
      </c>
      <c r="F1416" s="101">
        <v>0</v>
      </c>
      <c r="G1416" s="101">
        <v>0</v>
      </c>
      <c r="H1416" s="101">
        <v>0</v>
      </c>
      <c r="I1416" s="101">
        <v>0</v>
      </c>
      <c r="J1416" s="101">
        <v>25414830</v>
      </c>
    </row>
    <row r="1417" spans="1:10" ht="14.25" customHeight="1">
      <c r="A1417" s="93" t="s">
        <v>3500</v>
      </c>
      <c r="B1417" s="93" t="s">
        <v>1016</v>
      </c>
      <c r="C1417" s="101">
        <v>0</v>
      </c>
      <c r="D1417" s="101">
        <v>0</v>
      </c>
      <c r="E1417" s="101">
        <v>0</v>
      </c>
      <c r="F1417" s="101">
        <v>0</v>
      </c>
      <c r="G1417" s="101">
        <v>0</v>
      </c>
      <c r="H1417" s="101">
        <v>0</v>
      </c>
      <c r="I1417" s="101">
        <v>0</v>
      </c>
      <c r="J1417" s="101">
        <v>21600000</v>
      </c>
    </row>
    <row r="1418" spans="1:10" ht="14.25" customHeight="1">
      <c r="A1418" s="93" t="s">
        <v>3501</v>
      </c>
      <c r="B1418" s="93" t="s">
        <v>3900</v>
      </c>
      <c r="C1418" s="101">
        <v>0</v>
      </c>
      <c r="D1418" s="101">
        <v>0</v>
      </c>
      <c r="E1418" s="101">
        <v>0</v>
      </c>
      <c r="F1418" s="101">
        <v>0</v>
      </c>
      <c r="G1418" s="101">
        <v>0</v>
      </c>
      <c r="H1418" s="101">
        <v>0</v>
      </c>
      <c r="I1418" s="101">
        <v>0</v>
      </c>
      <c r="J1418" s="101">
        <v>39991542</v>
      </c>
    </row>
    <row r="1419" spans="1:10" ht="14.25" customHeight="1">
      <c r="A1419" s="93" t="s">
        <v>3502</v>
      </c>
      <c r="B1419" s="93" t="s">
        <v>3901</v>
      </c>
      <c r="C1419" s="101">
        <v>0</v>
      </c>
      <c r="D1419" s="101">
        <v>0</v>
      </c>
      <c r="E1419" s="101">
        <v>0</v>
      </c>
      <c r="F1419" s="101">
        <v>0</v>
      </c>
      <c r="G1419" s="101">
        <v>0</v>
      </c>
      <c r="H1419" s="101">
        <v>0</v>
      </c>
      <c r="I1419" s="101">
        <v>0</v>
      </c>
      <c r="J1419" s="101">
        <v>2475318</v>
      </c>
    </row>
    <row r="1420" spans="1:10" ht="14.25" customHeight="1">
      <c r="A1420" s="93" t="s">
        <v>3503</v>
      </c>
      <c r="B1420" s="93" t="s">
        <v>3743</v>
      </c>
      <c r="C1420" s="101">
        <v>0</v>
      </c>
      <c r="D1420" s="101">
        <v>0</v>
      </c>
      <c r="E1420" s="101">
        <v>0</v>
      </c>
      <c r="F1420" s="101">
        <v>0</v>
      </c>
      <c r="G1420" s="101">
        <v>0</v>
      </c>
      <c r="H1420" s="101">
        <v>0</v>
      </c>
      <c r="I1420" s="101">
        <v>0</v>
      </c>
      <c r="J1420" s="101">
        <v>66050000</v>
      </c>
    </row>
    <row r="1421" spans="1:10" ht="14.25" customHeight="1">
      <c r="A1421" s="93" t="s">
        <v>3504</v>
      </c>
      <c r="B1421" s="93" t="s">
        <v>2158</v>
      </c>
      <c r="C1421" s="101">
        <v>0</v>
      </c>
      <c r="D1421" s="101">
        <v>0</v>
      </c>
      <c r="E1421" s="101">
        <v>0</v>
      </c>
      <c r="F1421" s="101">
        <v>0</v>
      </c>
      <c r="G1421" s="101">
        <v>0</v>
      </c>
      <c r="H1421" s="101">
        <v>0</v>
      </c>
      <c r="I1421" s="101">
        <v>0</v>
      </c>
      <c r="J1421" s="101">
        <v>282992.96999999997</v>
      </c>
    </row>
    <row r="1422" spans="1:10" ht="14.25" customHeight="1">
      <c r="A1422" s="93" t="s">
        <v>3505</v>
      </c>
      <c r="B1422" s="93" t="s">
        <v>633</v>
      </c>
      <c r="C1422" s="101">
        <v>0</v>
      </c>
      <c r="D1422" s="101">
        <v>0</v>
      </c>
      <c r="E1422" s="101">
        <v>0</v>
      </c>
      <c r="F1422" s="101">
        <v>0</v>
      </c>
      <c r="G1422" s="101">
        <v>0</v>
      </c>
      <c r="H1422" s="101">
        <v>0</v>
      </c>
      <c r="I1422" s="101">
        <v>0</v>
      </c>
      <c r="J1422" s="101">
        <v>1153980</v>
      </c>
    </row>
    <row r="1423" spans="1:10" ht="14.25" customHeight="1">
      <c r="A1423" s="93" t="s">
        <v>3506</v>
      </c>
      <c r="B1423" s="93" t="s">
        <v>3902</v>
      </c>
      <c r="C1423" s="101">
        <v>0</v>
      </c>
      <c r="D1423" s="101">
        <v>0</v>
      </c>
      <c r="E1423" s="101">
        <v>0</v>
      </c>
      <c r="F1423" s="101">
        <v>0</v>
      </c>
      <c r="G1423" s="101">
        <v>0</v>
      </c>
      <c r="H1423" s="101">
        <v>0</v>
      </c>
      <c r="I1423" s="101">
        <v>0</v>
      </c>
      <c r="J1423" s="101">
        <v>10000000</v>
      </c>
    </row>
    <row r="1424" spans="1:10" ht="14.25" customHeight="1">
      <c r="A1424" s="93" t="s">
        <v>3507</v>
      </c>
      <c r="B1424" s="93" t="s">
        <v>3903</v>
      </c>
      <c r="C1424" s="101">
        <v>0</v>
      </c>
      <c r="D1424" s="101">
        <v>0</v>
      </c>
      <c r="E1424" s="101">
        <v>0</v>
      </c>
      <c r="F1424" s="101">
        <v>0</v>
      </c>
      <c r="G1424" s="101">
        <v>0</v>
      </c>
      <c r="H1424" s="101">
        <v>0</v>
      </c>
      <c r="I1424" s="101">
        <v>0</v>
      </c>
      <c r="J1424" s="101">
        <v>2600000</v>
      </c>
    </row>
    <row r="1425" spans="1:10" ht="14.25" customHeight="1">
      <c r="A1425" s="93" t="s">
        <v>3508</v>
      </c>
      <c r="B1425" s="93" t="s">
        <v>3904</v>
      </c>
      <c r="C1425" s="101">
        <v>0</v>
      </c>
      <c r="D1425" s="101">
        <v>0</v>
      </c>
      <c r="E1425" s="101">
        <v>0</v>
      </c>
      <c r="F1425" s="101">
        <v>0</v>
      </c>
      <c r="G1425" s="101">
        <v>0</v>
      </c>
      <c r="H1425" s="101">
        <v>0</v>
      </c>
      <c r="I1425" s="101">
        <v>0</v>
      </c>
      <c r="J1425" s="101">
        <v>9000000</v>
      </c>
    </row>
    <row r="1426" spans="1:10" ht="14.25" customHeight="1">
      <c r="A1426" s="93" t="s">
        <v>3509</v>
      </c>
      <c r="B1426" s="93" t="s">
        <v>3905</v>
      </c>
      <c r="C1426" s="101">
        <v>0</v>
      </c>
      <c r="D1426" s="101">
        <v>0</v>
      </c>
      <c r="E1426" s="101">
        <v>0</v>
      </c>
      <c r="F1426" s="101">
        <v>0</v>
      </c>
      <c r="G1426" s="101">
        <v>0</v>
      </c>
      <c r="H1426" s="101">
        <v>0</v>
      </c>
      <c r="I1426" s="101">
        <v>0</v>
      </c>
      <c r="J1426" s="101">
        <v>8694000</v>
      </c>
    </row>
    <row r="1427" spans="1:10" ht="14.25" customHeight="1">
      <c r="A1427" s="93" t="s">
        <v>3510</v>
      </c>
      <c r="B1427" s="93" t="s">
        <v>3906</v>
      </c>
      <c r="C1427" s="101">
        <v>0</v>
      </c>
      <c r="D1427" s="101">
        <v>0</v>
      </c>
      <c r="E1427" s="101">
        <v>0</v>
      </c>
      <c r="F1427" s="101">
        <v>0</v>
      </c>
      <c r="G1427" s="101">
        <v>0</v>
      </c>
      <c r="H1427" s="101">
        <v>0</v>
      </c>
      <c r="I1427" s="101">
        <v>0</v>
      </c>
      <c r="J1427" s="101">
        <v>20590751</v>
      </c>
    </row>
    <row r="1428" spans="1:10" ht="14.25" customHeight="1">
      <c r="A1428" s="93" t="s">
        <v>3511</v>
      </c>
      <c r="B1428" s="93" t="s">
        <v>3907</v>
      </c>
      <c r="C1428" s="101">
        <v>0</v>
      </c>
      <c r="D1428" s="101">
        <v>0</v>
      </c>
      <c r="E1428" s="101">
        <v>0</v>
      </c>
      <c r="F1428" s="101">
        <v>0</v>
      </c>
      <c r="G1428" s="101">
        <v>0</v>
      </c>
      <c r="H1428" s="101">
        <v>0</v>
      </c>
      <c r="I1428" s="101">
        <v>0</v>
      </c>
      <c r="J1428" s="101">
        <v>23877143</v>
      </c>
    </row>
    <row r="1429" spans="1:10" ht="14.25" customHeight="1">
      <c r="A1429" s="93" t="s">
        <v>3512</v>
      </c>
      <c r="B1429" s="93" t="s">
        <v>3908</v>
      </c>
      <c r="C1429" s="101">
        <v>0</v>
      </c>
      <c r="D1429" s="101">
        <v>0</v>
      </c>
      <c r="E1429" s="101">
        <v>0</v>
      </c>
      <c r="F1429" s="101">
        <v>0</v>
      </c>
      <c r="G1429" s="101">
        <v>0</v>
      </c>
      <c r="H1429" s="101">
        <v>0</v>
      </c>
      <c r="I1429" s="101">
        <v>0</v>
      </c>
      <c r="J1429" s="101">
        <v>1425000</v>
      </c>
    </row>
    <row r="1430" spans="1:10" ht="14.25" customHeight="1">
      <c r="A1430" s="93" t="s">
        <v>3513</v>
      </c>
      <c r="B1430" s="93" t="s">
        <v>3909</v>
      </c>
      <c r="C1430" s="101">
        <v>0</v>
      </c>
      <c r="D1430" s="101">
        <v>0</v>
      </c>
      <c r="E1430" s="101">
        <v>0</v>
      </c>
      <c r="F1430" s="101">
        <v>0</v>
      </c>
      <c r="G1430" s="101">
        <v>0</v>
      </c>
      <c r="H1430" s="101">
        <v>0</v>
      </c>
      <c r="I1430" s="101">
        <v>0</v>
      </c>
      <c r="J1430" s="101">
        <v>8000000</v>
      </c>
    </row>
    <row r="1431" spans="1:10" ht="14.25" customHeight="1">
      <c r="A1431" s="93" t="s">
        <v>3514</v>
      </c>
      <c r="B1431" s="93" t="s">
        <v>3910</v>
      </c>
      <c r="C1431" s="101">
        <v>0</v>
      </c>
      <c r="D1431" s="101">
        <v>0</v>
      </c>
      <c r="E1431" s="101">
        <v>0</v>
      </c>
      <c r="F1431" s="101">
        <v>0</v>
      </c>
      <c r="G1431" s="101">
        <v>0</v>
      </c>
      <c r="H1431" s="101">
        <v>0</v>
      </c>
      <c r="I1431" s="101">
        <v>0</v>
      </c>
      <c r="J1431" s="101">
        <v>10992666</v>
      </c>
    </row>
    <row r="1432" spans="1:10" ht="14.25" customHeight="1">
      <c r="A1432" s="93" t="s">
        <v>3515</v>
      </c>
      <c r="B1432" s="93" t="s">
        <v>3911</v>
      </c>
      <c r="C1432" s="101">
        <v>0</v>
      </c>
      <c r="D1432" s="101">
        <v>0</v>
      </c>
      <c r="E1432" s="101">
        <v>0</v>
      </c>
      <c r="F1432" s="101">
        <v>0</v>
      </c>
      <c r="G1432" s="101">
        <v>0</v>
      </c>
      <c r="H1432" s="101">
        <v>0</v>
      </c>
      <c r="I1432" s="101">
        <v>0</v>
      </c>
      <c r="J1432" s="101">
        <v>21000000</v>
      </c>
    </row>
    <row r="1433" spans="1:10" ht="14.25" customHeight="1">
      <c r="A1433" s="93" t="s">
        <v>3516</v>
      </c>
      <c r="B1433" s="93" t="s">
        <v>3912</v>
      </c>
      <c r="C1433" s="101">
        <v>0</v>
      </c>
      <c r="D1433" s="101">
        <v>0</v>
      </c>
      <c r="E1433" s="101">
        <v>0</v>
      </c>
      <c r="F1433" s="101">
        <v>0</v>
      </c>
      <c r="G1433" s="101">
        <v>0</v>
      </c>
      <c r="H1433" s="101">
        <v>0</v>
      </c>
      <c r="I1433" s="101">
        <v>0</v>
      </c>
      <c r="J1433" s="101">
        <v>5000000</v>
      </c>
    </row>
    <row r="1434" spans="1:10" ht="14.25" customHeight="1">
      <c r="A1434" s="93" t="s">
        <v>3517</v>
      </c>
      <c r="B1434" s="93" t="s">
        <v>3913</v>
      </c>
      <c r="C1434" s="101">
        <v>0</v>
      </c>
      <c r="D1434" s="101">
        <v>0</v>
      </c>
      <c r="E1434" s="101">
        <v>0</v>
      </c>
      <c r="F1434" s="101">
        <v>0</v>
      </c>
      <c r="G1434" s="101">
        <v>0</v>
      </c>
      <c r="H1434" s="101">
        <v>0</v>
      </c>
      <c r="I1434" s="101">
        <v>0</v>
      </c>
      <c r="J1434" s="101">
        <v>1000000</v>
      </c>
    </row>
    <row r="1435" spans="1:10" ht="14.25" customHeight="1">
      <c r="A1435" s="93" t="s">
        <v>3518</v>
      </c>
      <c r="B1435" s="93" t="s">
        <v>2173</v>
      </c>
      <c r="C1435" s="101">
        <v>0</v>
      </c>
      <c r="D1435" s="101">
        <v>0</v>
      </c>
      <c r="E1435" s="101">
        <v>0</v>
      </c>
      <c r="F1435" s="101">
        <v>0</v>
      </c>
      <c r="G1435" s="101">
        <v>0</v>
      </c>
      <c r="H1435" s="101">
        <v>0</v>
      </c>
      <c r="I1435" s="101">
        <v>0</v>
      </c>
      <c r="J1435" s="101">
        <v>67016322</v>
      </c>
    </row>
    <row r="1436" spans="1:10" ht="14.25" customHeight="1">
      <c r="A1436" s="93" t="s">
        <v>3519</v>
      </c>
      <c r="B1436" s="93" t="s">
        <v>3914</v>
      </c>
      <c r="C1436" s="101">
        <v>0</v>
      </c>
      <c r="D1436" s="101">
        <v>0</v>
      </c>
      <c r="E1436" s="101">
        <v>0</v>
      </c>
      <c r="F1436" s="101">
        <v>0</v>
      </c>
      <c r="G1436" s="101">
        <v>0</v>
      </c>
      <c r="H1436" s="101">
        <v>0</v>
      </c>
      <c r="I1436" s="101">
        <v>0</v>
      </c>
      <c r="J1436" s="101">
        <v>11500000</v>
      </c>
    </row>
    <row r="1437" spans="1:10" ht="14.25" customHeight="1">
      <c r="A1437" s="93" t="s">
        <v>3520</v>
      </c>
      <c r="B1437" s="93" t="s">
        <v>3915</v>
      </c>
      <c r="C1437" s="101">
        <v>0</v>
      </c>
      <c r="D1437" s="101">
        <v>0</v>
      </c>
      <c r="E1437" s="101">
        <v>0</v>
      </c>
      <c r="F1437" s="101">
        <v>0</v>
      </c>
      <c r="G1437" s="101">
        <v>0</v>
      </c>
      <c r="H1437" s="101">
        <v>0</v>
      </c>
      <c r="I1437" s="101">
        <v>0</v>
      </c>
      <c r="J1437" s="101">
        <v>58843250.890000001</v>
      </c>
    </row>
    <row r="1438" spans="1:10" ht="14.25" customHeight="1">
      <c r="A1438" s="93" t="s">
        <v>3521</v>
      </c>
      <c r="B1438" s="93" t="s">
        <v>3916</v>
      </c>
      <c r="C1438" s="101">
        <v>0</v>
      </c>
      <c r="D1438" s="101">
        <v>0</v>
      </c>
      <c r="E1438" s="101">
        <v>0</v>
      </c>
      <c r="F1438" s="101">
        <v>0</v>
      </c>
      <c r="G1438" s="101">
        <v>0</v>
      </c>
      <c r="H1438" s="101">
        <v>0</v>
      </c>
      <c r="I1438" s="101">
        <v>0</v>
      </c>
      <c r="J1438" s="101">
        <v>2000000</v>
      </c>
    </row>
    <row r="1439" spans="1:10" ht="14.25" customHeight="1">
      <c r="A1439" s="93" t="s">
        <v>3522</v>
      </c>
      <c r="B1439" s="93" t="s">
        <v>3834</v>
      </c>
      <c r="C1439" s="101">
        <v>0</v>
      </c>
      <c r="D1439" s="101">
        <v>0</v>
      </c>
      <c r="E1439" s="101">
        <v>0</v>
      </c>
      <c r="F1439" s="101">
        <v>0</v>
      </c>
      <c r="G1439" s="101">
        <v>0</v>
      </c>
      <c r="H1439" s="101">
        <v>0</v>
      </c>
      <c r="I1439" s="101">
        <v>0</v>
      </c>
      <c r="J1439" s="101">
        <v>7904600</v>
      </c>
    </row>
    <row r="1440" spans="1:10" ht="14.25" customHeight="1">
      <c r="A1440" s="93" t="s">
        <v>3523</v>
      </c>
      <c r="B1440" s="93" t="s">
        <v>3917</v>
      </c>
      <c r="C1440" s="101">
        <v>0</v>
      </c>
      <c r="D1440" s="101">
        <v>0</v>
      </c>
      <c r="E1440" s="101">
        <v>0</v>
      </c>
      <c r="F1440" s="101">
        <v>0</v>
      </c>
      <c r="G1440" s="101">
        <v>0</v>
      </c>
      <c r="H1440" s="101">
        <v>0</v>
      </c>
      <c r="I1440" s="101">
        <v>0</v>
      </c>
      <c r="J1440" s="101">
        <v>94191900</v>
      </c>
    </row>
    <row r="1441" spans="1:10" ht="14.25" customHeight="1">
      <c r="A1441" s="93" t="s">
        <v>3524</v>
      </c>
      <c r="B1441" s="93" t="s">
        <v>3918</v>
      </c>
      <c r="C1441" s="101">
        <v>0</v>
      </c>
      <c r="D1441" s="101">
        <v>0</v>
      </c>
      <c r="E1441" s="101">
        <v>0</v>
      </c>
      <c r="F1441" s="101">
        <v>0</v>
      </c>
      <c r="G1441" s="101">
        <v>0</v>
      </c>
      <c r="H1441" s="101">
        <v>0</v>
      </c>
      <c r="I1441" s="101">
        <v>0</v>
      </c>
      <c r="J1441" s="101">
        <v>3091000</v>
      </c>
    </row>
    <row r="1442" spans="1:10" ht="14.25" customHeight="1">
      <c r="A1442" s="93" t="s">
        <v>3525</v>
      </c>
      <c r="B1442" s="93" t="s">
        <v>3919</v>
      </c>
      <c r="C1442" s="101">
        <v>0</v>
      </c>
      <c r="D1442" s="101">
        <v>0</v>
      </c>
      <c r="E1442" s="101">
        <v>0</v>
      </c>
      <c r="F1442" s="101">
        <v>0</v>
      </c>
      <c r="G1442" s="101">
        <v>0</v>
      </c>
      <c r="H1442" s="101">
        <v>0</v>
      </c>
      <c r="I1442" s="101">
        <v>0</v>
      </c>
      <c r="J1442" s="101">
        <v>10000000</v>
      </c>
    </row>
    <row r="1443" spans="1:10" ht="14.25" customHeight="1">
      <c r="A1443" s="93" t="s">
        <v>3526</v>
      </c>
      <c r="B1443" s="93" t="s">
        <v>3920</v>
      </c>
      <c r="C1443" s="101">
        <v>0</v>
      </c>
      <c r="D1443" s="101">
        <v>0</v>
      </c>
      <c r="E1443" s="101">
        <v>0</v>
      </c>
      <c r="F1443" s="101">
        <v>0</v>
      </c>
      <c r="G1443" s="101">
        <v>0</v>
      </c>
      <c r="H1443" s="101">
        <v>0</v>
      </c>
      <c r="I1443" s="101">
        <v>0</v>
      </c>
      <c r="J1443" s="101">
        <v>10000000</v>
      </c>
    </row>
    <row r="1444" spans="1:10" ht="14.25" customHeight="1">
      <c r="A1444" s="93" t="s">
        <v>3527</v>
      </c>
      <c r="B1444" s="93" t="s">
        <v>3921</v>
      </c>
      <c r="C1444" s="101">
        <v>0</v>
      </c>
      <c r="D1444" s="101">
        <v>0</v>
      </c>
      <c r="E1444" s="101">
        <v>0</v>
      </c>
      <c r="F1444" s="101">
        <v>0</v>
      </c>
      <c r="G1444" s="101">
        <v>0</v>
      </c>
      <c r="H1444" s="101">
        <v>0</v>
      </c>
      <c r="I1444" s="101">
        <v>0</v>
      </c>
      <c r="J1444" s="101">
        <v>5000000</v>
      </c>
    </row>
    <row r="1445" spans="1:10" ht="14.25" customHeight="1">
      <c r="A1445" s="93" t="s">
        <v>3528</v>
      </c>
      <c r="B1445" s="93" t="s">
        <v>3922</v>
      </c>
      <c r="C1445" s="101">
        <v>0</v>
      </c>
      <c r="D1445" s="101">
        <v>0</v>
      </c>
      <c r="E1445" s="101">
        <v>0</v>
      </c>
      <c r="F1445" s="101">
        <v>0</v>
      </c>
      <c r="G1445" s="101">
        <v>0</v>
      </c>
      <c r="H1445" s="101">
        <v>0</v>
      </c>
      <c r="I1445" s="101">
        <v>0</v>
      </c>
      <c r="J1445" s="101">
        <v>2000000</v>
      </c>
    </row>
    <row r="1446" spans="1:10" ht="14.25" customHeight="1">
      <c r="A1446" s="93" t="s">
        <v>3529</v>
      </c>
      <c r="B1446" s="93" t="s">
        <v>3923</v>
      </c>
      <c r="C1446" s="101">
        <v>0</v>
      </c>
      <c r="D1446" s="101">
        <v>0</v>
      </c>
      <c r="E1446" s="101">
        <v>0</v>
      </c>
      <c r="F1446" s="101">
        <v>0</v>
      </c>
      <c r="G1446" s="101">
        <v>0</v>
      </c>
      <c r="H1446" s="101">
        <v>0</v>
      </c>
      <c r="I1446" s="101">
        <v>0</v>
      </c>
      <c r="J1446" s="101">
        <v>2000000</v>
      </c>
    </row>
    <row r="1447" spans="1:10" ht="14.25" customHeight="1">
      <c r="A1447" s="93" t="s">
        <v>3530</v>
      </c>
      <c r="B1447" s="93" t="s">
        <v>3924</v>
      </c>
      <c r="C1447" s="101">
        <v>0</v>
      </c>
      <c r="D1447" s="101">
        <v>0</v>
      </c>
      <c r="E1447" s="101">
        <v>0</v>
      </c>
      <c r="F1447" s="101">
        <v>0</v>
      </c>
      <c r="G1447" s="101">
        <v>0</v>
      </c>
      <c r="H1447" s="101">
        <v>0</v>
      </c>
      <c r="I1447" s="101">
        <v>0</v>
      </c>
      <c r="J1447" s="101">
        <v>201400000</v>
      </c>
    </row>
    <row r="1448" spans="1:10" ht="14.25" customHeight="1">
      <c r="A1448" s="93" t="s">
        <v>3531</v>
      </c>
      <c r="B1448" s="93" t="s">
        <v>3925</v>
      </c>
      <c r="C1448" s="101">
        <v>0</v>
      </c>
      <c r="D1448" s="101">
        <v>0</v>
      </c>
      <c r="E1448" s="101">
        <v>0</v>
      </c>
      <c r="F1448" s="101">
        <v>0</v>
      </c>
      <c r="G1448" s="101">
        <v>0</v>
      </c>
      <c r="H1448" s="101">
        <v>0</v>
      </c>
      <c r="I1448" s="101">
        <v>0</v>
      </c>
      <c r="J1448" s="101">
        <v>4800000</v>
      </c>
    </row>
    <row r="1449" spans="1:10" ht="14.25" customHeight="1">
      <c r="A1449" s="93" t="s">
        <v>3532</v>
      </c>
      <c r="B1449" s="93" t="s">
        <v>3926</v>
      </c>
      <c r="C1449" s="101">
        <v>0</v>
      </c>
      <c r="D1449" s="101">
        <v>0</v>
      </c>
      <c r="E1449" s="101">
        <v>0</v>
      </c>
      <c r="F1449" s="101">
        <v>0</v>
      </c>
      <c r="G1449" s="101">
        <v>0</v>
      </c>
      <c r="H1449" s="101">
        <v>0</v>
      </c>
      <c r="I1449" s="101">
        <v>0</v>
      </c>
      <c r="J1449" s="101">
        <v>2524957</v>
      </c>
    </row>
    <row r="1450" spans="1:10" ht="14.25" customHeight="1">
      <c r="A1450" s="93" t="s">
        <v>3533</v>
      </c>
      <c r="B1450" s="93" t="s">
        <v>3927</v>
      </c>
      <c r="C1450" s="101">
        <v>0</v>
      </c>
      <c r="D1450" s="101">
        <v>0</v>
      </c>
      <c r="E1450" s="101">
        <v>0</v>
      </c>
      <c r="F1450" s="101">
        <v>0</v>
      </c>
      <c r="G1450" s="101">
        <v>0</v>
      </c>
      <c r="H1450" s="101">
        <v>0</v>
      </c>
      <c r="I1450" s="101">
        <v>0</v>
      </c>
      <c r="J1450" s="101">
        <v>2950009.68</v>
      </c>
    </row>
    <row r="1451" spans="1:10" ht="14.25" customHeight="1">
      <c r="A1451" s="93" t="s">
        <v>3534</v>
      </c>
      <c r="B1451" s="93" t="s">
        <v>3928</v>
      </c>
      <c r="C1451" s="101">
        <v>0</v>
      </c>
      <c r="D1451" s="101">
        <v>0</v>
      </c>
      <c r="E1451" s="101">
        <v>0</v>
      </c>
      <c r="F1451" s="101">
        <v>0</v>
      </c>
      <c r="G1451" s="101">
        <v>0</v>
      </c>
      <c r="H1451" s="101">
        <v>0</v>
      </c>
      <c r="I1451" s="101">
        <v>0</v>
      </c>
      <c r="J1451" s="101">
        <v>7200000</v>
      </c>
    </row>
    <row r="1452" spans="1:10" ht="14.25" customHeight="1">
      <c r="A1452" s="93" t="s">
        <v>3535</v>
      </c>
      <c r="B1452" s="93" t="s">
        <v>3929</v>
      </c>
      <c r="C1452" s="101">
        <v>0</v>
      </c>
      <c r="D1452" s="101">
        <v>0</v>
      </c>
      <c r="E1452" s="101">
        <v>0</v>
      </c>
      <c r="F1452" s="101">
        <v>0</v>
      </c>
      <c r="G1452" s="101">
        <v>0</v>
      </c>
      <c r="H1452" s="101">
        <v>0</v>
      </c>
      <c r="I1452" s="101">
        <v>0</v>
      </c>
      <c r="J1452" s="101">
        <v>6475000</v>
      </c>
    </row>
    <row r="1453" spans="1:10" ht="14.25" customHeight="1">
      <c r="A1453" s="93" t="s">
        <v>3536</v>
      </c>
      <c r="B1453" s="93" t="s">
        <v>3930</v>
      </c>
      <c r="C1453" s="101">
        <v>0</v>
      </c>
      <c r="D1453" s="101">
        <v>0</v>
      </c>
      <c r="E1453" s="101">
        <v>0</v>
      </c>
      <c r="F1453" s="101">
        <v>0</v>
      </c>
      <c r="G1453" s="101">
        <v>0</v>
      </c>
      <c r="H1453" s="101">
        <v>0</v>
      </c>
      <c r="I1453" s="101">
        <v>0</v>
      </c>
      <c r="J1453" s="101">
        <v>1642750</v>
      </c>
    </row>
    <row r="1454" spans="1:10" ht="14.25" customHeight="1">
      <c r="A1454" s="93" t="s">
        <v>3537</v>
      </c>
      <c r="B1454" s="93" t="s">
        <v>3931</v>
      </c>
      <c r="C1454" s="101">
        <v>0</v>
      </c>
      <c r="D1454" s="101">
        <v>0</v>
      </c>
      <c r="E1454" s="101">
        <v>0</v>
      </c>
      <c r="F1454" s="101">
        <v>0</v>
      </c>
      <c r="G1454" s="101">
        <v>0</v>
      </c>
      <c r="H1454" s="101">
        <v>0</v>
      </c>
      <c r="I1454" s="101">
        <v>0</v>
      </c>
      <c r="J1454" s="101">
        <v>477000</v>
      </c>
    </row>
    <row r="1455" spans="1:10" ht="14.25" customHeight="1">
      <c r="A1455" s="93" t="s">
        <v>3538</v>
      </c>
      <c r="B1455" s="93" t="s">
        <v>3932</v>
      </c>
      <c r="C1455" s="101">
        <v>0</v>
      </c>
      <c r="D1455" s="101">
        <v>0</v>
      </c>
      <c r="E1455" s="101">
        <v>0</v>
      </c>
      <c r="F1455" s="101">
        <v>0</v>
      </c>
      <c r="G1455" s="101">
        <v>0</v>
      </c>
      <c r="H1455" s="101">
        <v>0</v>
      </c>
      <c r="I1455" s="101">
        <v>0</v>
      </c>
      <c r="J1455" s="101">
        <v>3000000</v>
      </c>
    </row>
    <row r="1456" spans="1:10" ht="14.25" customHeight="1">
      <c r="A1456" s="93" t="s">
        <v>3539</v>
      </c>
      <c r="B1456" s="93" t="s">
        <v>3933</v>
      </c>
      <c r="C1456" s="101">
        <v>0</v>
      </c>
      <c r="D1456" s="101">
        <v>0</v>
      </c>
      <c r="E1456" s="101">
        <v>0</v>
      </c>
      <c r="F1456" s="101">
        <v>0</v>
      </c>
      <c r="G1456" s="101">
        <v>0</v>
      </c>
      <c r="H1456" s="101">
        <v>0</v>
      </c>
      <c r="I1456" s="101">
        <v>0</v>
      </c>
      <c r="J1456" s="101">
        <v>2000000</v>
      </c>
    </row>
    <row r="1457" spans="1:10" ht="14.25" customHeight="1">
      <c r="A1457" s="93" t="s">
        <v>3540</v>
      </c>
      <c r="B1457" s="93" t="s">
        <v>3934</v>
      </c>
      <c r="C1457" s="101">
        <v>0</v>
      </c>
      <c r="D1457" s="101">
        <v>0</v>
      </c>
      <c r="E1457" s="101">
        <v>0</v>
      </c>
      <c r="F1457" s="101">
        <v>0</v>
      </c>
      <c r="G1457" s="101">
        <v>0</v>
      </c>
      <c r="H1457" s="101">
        <v>0</v>
      </c>
      <c r="I1457" s="101">
        <v>0</v>
      </c>
      <c r="J1457" s="101">
        <v>3000000</v>
      </c>
    </row>
    <row r="1458" spans="1:10" ht="14.25" customHeight="1">
      <c r="A1458" s="93" t="s">
        <v>3541</v>
      </c>
      <c r="B1458" s="93" t="s">
        <v>3935</v>
      </c>
      <c r="C1458" s="101">
        <v>0</v>
      </c>
      <c r="D1458" s="101">
        <v>0</v>
      </c>
      <c r="E1458" s="101">
        <v>0</v>
      </c>
      <c r="F1458" s="101">
        <v>0</v>
      </c>
      <c r="G1458" s="101">
        <v>0</v>
      </c>
      <c r="H1458" s="101">
        <v>0</v>
      </c>
      <c r="I1458" s="101">
        <v>0</v>
      </c>
      <c r="J1458" s="101">
        <v>43786066.770000003</v>
      </c>
    </row>
    <row r="1459" spans="1:10" ht="14.25" customHeight="1">
      <c r="A1459" s="93" t="s">
        <v>3542</v>
      </c>
      <c r="B1459" s="93" t="s">
        <v>3936</v>
      </c>
      <c r="C1459" s="101">
        <v>0</v>
      </c>
      <c r="D1459" s="101">
        <v>0</v>
      </c>
      <c r="E1459" s="101">
        <v>0</v>
      </c>
      <c r="F1459" s="101">
        <v>0</v>
      </c>
      <c r="G1459" s="101">
        <v>0</v>
      </c>
      <c r="H1459" s="101">
        <v>0</v>
      </c>
      <c r="I1459" s="101">
        <v>0</v>
      </c>
      <c r="J1459" s="101">
        <v>44721633.950000003</v>
      </c>
    </row>
    <row r="1460" spans="1:10" ht="14.25" customHeight="1">
      <c r="A1460" s="93" t="s">
        <v>3543</v>
      </c>
      <c r="B1460" s="93" t="s">
        <v>3937</v>
      </c>
      <c r="C1460" s="101">
        <v>0</v>
      </c>
      <c r="D1460" s="101">
        <v>0</v>
      </c>
      <c r="E1460" s="101">
        <v>0</v>
      </c>
      <c r="F1460" s="101">
        <v>0</v>
      </c>
      <c r="G1460" s="101">
        <v>0</v>
      </c>
      <c r="H1460" s="101">
        <v>0</v>
      </c>
      <c r="I1460" s="101">
        <v>0</v>
      </c>
      <c r="J1460" s="101">
        <v>5000000</v>
      </c>
    </row>
    <row r="1461" spans="1:10" ht="14.25" customHeight="1">
      <c r="A1461" s="93" t="s">
        <v>3544</v>
      </c>
      <c r="B1461" s="93" t="s">
        <v>196</v>
      </c>
      <c r="C1461" s="101">
        <v>0</v>
      </c>
      <c r="D1461" s="101">
        <v>0</v>
      </c>
      <c r="E1461" s="101">
        <v>0</v>
      </c>
      <c r="F1461" s="101">
        <v>0</v>
      </c>
      <c r="G1461" s="101">
        <v>0</v>
      </c>
      <c r="H1461" s="101">
        <v>0</v>
      </c>
      <c r="I1461" s="101">
        <v>0</v>
      </c>
      <c r="J1461" s="101">
        <v>692567</v>
      </c>
    </row>
    <row r="1462" spans="1:10" ht="14.25" customHeight="1">
      <c r="A1462" s="93" t="s">
        <v>3545</v>
      </c>
      <c r="B1462" s="93" t="s">
        <v>207</v>
      </c>
      <c r="C1462" s="101">
        <v>0</v>
      </c>
      <c r="D1462" s="101">
        <v>0</v>
      </c>
      <c r="E1462" s="101">
        <v>0</v>
      </c>
      <c r="F1462" s="101">
        <v>0</v>
      </c>
      <c r="G1462" s="101">
        <v>0</v>
      </c>
      <c r="H1462" s="101">
        <v>0</v>
      </c>
      <c r="I1462" s="101">
        <v>0</v>
      </c>
      <c r="J1462" s="101">
        <v>423931</v>
      </c>
    </row>
    <row r="1463" spans="1:10" ht="14.25" customHeight="1">
      <c r="A1463" s="93" t="s">
        <v>3546</v>
      </c>
      <c r="B1463" s="93" t="s">
        <v>212</v>
      </c>
      <c r="C1463" s="101">
        <v>0</v>
      </c>
      <c r="D1463" s="101">
        <v>0</v>
      </c>
      <c r="E1463" s="101">
        <v>0</v>
      </c>
      <c r="F1463" s="101">
        <v>0</v>
      </c>
      <c r="G1463" s="101">
        <v>0</v>
      </c>
      <c r="H1463" s="101">
        <v>0</v>
      </c>
      <c r="I1463" s="101">
        <v>0</v>
      </c>
      <c r="J1463" s="101">
        <v>2046112</v>
      </c>
    </row>
    <row r="1464" spans="1:10" ht="14.25" customHeight="1">
      <c r="A1464" s="93" t="s">
        <v>3547</v>
      </c>
      <c r="B1464" s="93" t="s">
        <v>212</v>
      </c>
      <c r="C1464" s="101">
        <v>0</v>
      </c>
      <c r="D1464" s="101">
        <v>0</v>
      </c>
      <c r="E1464" s="101">
        <v>0</v>
      </c>
      <c r="F1464" s="101">
        <v>0</v>
      </c>
      <c r="G1464" s="101">
        <v>0</v>
      </c>
      <c r="H1464" s="101">
        <v>0</v>
      </c>
      <c r="I1464" s="101">
        <v>0</v>
      </c>
      <c r="J1464" s="101">
        <v>81057255</v>
      </c>
    </row>
    <row r="1465" spans="1:10" ht="14.25" customHeight="1">
      <c r="A1465" s="93" t="s">
        <v>3548</v>
      </c>
      <c r="B1465" s="93" t="s">
        <v>3938</v>
      </c>
      <c r="C1465" s="101">
        <v>0</v>
      </c>
      <c r="D1465" s="101">
        <v>0</v>
      </c>
      <c r="E1465" s="101">
        <v>0</v>
      </c>
      <c r="F1465" s="101">
        <v>0</v>
      </c>
      <c r="G1465" s="101">
        <v>0</v>
      </c>
      <c r="H1465" s="101">
        <v>0</v>
      </c>
      <c r="I1465" s="101">
        <v>0</v>
      </c>
      <c r="J1465" s="101">
        <v>206625253.53</v>
      </c>
    </row>
    <row r="1466" spans="1:10" ht="14.25" customHeight="1">
      <c r="A1466" s="93" t="s">
        <v>3549</v>
      </c>
      <c r="B1466" s="93" t="s">
        <v>698</v>
      </c>
      <c r="C1466" s="101">
        <v>0</v>
      </c>
      <c r="D1466" s="101">
        <v>0</v>
      </c>
      <c r="E1466" s="101">
        <v>0</v>
      </c>
      <c r="F1466" s="101">
        <v>0</v>
      </c>
      <c r="G1466" s="101">
        <v>0</v>
      </c>
      <c r="H1466" s="101">
        <v>0</v>
      </c>
      <c r="I1466" s="101">
        <v>0</v>
      </c>
      <c r="J1466" s="101">
        <v>169800000</v>
      </c>
    </row>
    <row r="1467" spans="1:10" ht="14.25" customHeight="1">
      <c r="A1467" s="93" t="s">
        <v>3550</v>
      </c>
      <c r="B1467" s="93" t="s">
        <v>698</v>
      </c>
      <c r="C1467" s="101">
        <v>0</v>
      </c>
      <c r="D1467" s="101">
        <v>0</v>
      </c>
      <c r="E1467" s="101">
        <v>0</v>
      </c>
      <c r="F1467" s="101">
        <v>0</v>
      </c>
      <c r="G1467" s="101">
        <v>0</v>
      </c>
      <c r="H1467" s="101">
        <v>0</v>
      </c>
      <c r="I1467" s="101">
        <v>0</v>
      </c>
      <c r="J1467" s="101">
        <v>1789183.6</v>
      </c>
    </row>
    <row r="1468" spans="1:10" ht="14.25" customHeight="1">
      <c r="A1468" s="93" t="s">
        <v>3551</v>
      </c>
      <c r="B1468" s="93" t="s">
        <v>3939</v>
      </c>
      <c r="C1468" s="101">
        <v>0</v>
      </c>
      <c r="D1468" s="101">
        <v>0</v>
      </c>
      <c r="E1468" s="101">
        <v>0</v>
      </c>
      <c r="F1468" s="101">
        <v>0</v>
      </c>
      <c r="G1468" s="101">
        <v>0</v>
      </c>
      <c r="H1468" s="101">
        <v>0</v>
      </c>
      <c r="I1468" s="101">
        <v>0</v>
      </c>
      <c r="J1468" s="101">
        <v>778726</v>
      </c>
    </row>
    <row r="1469" spans="1:10" ht="14.25" customHeight="1">
      <c r="A1469" s="93" t="s">
        <v>3552</v>
      </c>
      <c r="B1469" s="93" t="s">
        <v>3940</v>
      </c>
      <c r="C1469" s="101">
        <v>0</v>
      </c>
      <c r="D1469" s="101">
        <v>0</v>
      </c>
      <c r="E1469" s="101">
        <v>0</v>
      </c>
      <c r="F1469" s="101">
        <v>0</v>
      </c>
      <c r="G1469" s="101">
        <v>0</v>
      </c>
      <c r="H1469" s="101">
        <v>0</v>
      </c>
      <c r="I1469" s="101">
        <v>0</v>
      </c>
      <c r="J1469" s="101">
        <v>3700000</v>
      </c>
    </row>
    <row r="1470" spans="1:10" ht="14.25" customHeight="1">
      <c r="A1470" s="93" t="s">
        <v>3553</v>
      </c>
      <c r="B1470" s="93" t="s">
        <v>3871</v>
      </c>
      <c r="C1470" s="101">
        <v>0</v>
      </c>
      <c r="D1470" s="101">
        <v>0</v>
      </c>
      <c r="E1470" s="101">
        <v>0</v>
      </c>
      <c r="F1470" s="101">
        <v>0</v>
      </c>
      <c r="G1470" s="101">
        <v>0</v>
      </c>
      <c r="H1470" s="101">
        <v>0</v>
      </c>
      <c r="I1470" s="101">
        <v>0</v>
      </c>
      <c r="J1470" s="101">
        <v>833334</v>
      </c>
    </row>
    <row r="1471" spans="1:10" ht="14.25" customHeight="1">
      <c r="A1471" s="93" t="s">
        <v>3554</v>
      </c>
      <c r="B1471" s="93" t="s">
        <v>3941</v>
      </c>
      <c r="C1471" s="101">
        <v>0</v>
      </c>
      <c r="D1471" s="101">
        <v>0</v>
      </c>
      <c r="E1471" s="101">
        <v>0</v>
      </c>
      <c r="F1471" s="101">
        <v>0</v>
      </c>
      <c r="G1471" s="101">
        <v>0</v>
      </c>
      <c r="H1471" s="101">
        <v>0</v>
      </c>
      <c r="I1471" s="101">
        <v>0</v>
      </c>
      <c r="J1471" s="101">
        <v>4300000</v>
      </c>
    </row>
    <row r="1472" spans="1:10" ht="14.25" customHeight="1">
      <c r="A1472" s="93" t="s">
        <v>3555</v>
      </c>
      <c r="B1472" s="93" t="s">
        <v>3942</v>
      </c>
      <c r="C1472" s="101">
        <v>0</v>
      </c>
      <c r="D1472" s="101">
        <v>0</v>
      </c>
      <c r="E1472" s="101">
        <v>0</v>
      </c>
      <c r="F1472" s="101">
        <v>0</v>
      </c>
      <c r="G1472" s="101">
        <v>0</v>
      </c>
      <c r="H1472" s="101">
        <v>0</v>
      </c>
      <c r="I1472" s="101">
        <v>0</v>
      </c>
      <c r="J1472" s="101">
        <v>5700000</v>
      </c>
    </row>
    <row r="1473" spans="1:10" ht="14.25" customHeight="1">
      <c r="A1473" s="93" t="s">
        <v>3556</v>
      </c>
      <c r="B1473" s="93" t="s">
        <v>3943</v>
      </c>
      <c r="C1473" s="101">
        <v>0</v>
      </c>
      <c r="D1473" s="101">
        <v>0</v>
      </c>
      <c r="E1473" s="101">
        <v>0</v>
      </c>
      <c r="F1473" s="101">
        <v>0</v>
      </c>
      <c r="G1473" s="101">
        <v>0</v>
      </c>
      <c r="H1473" s="101">
        <v>0</v>
      </c>
      <c r="I1473" s="101">
        <v>0</v>
      </c>
      <c r="J1473" s="101">
        <v>3821274</v>
      </c>
    </row>
    <row r="1474" spans="1:10" ht="14.25" customHeight="1">
      <c r="A1474" s="93" t="s">
        <v>3557</v>
      </c>
      <c r="B1474" s="93" t="s">
        <v>3941</v>
      </c>
      <c r="C1474" s="101">
        <v>0</v>
      </c>
      <c r="D1474" s="101">
        <v>0</v>
      </c>
      <c r="E1474" s="101">
        <v>0</v>
      </c>
      <c r="F1474" s="101">
        <v>0</v>
      </c>
      <c r="G1474" s="101">
        <v>0</v>
      </c>
      <c r="H1474" s="101">
        <v>0</v>
      </c>
      <c r="I1474" s="101">
        <v>0</v>
      </c>
      <c r="J1474" s="101">
        <v>4000000</v>
      </c>
    </row>
    <row r="1475" spans="1:10" ht="14.25" customHeight="1">
      <c r="A1475" s="93" t="s">
        <v>3558</v>
      </c>
      <c r="B1475" s="93" t="s">
        <v>3944</v>
      </c>
      <c r="C1475" s="101">
        <v>0</v>
      </c>
      <c r="D1475" s="101">
        <v>0</v>
      </c>
      <c r="E1475" s="101">
        <v>0</v>
      </c>
      <c r="F1475" s="101">
        <v>0</v>
      </c>
      <c r="G1475" s="101">
        <v>0</v>
      </c>
      <c r="H1475" s="101">
        <v>0</v>
      </c>
      <c r="I1475" s="101">
        <v>0</v>
      </c>
      <c r="J1475" s="101">
        <v>2800000</v>
      </c>
    </row>
    <row r="1476" spans="1:10" ht="14.25" customHeight="1">
      <c r="A1476" s="93" t="s">
        <v>3559</v>
      </c>
      <c r="B1476" s="93" t="s">
        <v>3945</v>
      </c>
      <c r="C1476" s="101">
        <v>0</v>
      </c>
      <c r="D1476" s="101">
        <v>0</v>
      </c>
      <c r="E1476" s="101">
        <v>0</v>
      </c>
      <c r="F1476" s="101">
        <v>0</v>
      </c>
      <c r="G1476" s="101">
        <v>0</v>
      </c>
      <c r="H1476" s="101">
        <v>0</v>
      </c>
      <c r="I1476" s="101">
        <v>0</v>
      </c>
      <c r="J1476" s="101">
        <v>4700000</v>
      </c>
    </row>
    <row r="1477" spans="1:10" ht="14.25" customHeight="1">
      <c r="A1477" s="93" t="s">
        <v>3560</v>
      </c>
      <c r="B1477" s="93" t="s">
        <v>3946</v>
      </c>
      <c r="C1477" s="101">
        <v>0</v>
      </c>
      <c r="D1477" s="101">
        <v>0</v>
      </c>
      <c r="E1477" s="101">
        <v>0</v>
      </c>
      <c r="F1477" s="101">
        <v>0</v>
      </c>
      <c r="G1477" s="101">
        <v>0</v>
      </c>
      <c r="H1477" s="101">
        <v>0</v>
      </c>
      <c r="I1477" s="101">
        <v>0</v>
      </c>
      <c r="J1477" s="101">
        <v>14900000</v>
      </c>
    </row>
    <row r="1478" spans="1:10" ht="14.25" customHeight="1">
      <c r="A1478" s="93" t="s">
        <v>3561</v>
      </c>
      <c r="B1478" s="93" t="s">
        <v>3947</v>
      </c>
      <c r="C1478" s="101">
        <v>0</v>
      </c>
      <c r="D1478" s="101">
        <v>0</v>
      </c>
      <c r="E1478" s="101">
        <v>0</v>
      </c>
      <c r="F1478" s="101">
        <v>0</v>
      </c>
      <c r="G1478" s="101">
        <v>0</v>
      </c>
      <c r="H1478" s="101">
        <v>0</v>
      </c>
      <c r="I1478" s="101">
        <v>0</v>
      </c>
      <c r="J1478" s="101">
        <v>1133334</v>
      </c>
    </row>
    <row r="1479" spans="1:10" ht="14.25" customHeight="1">
      <c r="B1479" s="93"/>
      <c r="C1479" s="101">
        <v>0</v>
      </c>
      <c r="D1479" s="101">
        <v>0</v>
      </c>
      <c r="E1479" s="101">
        <v>0</v>
      </c>
      <c r="F1479" s="101">
        <v>0</v>
      </c>
      <c r="G1479" s="101">
        <v>0</v>
      </c>
      <c r="H1479" s="101">
        <v>0</v>
      </c>
      <c r="I1479" s="101">
        <v>0</v>
      </c>
      <c r="J1479" s="101">
        <v>3393097914.8499999</v>
      </c>
    </row>
    <row r="1480" spans="1:10" ht="14.25" customHeight="1">
      <c r="B1480" s="93"/>
      <c r="C1480" s="101">
        <v>0</v>
      </c>
      <c r="D1480" s="101">
        <v>0</v>
      </c>
      <c r="E1480" s="101">
        <v>0</v>
      </c>
      <c r="F1480" s="101">
        <v>0</v>
      </c>
      <c r="G1480" s="101">
        <v>0</v>
      </c>
      <c r="H1480" s="101">
        <v>0</v>
      </c>
      <c r="I1480" s="101">
        <v>0</v>
      </c>
      <c r="J1480" s="101">
        <v>3393097914.8499999</v>
      </c>
    </row>
    <row r="1481" spans="1:10" ht="14.25" customHeight="1">
      <c r="B1481" s="93"/>
      <c r="C1481" s="101">
        <v>0</v>
      </c>
      <c r="D1481" s="101">
        <v>0</v>
      </c>
      <c r="E1481" s="101">
        <v>0</v>
      </c>
      <c r="F1481" s="101">
        <v>0</v>
      </c>
      <c r="G1481" s="101">
        <v>0</v>
      </c>
      <c r="H1481" s="101">
        <v>0</v>
      </c>
      <c r="I1481" s="101">
        <v>0</v>
      </c>
      <c r="J1481" s="101">
        <v>3393097914.8499999</v>
      </c>
    </row>
    <row r="1482" spans="1:10" ht="14.25" customHeight="1">
      <c r="B1482" s="93"/>
      <c r="C1482" s="101">
        <v>0</v>
      </c>
      <c r="D1482" s="101">
        <v>0</v>
      </c>
      <c r="E1482" s="101">
        <v>0</v>
      </c>
      <c r="F1482" s="101">
        <v>0</v>
      </c>
      <c r="G1482" s="101">
        <v>0</v>
      </c>
      <c r="H1482" s="101">
        <v>0</v>
      </c>
      <c r="I1482" s="101">
        <v>0</v>
      </c>
      <c r="J1482" s="101">
        <v>3393097914.8499999</v>
      </c>
    </row>
    <row r="1483" spans="1:10" ht="14.25" customHeight="1">
      <c r="B1483" s="93"/>
      <c r="C1483" s="101">
        <v>0</v>
      </c>
      <c r="D1483" s="101">
        <v>0</v>
      </c>
      <c r="E1483" s="101">
        <v>0</v>
      </c>
      <c r="F1483" s="101">
        <v>0</v>
      </c>
      <c r="G1483" s="101">
        <v>0</v>
      </c>
      <c r="H1483" s="101">
        <v>0</v>
      </c>
      <c r="I1483" s="101">
        <v>0</v>
      </c>
      <c r="J1483" s="101">
        <v>3393097914.8499999</v>
      </c>
    </row>
    <row r="1484" spans="1:10" ht="14.25" customHeight="1">
      <c r="B1484" s="93"/>
      <c r="C1484" s="101">
        <v>0</v>
      </c>
      <c r="D1484" s="101">
        <v>0</v>
      </c>
      <c r="E1484" s="101">
        <v>0</v>
      </c>
      <c r="F1484" s="101">
        <v>0</v>
      </c>
      <c r="G1484" s="101">
        <v>0</v>
      </c>
      <c r="H1484" s="101">
        <v>0</v>
      </c>
      <c r="I1484" s="101">
        <v>0</v>
      </c>
      <c r="J1484" s="101">
        <v>3393097914.8499999</v>
      </c>
    </row>
    <row r="1485" spans="1:10" ht="14.25" customHeight="1">
      <c r="B1485" s="93"/>
      <c r="C1485" s="101">
        <v>0</v>
      </c>
      <c r="D1485" s="101">
        <v>0</v>
      </c>
      <c r="E1485" s="101">
        <v>0</v>
      </c>
      <c r="F1485" s="101">
        <v>0</v>
      </c>
      <c r="G1485" s="101">
        <v>0</v>
      </c>
      <c r="H1485" s="101">
        <v>0</v>
      </c>
      <c r="I1485" s="101">
        <v>0</v>
      </c>
      <c r="J1485" s="101">
        <v>3393097914.8499999</v>
      </c>
    </row>
    <row r="1486" spans="1:10" ht="14.25" customHeight="1">
      <c r="B1486" s="93" t="s">
        <v>3890</v>
      </c>
      <c r="C1486" s="101">
        <v>0</v>
      </c>
      <c r="D1486" s="101">
        <v>0</v>
      </c>
      <c r="E1486" s="101">
        <v>0</v>
      </c>
      <c r="F1486" s="101">
        <v>0</v>
      </c>
      <c r="G1486" s="101">
        <v>0</v>
      </c>
      <c r="H1486" s="101">
        <v>0</v>
      </c>
      <c r="I1486" s="101">
        <v>0</v>
      </c>
      <c r="J1486" s="101">
        <v>3393097914.8499999</v>
      </c>
    </row>
    <row r="1487" spans="1:10" ht="14.25" customHeight="1">
      <c r="B1487" s="93" t="s">
        <v>3889</v>
      </c>
      <c r="C1487" s="101">
        <v>0</v>
      </c>
      <c r="D1487" s="101">
        <v>0</v>
      </c>
      <c r="E1487" s="101">
        <v>0</v>
      </c>
      <c r="F1487" s="101">
        <v>0</v>
      </c>
      <c r="G1487" s="101">
        <v>0</v>
      </c>
      <c r="H1487" s="101">
        <v>0</v>
      </c>
      <c r="I1487" s="101">
        <v>0</v>
      </c>
      <c r="J1487" s="101">
        <v>3393097914.8499999</v>
      </c>
    </row>
    <row r="1488" spans="1:10" ht="14.25" customHeight="1">
      <c r="A1488" s="93">
        <v>90</v>
      </c>
      <c r="B1488" s="93" t="s">
        <v>3948</v>
      </c>
      <c r="C1488" s="93"/>
      <c r="D1488" s="93"/>
      <c r="E1488" s="93"/>
      <c r="F1488" s="93"/>
      <c r="G1488" s="93"/>
      <c r="H1488" s="93"/>
      <c r="I1488" s="93"/>
    </row>
    <row r="1489" spans="1:10" ht="14.25" customHeight="1">
      <c r="A1489" s="93">
        <v>2</v>
      </c>
      <c r="B1489" s="93" t="s">
        <v>3949</v>
      </c>
      <c r="C1489" s="93"/>
      <c r="D1489" s="93"/>
      <c r="E1489" s="93"/>
      <c r="F1489" s="93"/>
      <c r="G1489" s="93"/>
      <c r="H1489" s="93"/>
      <c r="I1489" s="93"/>
    </row>
    <row r="1490" spans="1:10" ht="14.25" customHeight="1">
      <c r="A1490" s="93">
        <v>2.2999999999999998</v>
      </c>
      <c r="B1490" s="93" t="s">
        <v>3593</v>
      </c>
      <c r="C1490" s="93"/>
      <c r="D1490" s="93"/>
      <c r="E1490" s="93"/>
      <c r="F1490" s="93"/>
      <c r="G1490" s="93"/>
      <c r="H1490" s="93"/>
      <c r="I1490" s="93"/>
    </row>
    <row r="1491" spans="1:10" ht="14.25" customHeight="1">
      <c r="A1491" s="93" t="s">
        <v>3387</v>
      </c>
      <c r="B1491" s="93" t="s">
        <v>3594</v>
      </c>
      <c r="C1491" s="93"/>
      <c r="D1491" s="93"/>
      <c r="E1491" s="93"/>
      <c r="F1491" s="93"/>
      <c r="G1491" s="93"/>
      <c r="H1491" s="93"/>
      <c r="I1491" s="93"/>
    </row>
    <row r="1492" spans="1:10" ht="14.25" customHeight="1">
      <c r="A1492" s="93" t="s">
        <v>3388</v>
      </c>
      <c r="B1492" s="93" t="s">
        <v>3595</v>
      </c>
      <c r="C1492" s="93"/>
      <c r="D1492" s="93"/>
      <c r="E1492" s="93"/>
      <c r="F1492" s="93"/>
      <c r="G1492" s="93"/>
      <c r="H1492" s="93"/>
      <c r="I1492" s="93"/>
    </row>
    <row r="1493" spans="1:10" ht="14.25" customHeight="1">
      <c r="A1493" s="93" t="s">
        <v>3390</v>
      </c>
      <c r="B1493" s="93" t="s">
        <v>3601</v>
      </c>
      <c r="C1493" s="93"/>
      <c r="D1493" s="93"/>
      <c r="E1493" s="93"/>
      <c r="F1493" s="93"/>
      <c r="G1493" s="93"/>
      <c r="H1493" s="93"/>
      <c r="I1493" s="93"/>
    </row>
    <row r="1494" spans="1:10" ht="14.25" customHeight="1">
      <c r="A1494" s="93"/>
      <c r="B1494" s="93"/>
      <c r="C1494" s="93"/>
      <c r="D1494" s="93"/>
      <c r="E1494" s="93"/>
      <c r="F1494" s="93"/>
      <c r="G1494" s="93"/>
      <c r="H1494" s="93"/>
      <c r="I1494" s="93"/>
    </row>
    <row r="1495" spans="1:10" ht="14.25" customHeight="1">
      <c r="A1495" s="93"/>
      <c r="B1495" s="93"/>
      <c r="C1495" s="93"/>
      <c r="D1495" s="93"/>
      <c r="E1495" s="93"/>
      <c r="F1495" s="93"/>
      <c r="G1495" s="93"/>
      <c r="H1495" s="93"/>
      <c r="I1495" s="93"/>
    </row>
    <row r="1496" spans="1:10" ht="14.25" customHeight="1">
      <c r="A1496" s="93"/>
      <c r="B1496" s="93"/>
      <c r="C1496" s="93"/>
      <c r="D1496" s="93"/>
      <c r="E1496" s="93"/>
      <c r="F1496" s="93"/>
      <c r="G1496" s="93"/>
      <c r="H1496" s="93"/>
      <c r="I1496" s="93"/>
    </row>
    <row r="1497" spans="1:10" ht="14.25" customHeight="1">
      <c r="A1497" s="93"/>
      <c r="B1497" s="93"/>
      <c r="C1497" s="93"/>
      <c r="D1497" s="93"/>
      <c r="E1497" s="93"/>
      <c r="F1497" s="93"/>
      <c r="G1497" s="93"/>
      <c r="H1497" s="93"/>
      <c r="I1497" s="93"/>
    </row>
    <row r="1498" spans="1:10" ht="14.25" customHeight="1">
      <c r="A1498" s="93"/>
      <c r="B1498" s="93"/>
      <c r="C1498" s="93"/>
      <c r="D1498" s="93"/>
      <c r="E1498" s="93"/>
      <c r="F1498" s="93"/>
      <c r="G1498" s="93"/>
      <c r="H1498" s="93"/>
      <c r="I1498" s="93"/>
    </row>
    <row r="1499" spans="1:10" ht="14.25" customHeight="1">
      <c r="A1499" s="93">
        <v>19</v>
      </c>
      <c r="B1499" s="93" t="s">
        <v>3950</v>
      </c>
      <c r="C1499" s="93"/>
      <c r="D1499" s="93"/>
      <c r="E1499" s="93"/>
      <c r="F1499" s="93"/>
      <c r="G1499" s="93"/>
      <c r="H1499" s="93"/>
      <c r="I1499" s="93"/>
    </row>
    <row r="1500" spans="1:10" ht="14.25" customHeight="1">
      <c r="A1500" s="93" t="s">
        <v>2086</v>
      </c>
      <c r="B1500" s="93" t="s">
        <v>2083</v>
      </c>
      <c r="C1500" s="101">
        <v>0</v>
      </c>
      <c r="D1500" s="101">
        <v>83000000</v>
      </c>
      <c r="E1500" s="101">
        <v>40200000</v>
      </c>
      <c r="F1500" s="101">
        <v>40200000</v>
      </c>
      <c r="G1500" s="101">
        <v>0</v>
      </c>
      <c r="H1500" s="101">
        <v>0</v>
      </c>
      <c r="I1500" s="101">
        <v>0</v>
      </c>
      <c r="J1500" s="101">
        <v>0</v>
      </c>
    </row>
    <row r="1501" spans="1:10" ht="14.25" customHeight="1">
      <c r="A1501" s="93" t="s">
        <v>2157</v>
      </c>
      <c r="B1501" s="93" t="s">
        <v>3951</v>
      </c>
      <c r="C1501" s="101">
        <v>0</v>
      </c>
      <c r="D1501" s="101">
        <v>142000000</v>
      </c>
      <c r="E1501" s="101">
        <v>53000000</v>
      </c>
      <c r="F1501" s="101">
        <v>102000000</v>
      </c>
      <c r="G1501" s="101">
        <v>9000000</v>
      </c>
      <c r="H1501" s="101">
        <v>9000000</v>
      </c>
      <c r="I1501" s="101">
        <v>0</v>
      </c>
      <c r="J1501" s="101">
        <v>0</v>
      </c>
    </row>
    <row r="1502" spans="1:10" ht="14.25" customHeight="1">
      <c r="A1502" s="93" t="s">
        <v>2166</v>
      </c>
      <c r="B1502" s="93" t="s">
        <v>3952</v>
      </c>
      <c r="C1502" s="101">
        <v>0</v>
      </c>
      <c r="D1502" s="101">
        <v>11000000</v>
      </c>
      <c r="E1502" s="101">
        <v>0</v>
      </c>
      <c r="F1502" s="101">
        <v>0</v>
      </c>
      <c r="G1502" s="101">
        <v>0</v>
      </c>
      <c r="H1502" s="101">
        <v>0</v>
      </c>
      <c r="I1502" s="101">
        <v>0</v>
      </c>
      <c r="J1502" s="101">
        <v>0</v>
      </c>
    </row>
    <row r="1503" spans="1:10" ht="14.25" customHeight="1">
      <c r="A1503" s="93" t="s">
        <v>2199</v>
      </c>
      <c r="B1503" s="93" t="s">
        <v>3953</v>
      </c>
      <c r="C1503" s="101">
        <v>0</v>
      </c>
      <c r="D1503" s="101">
        <v>100000000</v>
      </c>
      <c r="E1503" s="101">
        <v>0</v>
      </c>
      <c r="F1503" s="101">
        <v>0</v>
      </c>
      <c r="G1503" s="101">
        <v>0</v>
      </c>
      <c r="H1503" s="101">
        <v>0</v>
      </c>
      <c r="I1503" s="101">
        <v>0</v>
      </c>
      <c r="J1503" s="101">
        <v>0</v>
      </c>
    </row>
    <row r="1504" spans="1:10" ht="14.25" customHeight="1">
      <c r="A1504" s="93" t="s">
        <v>2183</v>
      </c>
      <c r="B1504" s="93" t="s">
        <v>2179</v>
      </c>
      <c r="C1504" s="101">
        <v>0</v>
      </c>
      <c r="D1504" s="101">
        <v>120974</v>
      </c>
      <c r="E1504" s="101">
        <v>0</v>
      </c>
      <c r="F1504" s="101">
        <v>0</v>
      </c>
      <c r="G1504" s="101">
        <v>0</v>
      </c>
      <c r="H1504" s="101">
        <v>0</v>
      </c>
      <c r="I1504" s="101">
        <v>0</v>
      </c>
      <c r="J1504" s="101">
        <v>0</v>
      </c>
    </row>
    <row r="1505" spans="1:10" ht="14.25" customHeight="1">
      <c r="A1505" s="93" t="s">
        <v>2178</v>
      </c>
      <c r="B1505" s="93" t="s">
        <v>3954</v>
      </c>
      <c r="C1505" s="101">
        <v>0</v>
      </c>
      <c r="D1505" s="101">
        <v>75342</v>
      </c>
      <c r="E1505" s="101">
        <v>0</v>
      </c>
      <c r="F1505" s="101">
        <v>0</v>
      </c>
      <c r="G1505" s="101">
        <v>0</v>
      </c>
      <c r="H1505" s="101">
        <v>0</v>
      </c>
      <c r="I1505" s="101">
        <v>0</v>
      </c>
      <c r="J1505" s="101">
        <v>0</v>
      </c>
    </row>
    <row r="1506" spans="1:10" ht="14.25" customHeight="1">
      <c r="A1506" s="93" t="s">
        <v>3562</v>
      </c>
      <c r="B1506" s="102" t="s">
        <v>3955</v>
      </c>
      <c r="C1506" s="101">
        <v>0</v>
      </c>
      <c r="D1506" s="101">
        <v>0</v>
      </c>
      <c r="E1506" s="101">
        <v>0</v>
      </c>
      <c r="F1506" s="101">
        <v>0</v>
      </c>
      <c r="G1506" s="101">
        <v>0</v>
      </c>
      <c r="H1506" s="101">
        <v>0</v>
      </c>
      <c r="I1506" s="101">
        <v>0</v>
      </c>
      <c r="J1506" s="101">
        <v>0</v>
      </c>
    </row>
    <row r="1507" spans="1:10" ht="14.25" customHeight="1">
      <c r="A1507" s="93" t="s">
        <v>2198</v>
      </c>
      <c r="B1507" s="93" t="s">
        <v>3956</v>
      </c>
      <c r="C1507" s="101">
        <v>0</v>
      </c>
      <c r="D1507" s="101">
        <v>36000000</v>
      </c>
      <c r="E1507" s="101">
        <v>0</v>
      </c>
      <c r="F1507" s="101">
        <v>19988130</v>
      </c>
      <c r="G1507" s="101">
        <v>0</v>
      </c>
      <c r="H1507" s="101">
        <v>0</v>
      </c>
      <c r="I1507" s="101">
        <v>0</v>
      </c>
      <c r="J1507" s="101">
        <v>0</v>
      </c>
    </row>
    <row r="1508" spans="1:10" ht="14.25" customHeight="1">
      <c r="A1508" s="93" t="s">
        <v>2202</v>
      </c>
      <c r="B1508" s="93" t="s">
        <v>3957</v>
      </c>
      <c r="C1508" s="101">
        <v>0</v>
      </c>
      <c r="D1508" s="101">
        <v>98923331.469999999</v>
      </c>
      <c r="E1508" s="101">
        <v>0</v>
      </c>
      <c r="F1508" s="101">
        <v>0</v>
      </c>
      <c r="G1508" s="101">
        <v>0</v>
      </c>
      <c r="H1508" s="101">
        <v>0</v>
      </c>
      <c r="I1508" s="101">
        <v>0</v>
      </c>
      <c r="J1508" s="101">
        <v>0</v>
      </c>
    </row>
    <row r="1509" spans="1:10" ht="14.25" customHeight="1">
      <c r="A1509" s="93" t="s">
        <v>2329</v>
      </c>
      <c r="B1509" s="102" t="s">
        <v>3958</v>
      </c>
      <c r="C1509" s="101">
        <v>0</v>
      </c>
      <c r="D1509" s="101">
        <v>15000000</v>
      </c>
      <c r="E1509" s="101">
        <v>0</v>
      </c>
      <c r="F1509" s="101">
        <v>15000000</v>
      </c>
      <c r="G1509" s="101">
        <v>0</v>
      </c>
      <c r="H1509" s="101">
        <v>0</v>
      </c>
      <c r="I1509" s="101">
        <v>0</v>
      </c>
      <c r="J1509" s="101">
        <v>0</v>
      </c>
    </row>
    <row r="1510" spans="1:10" ht="14.25" customHeight="1">
      <c r="B1510" s="93" t="s">
        <v>3950</v>
      </c>
      <c r="C1510" s="101">
        <v>0</v>
      </c>
      <c r="D1510" s="101">
        <v>486119647.47000003</v>
      </c>
      <c r="E1510" s="101">
        <v>93200000</v>
      </c>
      <c r="F1510" s="101">
        <v>177188130</v>
      </c>
      <c r="G1510" s="101">
        <v>9000000</v>
      </c>
      <c r="H1510" s="101">
        <v>9000000</v>
      </c>
      <c r="I1510" s="101">
        <v>0</v>
      </c>
      <c r="J1510" s="101">
        <v>0</v>
      </c>
    </row>
    <row r="1511" spans="1:10" ht="14.25" customHeight="1">
      <c r="B1511" s="93"/>
      <c r="C1511" s="101">
        <v>0</v>
      </c>
      <c r="D1511" s="101">
        <v>486119647.47000003</v>
      </c>
      <c r="E1511" s="101">
        <v>93200000</v>
      </c>
      <c r="F1511" s="101">
        <v>177188130</v>
      </c>
      <c r="G1511" s="101">
        <v>9000000</v>
      </c>
      <c r="H1511" s="101">
        <v>9000000</v>
      </c>
      <c r="I1511" s="101">
        <v>0</v>
      </c>
      <c r="J1511" s="101">
        <v>0</v>
      </c>
    </row>
    <row r="1512" spans="1:10" ht="14.25" customHeight="1">
      <c r="A1512" s="93">
        <v>2</v>
      </c>
      <c r="B1512" s="93" t="s">
        <v>3610</v>
      </c>
      <c r="C1512" s="93"/>
      <c r="D1512" s="93"/>
      <c r="E1512" s="93"/>
      <c r="F1512" s="93"/>
      <c r="G1512" s="93"/>
      <c r="H1512" s="93"/>
      <c r="I1512" s="93"/>
    </row>
    <row r="1513" spans="1:10" ht="14.25" customHeight="1">
      <c r="A1513" s="93">
        <v>19</v>
      </c>
      <c r="B1513" s="93" t="s">
        <v>3950</v>
      </c>
      <c r="C1513" s="93"/>
      <c r="D1513" s="93"/>
      <c r="E1513" s="93"/>
      <c r="F1513" s="93"/>
      <c r="G1513" s="93"/>
      <c r="H1513" s="93"/>
      <c r="I1513" s="93"/>
    </row>
    <row r="1514" spans="1:10" ht="14.25" customHeight="1">
      <c r="A1514" s="93" t="s">
        <v>2135</v>
      </c>
      <c r="B1514" s="93" t="s">
        <v>3959</v>
      </c>
      <c r="C1514" s="101">
        <v>72000000</v>
      </c>
      <c r="D1514" s="101">
        <v>71500000</v>
      </c>
      <c r="E1514" s="101">
        <v>0</v>
      </c>
      <c r="F1514" s="101">
        <v>71500000</v>
      </c>
      <c r="G1514" s="101">
        <v>9180000</v>
      </c>
      <c r="H1514" s="101">
        <v>37260000</v>
      </c>
      <c r="I1514" s="101">
        <v>6180000</v>
      </c>
      <c r="J1514" s="101">
        <v>28080000</v>
      </c>
    </row>
    <row r="1515" spans="1:10" ht="14.25" customHeight="1">
      <c r="A1515" s="93" t="s">
        <v>2137</v>
      </c>
      <c r="B1515" s="93" t="s">
        <v>3960</v>
      </c>
      <c r="C1515" s="101">
        <v>15000000</v>
      </c>
      <c r="D1515" s="101">
        <v>15000000</v>
      </c>
      <c r="E1515" s="101">
        <v>0</v>
      </c>
      <c r="F1515" s="101">
        <v>10721900</v>
      </c>
      <c r="G1515" s="101">
        <v>0</v>
      </c>
      <c r="H1515" s="101">
        <v>0</v>
      </c>
      <c r="I1515" s="101">
        <v>0</v>
      </c>
      <c r="J1515" s="101">
        <v>0</v>
      </c>
    </row>
    <row r="1516" spans="1:10" ht="14.25" customHeight="1">
      <c r="A1516" s="93" t="s">
        <v>2139</v>
      </c>
      <c r="B1516" s="93" t="s">
        <v>3961</v>
      </c>
      <c r="C1516" s="101">
        <v>6000000</v>
      </c>
      <c r="D1516" s="101">
        <v>6000000</v>
      </c>
      <c r="E1516" s="101">
        <v>0</v>
      </c>
      <c r="F1516" s="101">
        <v>6000000</v>
      </c>
      <c r="G1516" s="101">
        <v>0</v>
      </c>
      <c r="H1516" s="101">
        <v>0</v>
      </c>
      <c r="I1516" s="101">
        <v>0</v>
      </c>
      <c r="J1516" s="101">
        <v>0</v>
      </c>
    </row>
    <row r="1517" spans="1:10" ht="14.25" customHeight="1">
      <c r="A1517" s="93" t="s">
        <v>2123</v>
      </c>
      <c r="B1517" s="93" t="s">
        <v>3962</v>
      </c>
      <c r="C1517" s="101">
        <v>86500000</v>
      </c>
      <c r="D1517" s="101">
        <v>77200000</v>
      </c>
      <c r="E1517" s="101">
        <v>0</v>
      </c>
      <c r="F1517" s="101">
        <v>77200000</v>
      </c>
      <c r="G1517" s="101">
        <v>7000000</v>
      </c>
      <c r="H1517" s="101">
        <v>49200000</v>
      </c>
      <c r="I1517" s="101">
        <v>7000000</v>
      </c>
      <c r="J1517" s="101">
        <v>42200000</v>
      </c>
    </row>
    <row r="1518" spans="1:10" ht="14.25" customHeight="1">
      <c r="A1518" s="93" t="s">
        <v>2125</v>
      </c>
      <c r="B1518" s="93" t="s">
        <v>2124</v>
      </c>
      <c r="C1518" s="101">
        <v>55000000</v>
      </c>
      <c r="D1518" s="101">
        <v>54100000</v>
      </c>
      <c r="E1518" s="101">
        <v>0</v>
      </c>
      <c r="F1518" s="101">
        <v>54100000</v>
      </c>
      <c r="G1518" s="101">
        <v>5196667</v>
      </c>
      <c r="H1518" s="101">
        <v>33293334</v>
      </c>
      <c r="I1518" s="101">
        <v>5196667</v>
      </c>
      <c r="J1518" s="101">
        <v>28096667</v>
      </c>
    </row>
    <row r="1519" spans="1:10" ht="14.25" customHeight="1">
      <c r="A1519" s="93" t="s">
        <v>2376</v>
      </c>
      <c r="B1519" s="93" t="s">
        <v>3963</v>
      </c>
      <c r="C1519" s="101">
        <v>16350000</v>
      </c>
      <c r="D1519" s="101">
        <v>21350000</v>
      </c>
      <c r="E1519" s="101">
        <v>0</v>
      </c>
      <c r="F1519" s="101">
        <v>21350000</v>
      </c>
      <c r="G1519" s="101">
        <v>3050000</v>
      </c>
      <c r="H1519" s="101">
        <v>3050000</v>
      </c>
      <c r="I1519" s="101">
        <v>0</v>
      </c>
      <c r="J1519" s="101">
        <v>0</v>
      </c>
    </row>
    <row r="1520" spans="1:10" ht="14.25" customHeight="1">
      <c r="A1520" s="93" t="s">
        <v>2378</v>
      </c>
      <c r="B1520" s="93" t="s">
        <v>3964</v>
      </c>
      <c r="C1520" s="101">
        <v>87877180</v>
      </c>
      <c r="D1520" s="101">
        <v>79000000</v>
      </c>
      <c r="E1520" s="101">
        <v>0</v>
      </c>
      <c r="F1520" s="101">
        <v>73400000</v>
      </c>
      <c r="G1520" s="101">
        <v>8100000</v>
      </c>
      <c r="H1520" s="101">
        <v>43800000</v>
      </c>
      <c r="I1520" s="101">
        <v>2800000</v>
      </c>
      <c r="J1520" s="101">
        <v>35700000</v>
      </c>
    </row>
    <row r="1521" spans="1:10" ht="14.25" customHeight="1">
      <c r="A1521" s="93" t="s">
        <v>2381</v>
      </c>
      <c r="B1521" s="93" t="s">
        <v>3965</v>
      </c>
      <c r="C1521" s="101">
        <v>38500000</v>
      </c>
      <c r="D1521" s="101">
        <v>30000000</v>
      </c>
      <c r="E1521" s="101">
        <v>0</v>
      </c>
      <c r="F1521" s="101">
        <v>30000000</v>
      </c>
      <c r="G1521" s="101">
        <v>0</v>
      </c>
      <c r="H1521" s="101">
        <v>12000000</v>
      </c>
      <c r="I1521" s="101">
        <v>0</v>
      </c>
      <c r="J1521" s="101">
        <v>12000000</v>
      </c>
    </row>
    <row r="1522" spans="1:10" ht="14.25" customHeight="1">
      <c r="A1522" s="93" t="s">
        <v>2391</v>
      </c>
      <c r="B1522" s="93" t="s">
        <v>3907</v>
      </c>
      <c r="C1522" s="101">
        <v>33000000</v>
      </c>
      <c r="D1522" s="101">
        <v>40000000</v>
      </c>
      <c r="E1522" s="101">
        <v>0</v>
      </c>
      <c r="F1522" s="101">
        <v>40000000</v>
      </c>
      <c r="G1522" s="101">
        <v>3076923</v>
      </c>
      <c r="H1522" s="101">
        <v>9230769</v>
      </c>
      <c r="I1522" s="101">
        <v>0</v>
      </c>
      <c r="J1522" s="101">
        <v>0</v>
      </c>
    </row>
    <row r="1523" spans="1:10" ht="14.25" customHeight="1">
      <c r="A1523" s="93" t="s">
        <v>2394</v>
      </c>
      <c r="B1523" s="93" t="s">
        <v>2393</v>
      </c>
      <c r="C1523" s="101">
        <v>38500000</v>
      </c>
      <c r="D1523" s="101">
        <v>38500000</v>
      </c>
      <c r="E1523" s="101">
        <v>0</v>
      </c>
      <c r="F1523" s="101">
        <v>38500000</v>
      </c>
      <c r="G1523" s="101">
        <v>3500000</v>
      </c>
      <c r="H1523" s="101">
        <v>24500000</v>
      </c>
      <c r="I1523" s="101">
        <v>3500000</v>
      </c>
      <c r="J1523" s="101">
        <v>21000000</v>
      </c>
    </row>
    <row r="1524" spans="1:10" ht="14.25" customHeight="1">
      <c r="A1524" s="93" t="s">
        <v>2407</v>
      </c>
      <c r="B1524" s="93" t="s">
        <v>3966</v>
      </c>
      <c r="C1524" s="101">
        <v>108000000</v>
      </c>
      <c r="D1524" s="101">
        <v>105200000</v>
      </c>
      <c r="E1524" s="101">
        <v>0</v>
      </c>
      <c r="F1524" s="101">
        <v>91100000</v>
      </c>
      <c r="G1524" s="101">
        <v>14640000</v>
      </c>
      <c r="H1524" s="101">
        <v>32540000</v>
      </c>
      <c r="I1524" s="101">
        <v>3500000</v>
      </c>
      <c r="J1524" s="101">
        <v>17900000</v>
      </c>
    </row>
    <row r="1525" spans="1:10" ht="14.25" customHeight="1">
      <c r="A1525" s="93" t="s">
        <v>2409</v>
      </c>
      <c r="B1525" s="93" t="s">
        <v>3966</v>
      </c>
      <c r="C1525" s="101">
        <v>0</v>
      </c>
      <c r="D1525" s="101">
        <v>75095292.159999996</v>
      </c>
      <c r="E1525" s="101">
        <v>0</v>
      </c>
      <c r="F1525" s="101">
        <v>64560000</v>
      </c>
      <c r="G1525" s="101">
        <v>12212000</v>
      </c>
      <c r="H1525" s="101">
        <v>34476000</v>
      </c>
      <c r="I1525" s="101">
        <v>4344000</v>
      </c>
      <c r="J1525" s="101">
        <v>22264000</v>
      </c>
    </row>
    <row r="1526" spans="1:10" ht="14.25" customHeight="1">
      <c r="A1526" s="93" t="s">
        <v>2403</v>
      </c>
      <c r="B1526" s="93" t="s">
        <v>3967</v>
      </c>
      <c r="C1526" s="101">
        <v>72000000</v>
      </c>
      <c r="D1526" s="101">
        <v>72000000</v>
      </c>
      <c r="E1526" s="101">
        <v>0</v>
      </c>
      <c r="F1526" s="101">
        <v>72000000</v>
      </c>
      <c r="G1526" s="101">
        <v>8683000</v>
      </c>
      <c r="H1526" s="101">
        <v>40749000</v>
      </c>
      <c r="I1526" s="101">
        <v>5300000</v>
      </c>
      <c r="J1526" s="101">
        <v>32066000</v>
      </c>
    </row>
    <row r="1527" spans="1:10" ht="14.25" customHeight="1">
      <c r="A1527" s="93" t="s">
        <v>2415</v>
      </c>
      <c r="B1527" s="93" t="s">
        <v>3968</v>
      </c>
      <c r="C1527" s="101">
        <v>55000000</v>
      </c>
      <c r="D1527" s="101">
        <v>55000000</v>
      </c>
      <c r="E1527" s="101">
        <v>0</v>
      </c>
      <c r="F1527" s="101">
        <v>55000000</v>
      </c>
      <c r="G1527" s="101">
        <v>0</v>
      </c>
      <c r="H1527" s="101">
        <v>0</v>
      </c>
      <c r="I1527" s="101">
        <v>0</v>
      </c>
      <c r="J1527" s="101">
        <v>0</v>
      </c>
    </row>
    <row r="1528" spans="1:10" ht="14.25" customHeight="1">
      <c r="A1528" s="93" t="s">
        <v>2418</v>
      </c>
      <c r="B1528" s="93" t="s">
        <v>3969</v>
      </c>
      <c r="C1528" s="101">
        <v>49500000</v>
      </c>
      <c r="D1528" s="101">
        <v>49500000</v>
      </c>
      <c r="E1528" s="101">
        <v>0</v>
      </c>
      <c r="F1528" s="101">
        <v>49200000</v>
      </c>
      <c r="G1528" s="101">
        <v>0</v>
      </c>
      <c r="H1528" s="101">
        <v>26880000</v>
      </c>
      <c r="I1528" s="101">
        <v>4480000</v>
      </c>
      <c r="J1528" s="101">
        <v>26880000</v>
      </c>
    </row>
    <row r="1529" spans="1:10" ht="14.25" customHeight="1">
      <c r="A1529" s="93" t="s">
        <v>2357</v>
      </c>
      <c r="B1529" s="93" t="s">
        <v>2356</v>
      </c>
      <c r="C1529" s="101">
        <v>19250000</v>
      </c>
      <c r="D1529" s="101">
        <v>15500000</v>
      </c>
      <c r="E1529" s="101">
        <v>0</v>
      </c>
      <c r="F1529" s="101">
        <v>15500000</v>
      </c>
      <c r="G1529" s="101">
        <v>584000</v>
      </c>
      <c r="H1529" s="101">
        <v>13168000</v>
      </c>
      <c r="I1529" s="101">
        <v>584000</v>
      </c>
      <c r="J1529" s="101">
        <v>12584000</v>
      </c>
    </row>
    <row r="1530" spans="1:10" ht="14.25" customHeight="1">
      <c r="A1530" s="93" t="s">
        <v>2359</v>
      </c>
      <c r="B1530" s="93" t="s">
        <v>3970</v>
      </c>
      <c r="C1530" s="101">
        <v>19250000</v>
      </c>
      <c r="D1530" s="101">
        <v>17500000</v>
      </c>
      <c r="E1530" s="101">
        <v>0</v>
      </c>
      <c r="F1530" s="101">
        <v>17500000</v>
      </c>
      <c r="G1530" s="101">
        <v>2916000</v>
      </c>
      <c r="H1530" s="101">
        <v>5832000</v>
      </c>
      <c r="I1530" s="101">
        <v>2916000</v>
      </c>
      <c r="J1530" s="101">
        <v>2916000</v>
      </c>
    </row>
    <row r="1531" spans="1:10" ht="14.25" customHeight="1">
      <c r="A1531" s="93" t="s">
        <v>2361</v>
      </c>
      <c r="B1531" s="93" t="s">
        <v>2360</v>
      </c>
      <c r="C1531" s="101">
        <v>25000000</v>
      </c>
      <c r="D1531" s="101">
        <v>25000000</v>
      </c>
      <c r="E1531" s="101">
        <v>0</v>
      </c>
      <c r="F1531" s="101">
        <v>25000000</v>
      </c>
      <c r="G1531" s="101">
        <v>0</v>
      </c>
      <c r="H1531" s="101">
        <v>0</v>
      </c>
      <c r="I1531" s="101">
        <v>0</v>
      </c>
      <c r="J1531" s="101">
        <v>0</v>
      </c>
    </row>
    <row r="1532" spans="1:10" ht="14.25" customHeight="1">
      <c r="A1532" s="93" t="s">
        <v>2363</v>
      </c>
      <c r="B1532" s="93" t="s">
        <v>3971</v>
      </c>
      <c r="C1532" s="101">
        <v>25000000</v>
      </c>
      <c r="D1532" s="101">
        <v>30000000</v>
      </c>
      <c r="E1532" s="101">
        <v>0</v>
      </c>
      <c r="F1532" s="101">
        <v>30000000</v>
      </c>
      <c r="G1532" s="101">
        <v>3333333</v>
      </c>
      <c r="H1532" s="101">
        <v>6666666</v>
      </c>
      <c r="I1532" s="101">
        <v>0</v>
      </c>
      <c r="J1532" s="101">
        <v>0</v>
      </c>
    </row>
    <row r="1533" spans="1:10" ht="14.25" customHeight="1">
      <c r="A1533" s="93" t="s">
        <v>2344</v>
      </c>
      <c r="B1533" s="93" t="s">
        <v>3972</v>
      </c>
      <c r="C1533" s="101">
        <v>38500000</v>
      </c>
      <c r="D1533" s="101">
        <v>33000000</v>
      </c>
      <c r="E1533" s="101">
        <v>0</v>
      </c>
      <c r="F1533" s="101">
        <v>33000000</v>
      </c>
      <c r="G1533" s="101">
        <v>3500000</v>
      </c>
      <c r="H1533" s="101">
        <v>19000000</v>
      </c>
      <c r="I1533" s="101">
        <v>3500000</v>
      </c>
      <c r="J1533" s="101">
        <v>15500000</v>
      </c>
    </row>
    <row r="1534" spans="1:10" ht="14.25" customHeight="1">
      <c r="A1534" s="93" t="s">
        <v>2347</v>
      </c>
      <c r="B1534" s="93" t="s">
        <v>3973</v>
      </c>
      <c r="C1534" s="101">
        <v>19000000</v>
      </c>
      <c r="D1534" s="101">
        <v>19000000</v>
      </c>
      <c r="E1534" s="101">
        <v>0</v>
      </c>
      <c r="F1534" s="101">
        <v>19000000</v>
      </c>
      <c r="G1534" s="101">
        <v>9500000</v>
      </c>
      <c r="H1534" s="101">
        <v>9500000</v>
      </c>
      <c r="I1534" s="101">
        <v>0</v>
      </c>
      <c r="J1534" s="101">
        <v>0</v>
      </c>
    </row>
    <row r="1535" spans="1:10" ht="14.25" customHeight="1">
      <c r="A1535" s="93" t="s">
        <v>2082</v>
      </c>
      <c r="B1535" s="93" t="s">
        <v>3974</v>
      </c>
      <c r="C1535" s="101">
        <v>25000000</v>
      </c>
      <c r="D1535" s="101">
        <v>20000000</v>
      </c>
      <c r="E1535" s="101">
        <v>0</v>
      </c>
      <c r="F1535" s="101">
        <v>20000000</v>
      </c>
      <c r="G1535" s="101">
        <v>4000000</v>
      </c>
      <c r="H1535" s="101">
        <v>6000000</v>
      </c>
      <c r="I1535" s="101">
        <v>2000000</v>
      </c>
      <c r="J1535" s="101">
        <v>2000000</v>
      </c>
    </row>
    <row r="1536" spans="1:10" ht="14.25" customHeight="1">
      <c r="A1536" s="93" t="s">
        <v>2084</v>
      </c>
      <c r="B1536" s="93" t="s">
        <v>2083</v>
      </c>
      <c r="C1536" s="101">
        <v>30000000</v>
      </c>
      <c r="D1536" s="101">
        <v>25000000</v>
      </c>
      <c r="E1536" s="101">
        <v>0</v>
      </c>
      <c r="F1536" s="101">
        <v>25000000</v>
      </c>
      <c r="G1536" s="101">
        <v>10000000</v>
      </c>
      <c r="H1536" s="101">
        <v>14166667</v>
      </c>
      <c r="I1536" s="101">
        <v>4166667</v>
      </c>
      <c r="J1536" s="101">
        <v>4166667</v>
      </c>
    </row>
    <row r="1537" spans="1:10" ht="14.25" customHeight="1">
      <c r="A1537" s="93" t="s">
        <v>2107</v>
      </c>
      <c r="B1537" s="93" t="s">
        <v>2106</v>
      </c>
      <c r="C1537" s="101">
        <v>15000000</v>
      </c>
      <c r="D1537" s="101">
        <v>15000000</v>
      </c>
      <c r="E1537" s="101">
        <v>0</v>
      </c>
      <c r="F1537" s="101">
        <v>15000000</v>
      </c>
      <c r="G1537" s="101">
        <v>0</v>
      </c>
      <c r="H1537" s="101">
        <v>0</v>
      </c>
      <c r="I1537" s="101">
        <v>0</v>
      </c>
      <c r="J1537" s="101">
        <v>0</v>
      </c>
    </row>
    <row r="1538" spans="1:10" ht="14.25" customHeight="1">
      <c r="A1538" s="93" t="s">
        <v>2109</v>
      </c>
      <c r="B1538" s="93" t="s">
        <v>2108</v>
      </c>
      <c r="C1538" s="101">
        <v>77000000</v>
      </c>
      <c r="D1538" s="101">
        <v>90960000</v>
      </c>
      <c r="E1538" s="101">
        <v>0</v>
      </c>
      <c r="F1538" s="101">
        <v>89180000</v>
      </c>
      <c r="G1538" s="101">
        <v>4780000</v>
      </c>
      <c r="H1538" s="101">
        <v>36840000</v>
      </c>
      <c r="I1538" s="101">
        <v>6000000</v>
      </c>
      <c r="J1538" s="101">
        <v>32060000</v>
      </c>
    </row>
    <row r="1539" spans="1:10" ht="14.25" customHeight="1">
      <c r="A1539" s="93" t="s">
        <v>2096</v>
      </c>
      <c r="B1539" s="93" t="s">
        <v>3911</v>
      </c>
      <c r="C1539" s="101">
        <v>40000000</v>
      </c>
      <c r="D1539" s="101">
        <v>40000000</v>
      </c>
      <c r="E1539" s="101">
        <v>0</v>
      </c>
      <c r="F1539" s="101">
        <v>40000000</v>
      </c>
      <c r="G1539" s="101">
        <v>8888889</v>
      </c>
      <c r="H1539" s="101">
        <v>8888889</v>
      </c>
      <c r="I1539" s="101">
        <v>0</v>
      </c>
      <c r="J1539" s="101">
        <v>0</v>
      </c>
    </row>
    <row r="1540" spans="1:10" ht="14.25" customHeight="1">
      <c r="A1540" s="93" t="s">
        <v>2098</v>
      </c>
      <c r="B1540" s="93" t="s">
        <v>3975</v>
      </c>
      <c r="C1540" s="101">
        <v>19000000</v>
      </c>
      <c r="D1540" s="101">
        <v>19000000</v>
      </c>
      <c r="E1540" s="101">
        <v>0</v>
      </c>
      <c r="F1540" s="101">
        <v>19000000</v>
      </c>
      <c r="G1540" s="101">
        <v>0</v>
      </c>
      <c r="H1540" s="101">
        <v>0</v>
      </c>
      <c r="I1540" s="101">
        <v>0</v>
      </c>
      <c r="J1540" s="101">
        <v>0</v>
      </c>
    </row>
    <row r="1541" spans="1:10" ht="14.25" customHeight="1">
      <c r="A1541" s="93" t="s">
        <v>2259</v>
      </c>
      <c r="B1541" s="93" t="s">
        <v>3976</v>
      </c>
      <c r="C1541" s="101">
        <v>10000000</v>
      </c>
      <c r="D1541" s="101">
        <v>10000000</v>
      </c>
      <c r="E1541" s="101">
        <v>0</v>
      </c>
      <c r="F1541" s="101">
        <v>10000000</v>
      </c>
      <c r="G1541" s="101">
        <v>0</v>
      </c>
      <c r="H1541" s="101">
        <v>0</v>
      </c>
      <c r="I1541" s="101">
        <v>0</v>
      </c>
      <c r="J1541" s="101">
        <v>0</v>
      </c>
    </row>
    <row r="1542" spans="1:10" ht="14.25" customHeight="1">
      <c r="A1542" s="93" t="s">
        <v>2254</v>
      </c>
      <c r="B1542" s="93" t="s">
        <v>3977</v>
      </c>
      <c r="C1542" s="101">
        <v>19250000</v>
      </c>
      <c r="D1542" s="101">
        <v>19250000</v>
      </c>
      <c r="E1542" s="101">
        <v>0</v>
      </c>
      <c r="F1542" s="101">
        <v>19250000</v>
      </c>
      <c r="G1542" s="101">
        <v>0</v>
      </c>
      <c r="H1542" s="101">
        <v>19250000</v>
      </c>
      <c r="I1542" s="101">
        <v>0</v>
      </c>
      <c r="J1542" s="101">
        <v>19250000</v>
      </c>
    </row>
    <row r="1543" spans="1:10" ht="14.25" customHeight="1">
      <c r="A1543" s="93" t="s">
        <v>2256</v>
      </c>
      <c r="B1543" s="93" t="s">
        <v>3978</v>
      </c>
      <c r="C1543" s="101">
        <v>19250000</v>
      </c>
      <c r="D1543" s="101">
        <v>33827180</v>
      </c>
      <c r="E1543" s="101">
        <v>0</v>
      </c>
      <c r="F1543" s="101">
        <v>33750000</v>
      </c>
      <c r="G1543" s="101">
        <v>5500000</v>
      </c>
      <c r="H1543" s="101">
        <v>11750000</v>
      </c>
      <c r="I1543" s="101">
        <v>5500000</v>
      </c>
      <c r="J1543" s="101">
        <v>6250000</v>
      </c>
    </row>
    <row r="1544" spans="1:10" ht="14.25" customHeight="1">
      <c r="A1544" s="93" t="s">
        <v>2261</v>
      </c>
      <c r="B1544" s="93" t="s">
        <v>3979</v>
      </c>
      <c r="C1544" s="101">
        <v>20000000</v>
      </c>
      <c r="D1544" s="101">
        <v>20000000</v>
      </c>
      <c r="E1544" s="101">
        <v>0</v>
      </c>
      <c r="F1544" s="101">
        <v>20000000</v>
      </c>
      <c r="G1544" s="101">
        <v>5000000</v>
      </c>
      <c r="H1544" s="101">
        <v>7500000</v>
      </c>
      <c r="I1544" s="101">
        <v>0</v>
      </c>
      <c r="J1544" s="101">
        <v>0</v>
      </c>
    </row>
    <row r="1545" spans="1:10" ht="14.25" customHeight="1">
      <c r="A1545" s="93" t="s">
        <v>2280</v>
      </c>
      <c r="B1545" s="93" t="s">
        <v>3980</v>
      </c>
      <c r="C1545" s="101">
        <v>38500000</v>
      </c>
      <c r="D1545" s="101">
        <v>38000000</v>
      </c>
      <c r="E1545" s="101">
        <v>0</v>
      </c>
      <c r="F1545" s="101">
        <v>38000000</v>
      </c>
      <c r="G1545" s="101">
        <v>4000000</v>
      </c>
      <c r="H1545" s="101">
        <v>22000000</v>
      </c>
      <c r="I1545" s="101">
        <v>5500000</v>
      </c>
      <c r="J1545" s="101">
        <v>18000000</v>
      </c>
    </row>
    <row r="1546" spans="1:10" ht="14.25" customHeight="1">
      <c r="A1546" s="93" t="s">
        <v>2276</v>
      </c>
      <c r="B1546" s="93" t="s">
        <v>2275</v>
      </c>
      <c r="C1546" s="101">
        <v>38500000</v>
      </c>
      <c r="D1546" s="101">
        <v>18090000</v>
      </c>
      <c r="E1546" s="101">
        <v>0</v>
      </c>
      <c r="F1546" s="101">
        <v>18090000</v>
      </c>
      <c r="G1546" s="101">
        <v>1500000</v>
      </c>
      <c r="H1546" s="101">
        <v>9090000</v>
      </c>
      <c r="I1546" s="101">
        <v>0</v>
      </c>
      <c r="J1546" s="101">
        <v>7590000</v>
      </c>
    </row>
    <row r="1547" spans="1:10" ht="14.25" customHeight="1">
      <c r="A1547" s="93" t="s">
        <v>2278</v>
      </c>
      <c r="B1547" s="93" t="s">
        <v>3981</v>
      </c>
      <c r="C1547" s="101">
        <v>38500000</v>
      </c>
      <c r="D1547" s="101">
        <v>29550000</v>
      </c>
      <c r="E1547" s="101">
        <v>0</v>
      </c>
      <c r="F1547" s="101">
        <v>26850000</v>
      </c>
      <c r="G1547" s="101">
        <v>2700000</v>
      </c>
      <c r="H1547" s="101">
        <v>18750000</v>
      </c>
      <c r="I1547" s="101">
        <v>0</v>
      </c>
      <c r="J1547" s="101">
        <v>16050000</v>
      </c>
    </row>
    <row r="1548" spans="1:10" ht="14.25" customHeight="1">
      <c r="A1548" s="93" t="s">
        <v>2282</v>
      </c>
      <c r="B1548" s="93" t="s">
        <v>3982</v>
      </c>
      <c r="C1548" s="101">
        <v>56400000</v>
      </c>
      <c r="D1548" s="101">
        <v>20000000</v>
      </c>
      <c r="E1548" s="101">
        <v>0</v>
      </c>
      <c r="F1548" s="101">
        <v>20000000</v>
      </c>
      <c r="G1548" s="101">
        <v>0</v>
      </c>
      <c r="H1548" s="101">
        <v>0</v>
      </c>
      <c r="I1548" s="101">
        <v>0</v>
      </c>
      <c r="J1548" s="101">
        <v>0</v>
      </c>
    </row>
    <row r="1549" spans="1:10" ht="14.25" customHeight="1">
      <c r="A1549" s="93" t="s">
        <v>2290</v>
      </c>
      <c r="B1549" s="93" t="s">
        <v>3983</v>
      </c>
      <c r="C1549" s="101">
        <v>27500000</v>
      </c>
      <c r="D1549" s="101">
        <v>43900000</v>
      </c>
      <c r="E1549" s="101">
        <v>0</v>
      </c>
      <c r="F1549" s="101">
        <v>43900000</v>
      </c>
      <c r="G1549" s="101">
        <v>3658333</v>
      </c>
      <c r="H1549" s="101">
        <v>5487500</v>
      </c>
      <c r="I1549" s="101">
        <v>0</v>
      </c>
      <c r="J1549" s="101">
        <v>0</v>
      </c>
    </row>
    <row r="1550" spans="1:10" ht="14.25" customHeight="1">
      <c r="A1550" s="93" t="s">
        <v>2288</v>
      </c>
      <c r="B1550" s="93" t="s">
        <v>3984</v>
      </c>
      <c r="C1550" s="101">
        <v>27500000</v>
      </c>
      <c r="D1550" s="101">
        <v>27500000</v>
      </c>
      <c r="E1550" s="101">
        <v>0</v>
      </c>
      <c r="F1550" s="101">
        <v>27500000</v>
      </c>
      <c r="G1550" s="101">
        <v>3437500</v>
      </c>
      <c r="H1550" s="101">
        <v>3437500</v>
      </c>
      <c r="I1550" s="101">
        <v>0</v>
      </c>
      <c r="J1550" s="101">
        <v>0</v>
      </c>
    </row>
    <row r="1551" spans="1:10" ht="14.25" customHeight="1">
      <c r="A1551" s="93" t="s">
        <v>2298</v>
      </c>
      <c r="B1551" s="93" t="s">
        <v>3985</v>
      </c>
      <c r="C1551" s="101">
        <v>10000000</v>
      </c>
      <c r="D1551" s="101">
        <v>10000000</v>
      </c>
      <c r="E1551" s="101">
        <v>0</v>
      </c>
      <c r="F1551" s="101">
        <v>10000000</v>
      </c>
      <c r="G1551" s="101">
        <v>1000000</v>
      </c>
      <c r="H1551" s="101">
        <v>1000000</v>
      </c>
      <c r="I1551" s="101">
        <v>0</v>
      </c>
      <c r="J1551" s="101">
        <v>0</v>
      </c>
    </row>
    <row r="1552" spans="1:10" ht="14.25" customHeight="1">
      <c r="A1552" s="93" t="s">
        <v>2300</v>
      </c>
      <c r="B1552" s="93" t="s">
        <v>2299</v>
      </c>
      <c r="C1552" s="101">
        <v>10000000</v>
      </c>
      <c r="D1552" s="101">
        <v>10000000</v>
      </c>
      <c r="E1552" s="101">
        <v>0</v>
      </c>
      <c r="F1552" s="101">
        <v>10000000</v>
      </c>
      <c r="G1552" s="101">
        <v>2000000</v>
      </c>
      <c r="H1552" s="101">
        <v>2000000</v>
      </c>
      <c r="I1552" s="101">
        <v>0</v>
      </c>
      <c r="J1552" s="101">
        <v>0</v>
      </c>
    </row>
    <row r="1553" spans="1:10" ht="14.25" customHeight="1">
      <c r="A1553" s="93" t="s">
        <v>2326</v>
      </c>
      <c r="B1553" s="93" t="s">
        <v>2325</v>
      </c>
      <c r="C1553" s="101">
        <v>30000000</v>
      </c>
      <c r="D1553" s="101">
        <v>25000000</v>
      </c>
      <c r="E1553" s="101">
        <v>0</v>
      </c>
      <c r="F1553" s="101">
        <v>25000000</v>
      </c>
      <c r="G1553" s="101">
        <v>2500000</v>
      </c>
      <c r="H1553" s="101">
        <v>5000000</v>
      </c>
      <c r="I1553" s="101">
        <v>0</v>
      </c>
      <c r="J1553" s="101">
        <v>0</v>
      </c>
    </row>
    <row r="1554" spans="1:10" ht="14.25" customHeight="1">
      <c r="A1554" s="93" t="s">
        <v>2328</v>
      </c>
      <c r="B1554" s="93" t="s">
        <v>3986</v>
      </c>
      <c r="C1554" s="101">
        <v>0</v>
      </c>
      <c r="D1554" s="101">
        <v>25000000</v>
      </c>
      <c r="E1554" s="101">
        <v>0</v>
      </c>
      <c r="F1554" s="101">
        <v>25000000</v>
      </c>
      <c r="G1554" s="101">
        <v>0</v>
      </c>
      <c r="H1554" s="101">
        <v>0</v>
      </c>
      <c r="I1554" s="101">
        <v>0</v>
      </c>
      <c r="J1554" s="101">
        <v>0</v>
      </c>
    </row>
    <row r="1555" spans="1:10" ht="14.25" customHeight="1">
      <c r="A1555" s="93" t="s">
        <v>2316</v>
      </c>
      <c r="B1555" s="93" t="s">
        <v>3987</v>
      </c>
      <c r="C1555" s="101">
        <v>14000000</v>
      </c>
      <c r="D1555" s="101">
        <v>14000000</v>
      </c>
      <c r="E1555" s="101">
        <v>0</v>
      </c>
      <c r="F1555" s="101">
        <v>14000000</v>
      </c>
      <c r="G1555" s="101">
        <v>2333333</v>
      </c>
      <c r="H1555" s="101">
        <v>2333333</v>
      </c>
      <c r="I1555" s="101">
        <v>0</v>
      </c>
      <c r="J1555" s="101">
        <v>0</v>
      </c>
    </row>
    <row r="1556" spans="1:10" ht="14.25" customHeight="1">
      <c r="A1556" s="93" t="s">
        <v>2318</v>
      </c>
      <c r="B1556" s="93" t="s">
        <v>3988</v>
      </c>
      <c r="C1556" s="101">
        <v>14000000</v>
      </c>
      <c r="D1556" s="101">
        <v>14000000</v>
      </c>
      <c r="E1556" s="101">
        <v>0</v>
      </c>
      <c r="F1556" s="101">
        <v>14000000</v>
      </c>
      <c r="G1556" s="101">
        <v>0</v>
      </c>
      <c r="H1556" s="101">
        <v>0</v>
      </c>
      <c r="I1556" s="101">
        <v>0</v>
      </c>
      <c r="J1556" s="101">
        <v>0</v>
      </c>
    </row>
    <row r="1557" spans="1:10" ht="14.25" customHeight="1">
      <c r="A1557" s="93" t="s">
        <v>2306</v>
      </c>
      <c r="B1557" s="93" t="s">
        <v>3989</v>
      </c>
      <c r="C1557" s="101">
        <v>8128000</v>
      </c>
      <c r="D1557" s="101">
        <v>13128000</v>
      </c>
      <c r="E1557" s="101">
        <v>0</v>
      </c>
      <c r="F1557" s="101">
        <v>13128000</v>
      </c>
      <c r="G1557" s="101">
        <v>0</v>
      </c>
      <c r="H1557" s="101">
        <v>0</v>
      </c>
      <c r="I1557" s="101">
        <v>0</v>
      </c>
      <c r="J1557" s="101">
        <v>0</v>
      </c>
    </row>
    <row r="1558" spans="1:10" ht="14.25" customHeight="1">
      <c r="A1558" s="93" t="s">
        <v>2308</v>
      </c>
      <c r="B1558" s="93" t="s">
        <v>2307</v>
      </c>
      <c r="C1558" s="101">
        <v>8128000</v>
      </c>
      <c r="D1558" s="101">
        <v>13128000</v>
      </c>
      <c r="E1558" s="101">
        <v>0</v>
      </c>
      <c r="F1558" s="101">
        <v>13128000</v>
      </c>
      <c r="G1558" s="101">
        <v>0</v>
      </c>
      <c r="H1558" s="101">
        <v>0</v>
      </c>
      <c r="I1558" s="101">
        <v>0</v>
      </c>
      <c r="J1558" s="101">
        <v>0</v>
      </c>
    </row>
    <row r="1559" spans="1:10" ht="14.25" customHeight="1">
      <c r="A1559" s="93" t="s">
        <v>3314</v>
      </c>
      <c r="B1559" s="93" t="s">
        <v>2171</v>
      </c>
      <c r="C1559" s="101">
        <v>0</v>
      </c>
      <c r="D1559" s="101">
        <v>15000000</v>
      </c>
      <c r="E1559" s="101">
        <v>0</v>
      </c>
      <c r="F1559" s="101">
        <v>15000000</v>
      </c>
      <c r="G1559" s="101">
        <v>0</v>
      </c>
      <c r="H1559" s="101">
        <v>15000000</v>
      </c>
      <c r="I1559" s="101">
        <v>0</v>
      </c>
      <c r="J1559" s="101">
        <v>15000000</v>
      </c>
    </row>
    <row r="1560" spans="1:10" ht="14.25" customHeight="1">
      <c r="A1560" s="93" t="s">
        <v>2170</v>
      </c>
      <c r="B1560" s="93" t="s">
        <v>2169</v>
      </c>
      <c r="C1560" s="101">
        <v>48000000</v>
      </c>
      <c r="D1560" s="101">
        <v>48000000</v>
      </c>
      <c r="E1560" s="101">
        <v>0</v>
      </c>
      <c r="F1560" s="101">
        <v>48000000</v>
      </c>
      <c r="G1560" s="101">
        <v>4370000</v>
      </c>
      <c r="H1560" s="101">
        <v>30590000</v>
      </c>
      <c r="I1560" s="101">
        <v>4370000</v>
      </c>
      <c r="J1560" s="101">
        <v>26220000</v>
      </c>
    </row>
    <row r="1561" spans="1:10" ht="14.25" customHeight="1">
      <c r="A1561" s="93" t="s">
        <v>2154</v>
      </c>
      <c r="B1561" s="93" t="s">
        <v>2153</v>
      </c>
      <c r="C1561" s="101">
        <v>100000000</v>
      </c>
      <c r="D1561" s="101">
        <v>44400000</v>
      </c>
      <c r="E1561" s="101">
        <v>0</v>
      </c>
      <c r="F1561" s="101">
        <v>44400000</v>
      </c>
      <c r="G1561" s="101">
        <v>0</v>
      </c>
      <c r="H1561" s="101">
        <v>44400000</v>
      </c>
      <c r="I1561" s="101">
        <v>0</v>
      </c>
      <c r="J1561" s="101">
        <v>44400000</v>
      </c>
    </row>
    <row r="1562" spans="1:10" ht="14.25" customHeight="1">
      <c r="A1562" s="93" t="s">
        <v>2165</v>
      </c>
      <c r="B1562" s="93" t="s">
        <v>2158</v>
      </c>
      <c r="C1562" s="101">
        <v>1053239547.6</v>
      </c>
      <c r="D1562" s="101">
        <v>948456992.89999998</v>
      </c>
      <c r="E1562" s="101">
        <v>14889880.300000001</v>
      </c>
      <c r="F1562" s="101">
        <v>948456992.29999995</v>
      </c>
      <c r="G1562" s="101">
        <v>342857569.50999999</v>
      </c>
      <c r="H1562" s="101">
        <v>928131829.52999997</v>
      </c>
      <c r="I1562" s="101">
        <v>0</v>
      </c>
      <c r="J1562" s="101">
        <v>585274260.01999998</v>
      </c>
    </row>
    <row r="1563" spans="1:10" ht="14.25" customHeight="1">
      <c r="A1563" s="93" t="s">
        <v>2168</v>
      </c>
      <c r="B1563" s="93" t="s">
        <v>2167</v>
      </c>
      <c r="C1563" s="101">
        <v>83829046</v>
      </c>
      <c r="D1563" s="101">
        <v>83829046</v>
      </c>
      <c r="E1563" s="101">
        <v>0</v>
      </c>
      <c r="F1563" s="101">
        <v>83785000</v>
      </c>
      <c r="G1563" s="101">
        <v>8639667</v>
      </c>
      <c r="H1563" s="101">
        <v>56656834</v>
      </c>
      <c r="I1563" s="101">
        <v>4909667</v>
      </c>
      <c r="J1563" s="101">
        <v>48017167</v>
      </c>
    </row>
    <row r="1564" spans="1:10" ht="14.25" customHeight="1">
      <c r="A1564" s="93" t="s">
        <v>2172</v>
      </c>
      <c r="B1564" s="93" t="s">
        <v>2171</v>
      </c>
      <c r="C1564" s="101">
        <v>30000000</v>
      </c>
      <c r="D1564" s="101">
        <v>30000000</v>
      </c>
      <c r="E1564" s="101">
        <v>0</v>
      </c>
      <c r="F1564" s="101">
        <v>30000000</v>
      </c>
      <c r="G1564" s="101">
        <v>0</v>
      </c>
      <c r="H1564" s="101">
        <v>0</v>
      </c>
      <c r="I1564" s="101">
        <v>0</v>
      </c>
      <c r="J1564" s="101">
        <v>0</v>
      </c>
    </row>
    <row r="1565" spans="1:10" ht="14.25" customHeight="1">
      <c r="A1565" s="93" t="s">
        <v>2188</v>
      </c>
      <c r="B1565" s="93" t="s">
        <v>3990</v>
      </c>
      <c r="C1565" s="101">
        <v>0</v>
      </c>
      <c r="D1565" s="101">
        <v>119672435</v>
      </c>
      <c r="E1565" s="101">
        <v>0</v>
      </c>
      <c r="F1565" s="101">
        <v>119672435</v>
      </c>
      <c r="G1565" s="101">
        <v>11460246.369999999</v>
      </c>
      <c r="H1565" s="101">
        <v>80304137.640000001</v>
      </c>
      <c r="I1565" s="101">
        <v>0</v>
      </c>
      <c r="J1565" s="101">
        <v>68843891.269999996</v>
      </c>
    </row>
    <row r="1566" spans="1:10" ht="14.25" customHeight="1">
      <c r="A1566" s="93" t="s">
        <v>2161</v>
      </c>
      <c r="B1566" s="93" t="s">
        <v>2158</v>
      </c>
      <c r="C1566" s="101">
        <v>10647204890</v>
      </c>
      <c r="D1566" s="101">
        <v>18674463346.380001</v>
      </c>
      <c r="E1566" s="101">
        <v>8027258456.3800001</v>
      </c>
      <c r="F1566" s="101">
        <v>18674463346.380001</v>
      </c>
      <c r="G1566" s="101">
        <v>672517529.38999999</v>
      </c>
      <c r="H1566" s="101">
        <v>10566280581.200001</v>
      </c>
      <c r="I1566" s="101">
        <v>0</v>
      </c>
      <c r="J1566" s="101">
        <v>9893763051.8099995</v>
      </c>
    </row>
    <row r="1567" spans="1:10" ht="14.25" customHeight="1">
      <c r="A1567" s="93" t="s">
        <v>2185</v>
      </c>
      <c r="B1567" s="93" t="s">
        <v>3991</v>
      </c>
      <c r="C1567" s="101">
        <v>0</v>
      </c>
      <c r="D1567" s="101">
        <v>0</v>
      </c>
      <c r="E1567" s="101">
        <v>0</v>
      </c>
      <c r="F1567" s="101">
        <v>0</v>
      </c>
      <c r="G1567" s="101">
        <v>0</v>
      </c>
      <c r="H1567" s="101">
        <v>0</v>
      </c>
      <c r="I1567" s="101">
        <v>0</v>
      </c>
      <c r="J1567" s="101">
        <v>0</v>
      </c>
    </row>
    <row r="1568" spans="1:10" ht="14.25" customHeight="1">
      <c r="A1568" s="93" t="s">
        <v>2163</v>
      </c>
      <c r="B1568" s="93" t="s">
        <v>2158</v>
      </c>
      <c r="C1568" s="101">
        <v>34655482061.25</v>
      </c>
      <c r="D1568" s="101">
        <v>34655482061.25</v>
      </c>
      <c r="E1568" s="101">
        <v>0</v>
      </c>
      <c r="F1568" s="101">
        <v>34655482061</v>
      </c>
      <c r="G1568" s="101">
        <v>3362114513.4499998</v>
      </c>
      <c r="H1568" s="101">
        <v>23328025583.779999</v>
      </c>
      <c r="I1568" s="101">
        <v>0</v>
      </c>
      <c r="J1568" s="101">
        <v>19965911070.330002</v>
      </c>
    </row>
    <row r="1569" spans="1:10" ht="14.25" customHeight="1">
      <c r="A1569" s="93" t="s">
        <v>2186</v>
      </c>
      <c r="B1569" s="93" t="s">
        <v>3991</v>
      </c>
      <c r="C1569" s="101">
        <v>260574103.94999999</v>
      </c>
      <c r="D1569" s="101">
        <v>260574103.94999999</v>
      </c>
      <c r="E1569" s="101">
        <v>0</v>
      </c>
      <c r="F1569" s="101">
        <v>260574103</v>
      </c>
      <c r="G1569" s="101">
        <v>0</v>
      </c>
      <c r="H1569" s="101">
        <v>0</v>
      </c>
      <c r="I1569" s="101">
        <v>0</v>
      </c>
      <c r="J1569" s="101">
        <v>0</v>
      </c>
    </row>
    <row r="1570" spans="1:10" ht="14.25" customHeight="1">
      <c r="A1570" s="93" t="s">
        <v>2160</v>
      </c>
      <c r="B1570" s="93" t="s">
        <v>2158</v>
      </c>
      <c r="C1570" s="101">
        <v>25868438586</v>
      </c>
      <c r="D1570" s="101">
        <v>27452547695</v>
      </c>
      <c r="E1570" s="101">
        <v>0</v>
      </c>
      <c r="F1570" s="101">
        <v>25868438586</v>
      </c>
      <c r="G1570" s="101">
        <v>2286342203</v>
      </c>
      <c r="H1570" s="101">
        <v>18307178884</v>
      </c>
      <c r="I1570" s="101">
        <v>0</v>
      </c>
      <c r="J1570" s="101">
        <v>16020836681</v>
      </c>
    </row>
    <row r="1571" spans="1:10" ht="14.25" customHeight="1">
      <c r="A1571" s="93" t="s">
        <v>2181</v>
      </c>
      <c r="B1571" s="93" t="s">
        <v>2179</v>
      </c>
      <c r="C1571" s="101">
        <v>0</v>
      </c>
      <c r="D1571" s="101">
        <v>135702181</v>
      </c>
      <c r="E1571" s="101">
        <v>14400000</v>
      </c>
      <c r="F1571" s="101">
        <v>117280000</v>
      </c>
      <c r="G1571" s="101">
        <v>7038000</v>
      </c>
      <c r="H1571" s="101">
        <v>46396000</v>
      </c>
      <c r="I1571" s="101">
        <v>12078000</v>
      </c>
      <c r="J1571" s="101">
        <v>39358000</v>
      </c>
    </row>
    <row r="1572" spans="1:10" ht="14.25" customHeight="1">
      <c r="A1572" s="93" t="s">
        <v>2175</v>
      </c>
      <c r="B1572" s="93" t="s">
        <v>3954</v>
      </c>
      <c r="C1572" s="101">
        <v>828321732.71000004</v>
      </c>
      <c r="D1572" s="101">
        <v>863364668.00999999</v>
      </c>
      <c r="E1572" s="101">
        <v>0</v>
      </c>
      <c r="F1572" s="101">
        <v>828321732.71000004</v>
      </c>
      <c r="G1572" s="101">
        <v>83228040.409999996</v>
      </c>
      <c r="H1572" s="101">
        <v>328953490.25</v>
      </c>
      <c r="I1572" s="101">
        <v>83228040.409999996</v>
      </c>
      <c r="J1572" s="101">
        <v>328953490.25</v>
      </c>
    </row>
    <row r="1573" spans="1:10" ht="14.25" customHeight="1">
      <c r="A1573" s="93" t="s">
        <v>2180</v>
      </c>
      <c r="B1573" s="93" t="s">
        <v>2179</v>
      </c>
      <c r="C1573" s="101">
        <v>55000000</v>
      </c>
      <c r="D1573" s="101">
        <v>0</v>
      </c>
      <c r="E1573" s="101">
        <v>0</v>
      </c>
      <c r="F1573" s="101">
        <v>0</v>
      </c>
      <c r="G1573" s="101">
        <v>0</v>
      </c>
      <c r="H1573" s="101">
        <v>0</v>
      </c>
      <c r="I1573" s="101">
        <v>0</v>
      </c>
      <c r="J1573" s="101">
        <v>0</v>
      </c>
    </row>
    <row r="1574" spans="1:10" ht="14.25" customHeight="1">
      <c r="A1574" s="93" t="s">
        <v>2193</v>
      </c>
      <c r="B1574" s="93" t="s">
        <v>3992</v>
      </c>
      <c r="C1574" s="101">
        <v>0</v>
      </c>
      <c r="D1574" s="101">
        <v>0</v>
      </c>
      <c r="E1574" s="101">
        <v>0</v>
      </c>
      <c r="F1574" s="101">
        <v>0</v>
      </c>
      <c r="G1574" s="101">
        <v>0</v>
      </c>
      <c r="H1574" s="101">
        <v>0</v>
      </c>
      <c r="I1574" s="101">
        <v>0</v>
      </c>
      <c r="J1574" s="101">
        <v>0</v>
      </c>
    </row>
    <row r="1575" spans="1:10" ht="14.25" customHeight="1">
      <c r="A1575" s="93" t="s">
        <v>2196</v>
      </c>
      <c r="B1575" s="102" t="s">
        <v>3993</v>
      </c>
      <c r="C1575" s="101">
        <v>0</v>
      </c>
      <c r="D1575" s="101">
        <v>0</v>
      </c>
      <c r="E1575" s="101">
        <v>0</v>
      </c>
      <c r="F1575" s="101">
        <v>0</v>
      </c>
      <c r="G1575" s="101">
        <v>0</v>
      </c>
      <c r="H1575" s="101">
        <v>0</v>
      </c>
      <c r="I1575" s="101">
        <v>0</v>
      </c>
      <c r="J1575" s="101">
        <v>0</v>
      </c>
    </row>
    <row r="1576" spans="1:10" ht="14.25" customHeight="1">
      <c r="A1576" s="93" t="s">
        <v>2156</v>
      </c>
      <c r="B1576" s="93" t="s">
        <v>2153</v>
      </c>
      <c r="C1576" s="101">
        <v>0</v>
      </c>
      <c r="D1576" s="101">
        <v>60359901.310000002</v>
      </c>
      <c r="E1576" s="101">
        <v>0</v>
      </c>
      <c r="F1576" s="101">
        <v>60150000</v>
      </c>
      <c r="G1576" s="101">
        <v>10025000</v>
      </c>
      <c r="H1576" s="101">
        <v>20050000</v>
      </c>
      <c r="I1576" s="101">
        <v>10025000</v>
      </c>
      <c r="J1576" s="101">
        <v>10025000</v>
      </c>
    </row>
    <row r="1577" spans="1:10" ht="14.25" customHeight="1">
      <c r="A1577" s="93" t="s">
        <v>2189</v>
      </c>
      <c r="B1577" s="93" t="s">
        <v>3990</v>
      </c>
      <c r="C1577" s="101">
        <v>0</v>
      </c>
      <c r="D1577" s="101">
        <v>6390275.0300000003</v>
      </c>
      <c r="E1577" s="101">
        <v>0</v>
      </c>
      <c r="F1577" s="101">
        <v>0</v>
      </c>
      <c r="G1577" s="101">
        <v>0</v>
      </c>
      <c r="H1577" s="101">
        <v>0</v>
      </c>
      <c r="I1577" s="101">
        <v>0</v>
      </c>
      <c r="J1577" s="101">
        <v>0</v>
      </c>
    </row>
    <row r="1578" spans="1:10" ht="14.25" customHeight="1">
      <c r="A1578" s="93" t="s">
        <v>2194</v>
      </c>
      <c r="B1578" s="93" t="s">
        <v>3994</v>
      </c>
      <c r="C1578" s="101">
        <v>0</v>
      </c>
      <c r="D1578" s="101">
        <v>0</v>
      </c>
      <c r="E1578" s="101">
        <v>0</v>
      </c>
      <c r="F1578" s="101">
        <v>0</v>
      </c>
      <c r="G1578" s="101">
        <v>0</v>
      </c>
      <c r="H1578" s="101">
        <v>0</v>
      </c>
      <c r="I1578" s="101">
        <v>0</v>
      </c>
      <c r="J1578" s="101">
        <v>0</v>
      </c>
    </row>
    <row r="1579" spans="1:10" ht="14.25" customHeight="1">
      <c r="A1579" s="93" t="s">
        <v>2191</v>
      </c>
      <c r="B1579" s="93" t="s">
        <v>3990</v>
      </c>
      <c r="C1579" s="101">
        <v>0</v>
      </c>
      <c r="D1579" s="101">
        <v>0</v>
      </c>
      <c r="E1579" s="101">
        <v>0</v>
      </c>
      <c r="F1579" s="101">
        <v>0</v>
      </c>
      <c r="G1579" s="101">
        <v>0</v>
      </c>
      <c r="H1579" s="101">
        <v>0</v>
      </c>
      <c r="I1579" s="101">
        <v>0</v>
      </c>
      <c r="J1579" s="101">
        <v>0</v>
      </c>
    </row>
    <row r="1580" spans="1:10" ht="14.25" customHeight="1">
      <c r="A1580" s="93" t="s">
        <v>2177</v>
      </c>
      <c r="B1580" s="93" t="s">
        <v>2173</v>
      </c>
      <c r="C1580" s="101">
        <v>0</v>
      </c>
      <c r="D1580" s="101">
        <v>2634696</v>
      </c>
      <c r="E1580" s="101">
        <v>0</v>
      </c>
      <c r="F1580" s="101">
        <v>0</v>
      </c>
      <c r="G1580" s="101">
        <v>0</v>
      </c>
      <c r="H1580" s="101">
        <v>0</v>
      </c>
      <c r="I1580" s="101">
        <v>0</v>
      </c>
      <c r="J1580" s="101">
        <v>0</v>
      </c>
    </row>
    <row r="1581" spans="1:10" ht="14.25" customHeight="1">
      <c r="A1581" s="93" t="s">
        <v>2215</v>
      </c>
      <c r="B1581" s="93" t="s">
        <v>3995</v>
      </c>
      <c r="C1581" s="101">
        <v>2500000</v>
      </c>
      <c r="D1581" s="101">
        <v>2500000</v>
      </c>
      <c r="E1581" s="101">
        <v>0</v>
      </c>
      <c r="F1581" s="101">
        <v>2500000</v>
      </c>
      <c r="G1581" s="101">
        <v>0</v>
      </c>
      <c r="H1581" s="101">
        <v>0</v>
      </c>
      <c r="I1581" s="101">
        <v>0</v>
      </c>
      <c r="J1581" s="101">
        <v>0</v>
      </c>
    </row>
    <row r="1582" spans="1:10" ht="14.25" customHeight="1">
      <c r="A1582" s="93" t="s">
        <v>2217</v>
      </c>
      <c r="B1582" s="93" t="s">
        <v>3996</v>
      </c>
      <c r="C1582" s="101">
        <v>2500000</v>
      </c>
      <c r="D1582" s="101">
        <v>2500000</v>
      </c>
      <c r="E1582" s="101">
        <v>0</v>
      </c>
      <c r="F1582" s="101">
        <v>2500000</v>
      </c>
      <c r="G1582" s="101">
        <v>0</v>
      </c>
      <c r="H1582" s="101">
        <v>0</v>
      </c>
      <c r="I1582" s="101">
        <v>0</v>
      </c>
      <c r="J1582" s="101">
        <v>0</v>
      </c>
    </row>
    <row r="1583" spans="1:10" ht="14.25" customHeight="1">
      <c r="A1583" s="93" t="s">
        <v>2227</v>
      </c>
      <c r="B1583" s="93" t="s">
        <v>2224</v>
      </c>
      <c r="C1583" s="101">
        <v>10000000</v>
      </c>
      <c r="D1583" s="101">
        <v>10000000</v>
      </c>
      <c r="E1583" s="101">
        <v>0</v>
      </c>
      <c r="F1583" s="101">
        <v>10000000</v>
      </c>
      <c r="G1583" s="101">
        <v>0</v>
      </c>
      <c r="H1583" s="101">
        <v>0</v>
      </c>
      <c r="I1583" s="101">
        <v>0</v>
      </c>
      <c r="J1583" s="101">
        <v>0</v>
      </c>
    </row>
    <row r="1584" spans="1:10" ht="14.25" customHeight="1">
      <c r="A1584" s="93" t="s">
        <v>2231</v>
      </c>
      <c r="B1584" s="93" t="s">
        <v>3902</v>
      </c>
      <c r="C1584" s="101">
        <v>10000000</v>
      </c>
      <c r="D1584" s="101">
        <v>30500000</v>
      </c>
      <c r="E1584" s="101">
        <v>0</v>
      </c>
      <c r="F1584" s="101">
        <v>30500000</v>
      </c>
      <c r="G1584" s="101">
        <v>4100000</v>
      </c>
      <c r="H1584" s="101">
        <v>8200000</v>
      </c>
      <c r="I1584" s="101">
        <v>4100000</v>
      </c>
      <c r="J1584" s="101">
        <v>4100000</v>
      </c>
    </row>
    <row r="1585" spans="1:10" ht="14.25" customHeight="1">
      <c r="A1585" s="93" t="s">
        <v>2237</v>
      </c>
      <c r="B1585" s="93" t="s">
        <v>2236</v>
      </c>
      <c r="C1585" s="101">
        <v>66000000</v>
      </c>
      <c r="D1585" s="101">
        <v>61100000</v>
      </c>
      <c r="E1585" s="101">
        <v>0</v>
      </c>
      <c r="F1585" s="101">
        <v>61100000</v>
      </c>
      <c r="G1585" s="101">
        <v>12034000</v>
      </c>
      <c r="H1585" s="101">
        <v>34702000</v>
      </c>
      <c r="I1585" s="101">
        <v>0</v>
      </c>
      <c r="J1585" s="101">
        <v>22668000</v>
      </c>
    </row>
    <row r="1586" spans="1:10" ht="14.25" customHeight="1">
      <c r="A1586" s="93" t="s">
        <v>2239</v>
      </c>
      <c r="B1586" s="93" t="s">
        <v>3997</v>
      </c>
      <c r="C1586" s="101">
        <v>74400000</v>
      </c>
      <c r="D1586" s="101">
        <v>37400000</v>
      </c>
      <c r="E1586" s="101">
        <v>0</v>
      </c>
      <c r="F1586" s="101">
        <v>37400000</v>
      </c>
      <c r="G1586" s="101">
        <v>3740000</v>
      </c>
      <c r="H1586" s="101">
        <v>3740000</v>
      </c>
      <c r="I1586" s="101">
        <v>0</v>
      </c>
      <c r="J1586" s="101">
        <v>0</v>
      </c>
    </row>
    <row r="1587" spans="1:10" ht="14.25" customHeight="1">
      <c r="B1587" s="93" t="s">
        <v>3950</v>
      </c>
      <c r="C1587" s="101">
        <v>75270373147.509995</v>
      </c>
      <c r="D1587" s="101">
        <v>85068655873.990005</v>
      </c>
      <c r="E1587" s="101">
        <v>8056548336.6800003</v>
      </c>
      <c r="F1587" s="101">
        <v>83382432156.389999</v>
      </c>
      <c r="G1587" s="101">
        <v>6964236747.1300001</v>
      </c>
      <c r="H1587" s="101">
        <v>54373248998.400002</v>
      </c>
      <c r="I1587" s="101">
        <v>191178041.41</v>
      </c>
      <c r="J1587" s="101">
        <v>47475923945.68</v>
      </c>
    </row>
    <row r="1588" spans="1:10" ht="14.25" customHeight="1">
      <c r="A1588" s="93">
        <v>24</v>
      </c>
      <c r="B1588" s="93" t="s">
        <v>3676</v>
      </c>
      <c r="C1588" s="93"/>
      <c r="D1588" s="93"/>
      <c r="E1588" s="93"/>
      <c r="F1588" s="93"/>
      <c r="G1588" s="93"/>
      <c r="H1588" s="93"/>
      <c r="I1588" s="93"/>
    </row>
    <row r="1589" spans="1:10" ht="14.25" customHeight="1">
      <c r="A1589" s="93" t="s">
        <v>1036</v>
      </c>
      <c r="B1589" s="93" t="s">
        <v>1030</v>
      </c>
      <c r="C1589" s="101">
        <v>0</v>
      </c>
      <c r="D1589" s="101">
        <v>0</v>
      </c>
      <c r="E1589" s="101">
        <v>0</v>
      </c>
      <c r="F1589" s="101">
        <v>0</v>
      </c>
      <c r="G1589" s="101">
        <v>0</v>
      </c>
      <c r="H1589" s="101">
        <v>0</v>
      </c>
      <c r="I1589" s="101">
        <v>0</v>
      </c>
      <c r="J1589" s="101">
        <v>0</v>
      </c>
    </row>
    <row r="1590" spans="1:10" ht="14.25" customHeight="1">
      <c r="B1590" s="93" t="s">
        <v>3676</v>
      </c>
      <c r="C1590" s="101">
        <v>0</v>
      </c>
      <c r="D1590" s="101">
        <v>0</v>
      </c>
      <c r="E1590" s="101">
        <v>0</v>
      </c>
      <c r="F1590" s="101">
        <v>0</v>
      </c>
      <c r="G1590" s="101">
        <v>0</v>
      </c>
      <c r="H1590" s="101">
        <v>0</v>
      </c>
      <c r="I1590" s="101">
        <v>0</v>
      </c>
      <c r="J1590" s="101">
        <v>0</v>
      </c>
    </row>
    <row r="1591" spans="1:10" ht="14.25" customHeight="1">
      <c r="B1591" s="93" t="s">
        <v>3610</v>
      </c>
      <c r="C1591" s="101">
        <v>75270373147.509995</v>
      </c>
      <c r="D1591" s="101">
        <v>85068655873.990005</v>
      </c>
      <c r="E1591" s="101">
        <v>8056548336.6800003</v>
      </c>
      <c r="F1591" s="101">
        <v>83382432156.389999</v>
      </c>
      <c r="G1591" s="101">
        <v>6964236747.1300001</v>
      </c>
      <c r="H1591" s="101">
        <v>54373248998.400002</v>
      </c>
      <c r="I1591" s="101">
        <v>191178041.41</v>
      </c>
      <c r="J1591" s="101">
        <v>47475923945.68</v>
      </c>
    </row>
    <row r="1592" spans="1:10" ht="14.25" customHeight="1">
      <c r="A1592" s="93">
        <v>5</v>
      </c>
      <c r="B1592" s="93" t="s">
        <v>3694</v>
      </c>
      <c r="C1592" s="93"/>
      <c r="D1592" s="93"/>
      <c r="E1592" s="93"/>
      <c r="F1592" s="93"/>
      <c r="G1592" s="93"/>
      <c r="H1592" s="93"/>
      <c r="I1592" s="93"/>
    </row>
    <row r="1593" spans="1:10" ht="14.25" customHeight="1">
      <c r="A1593" s="93">
        <v>21</v>
      </c>
      <c r="B1593" s="93" t="s">
        <v>3745</v>
      </c>
      <c r="C1593" s="93"/>
      <c r="D1593" s="93"/>
      <c r="E1593" s="93"/>
      <c r="F1593" s="93"/>
      <c r="G1593" s="93"/>
      <c r="H1593" s="93"/>
      <c r="I1593" s="93"/>
    </row>
    <row r="1594" spans="1:10" ht="14.25" customHeight="1">
      <c r="A1594" s="93" t="s">
        <v>2544</v>
      </c>
      <c r="B1594" s="93" t="s">
        <v>2539</v>
      </c>
      <c r="C1594" s="101">
        <v>0</v>
      </c>
      <c r="D1594" s="101">
        <v>0</v>
      </c>
      <c r="E1594" s="101">
        <v>0</v>
      </c>
      <c r="F1594" s="101">
        <v>0</v>
      </c>
      <c r="G1594" s="101">
        <v>0</v>
      </c>
      <c r="H1594" s="101">
        <v>0</v>
      </c>
      <c r="I1594" s="101">
        <v>0</v>
      </c>
      <c r="J1594" s="101">
        <v>0</v>
      </c>
    </row>
    <row r="1595" spans="1:10" ht="14.25" customHeight="1">
      <c r="B1595" s="93" t="s">
        <v>3745</v>
      </c>
      <c r="C1595" s="101">
        <v>0</v>
      </c>
      <c r="D1595" s="101">
        <v>0</v>
      </c>
      <c r="E1595" s="101">
        <v>0</v>
      </c>
      <c r="F1595" s="101">
        <v>0</v>
      </c>
      <c r="G1595" s="101">
        <v>0</v>
      </c>
      <c r="H1595" s="101">
        <v>0</v>
      </c>
      <c r="I1595" s="101">
        <v>0</v>
      </c>
      <c r="J1595" s="101">
        <v>0</v>
      </c>
    </row>
    <row r="1596" spans="1:10" ht="14.25" customHeight="1">
      <c r="A1596" s="93">
        <v>24</v>
      </c>
      <c r="B1596" s="93" t="s">
        <v>3676</v>
      </c>
      <c r="C1596" s="93"/>
      <c r="D1596" s="93"/>
      <c r="E1596" s="93"/>
      <c r="F1596" s="93"/>
      <c r="G1596" s="93"/>
      <c r="H1596" s="93"/>
      <c r="I1596" s="93"/>
    </row>
    <row r="1597" spans="1:10" ht="14.25" customHeight="1">
      <c r="A1597" s="93" t="s">
        <v>2464</v>
      </c>
      <c r="B1597" s="93" t="s">
        <v>2459</v>
      </c>
      <c r="C1597" s="101">
        <v>0</v>
      </c>
      <c r="D1597" s="101">
        <v>0</v>
      </c>
      <c r="E1597" s="101">
        <v>0</v>
      </c>
      <c r="F1597" s="101">
        <v>0</v>
      </c>
      <c r="G1597" s="101">
        <v>0</v>
      </c>
      <c r="H1597" s="101">
        <v>0</v>
      </c>
      <c r="I1597" s="101">
        <v>0</v>
      </c>
      <c r="J1597" s="101">
        <v>0</v>
      </c>
    </row>
    <row r="1598" spans="1:10" ht="14.25" customHeight="1">
      <c r="A1598" s="93" t="s">
        <v>2487</v>
      </c>
      <c r="B1598" s="93" t="s">
        <v>3752</v>
      </c>
      <c r="C1598" s="101">
        <v>0</v>
      </c>
      <c r="D1598" s="101">
        <v>0</v>
      </c>
      <c r="E1598" s="101">
        <v>0</v>
      </c>
      <c r="F1598" s="101">
        <v>0</v>
      </c>
      <c r="G1598" s="101">
        <v>0</v>
      </c>
      <c r="H1598" s="101">
        <v>0</v>
      </c>
      <c r="I1598" s="101">
        <v>0</v>
      </c>
      <c r="J1598" s="101">
        <v>0</v>
      </c>
    </row>
    <row r="1599" spans="1:10" ht="14.25" customHeight="1">
      <c r="B1599" s="93" t="s">
        <v>3676</v>
      </c>
      <c r="C1599" s="101">
        <v>0</v>
      </c>
      <c r="D1599" s="101">
        <v>0</v>
      </c>
      <c r="E1599" s="101">
        <v>0</v>
      </c>
      <c r="F1599" s="101">
        <v>0</v>
      </c>
      <c r="G1599" s="101">
        <v>0</v>
      </c>
      <c r="H1599" s="101">
        <v>0</v>
      </c>
      <c r="I1599" s="101">
        <v>0</v>
      </c>
      <c r="J1599" s="101">
        <v>0</v>
      </c>
    </row>
    <row r="1600" spans="1:10" ht="14.25" customHeight="1">
      <c r="B1600" s="93" t="s">
        <v>3694</v>
      </c>
      <c r="C1600" s="101">
        <v>0</v>
      </c>
      <c r="D1600" s="101">
        <v>0</v>
      </c>
      <c r="E1600" s="101">
        <v>0</v>
      </c>
      <c r="F1600" s="101">
        <v>0</v>
      </c>
      <c r="G1600" s="101">
        <v>0</v>
      </c>
      <c r="H1600" s="101">
        <v>0</v>
      </c>
      <c r="I1600" s="101">
        <v>0</v>
      </c>
      <c r="J1600" s="101">
        <v>0</v>
      </c>
    </row>
    <row r="1601" spans="1:10" ht="14.25" customHeight="1">
      <c r="B1601" s="93"/>
      <c r="C1601" s="101">
        <v>75270373147.509995</v>
      </c>
      <c r="D1601" s="101">
        <v>85554775521.460007</v>
      </c>
      <c r="E1601" s="101">
        <v>8149748336.6800003</v>
      </c>
      <c r="F1601" s="101">
        <v>83559620286.389999</v>
      </c>
      <c r="G1601" s="101">
        <v>6973236747.1300001</v>
      </c>
      <c r="H1601" s="101">
        <v>54382248998.400002</v>
      </c>
      <c r="I1601" s="101">
        <v>191178041.41</v>
      </c>
      <c r="J1601" s="101">
        <v>47475923945.68</v>
      </c>
    </row>
    <row r="1602" spans="1:10" ht="14.25" customHeight="1">
      <c r="B1602" s="93"/>
      <c r="C1602" s="101">
        <v>75270373147.509995</v>
      </c>
      <c r="D1602" s="101">
        <v>85554775521.460007</v>
      </c>
      <c r="E1602" s="101">
        <v>8149748336.6800003</v>
      </c>
      <c r="F1602" s="101">
        <v>83559620286.389999</v>
      </c>
      <c r="G1602" s="101">
        <v>6973236747.1300001</v>
      </c>
      <c r="H1602" s="101">
        <v>54382248998.400002</v>
      </c>
      <c r="I1602" s="101">
        <v>191178041.41</v>
      </c>
      <c r="J1602" s="101">
        <v>47475923945.68</v>
      </c>
    </row>
    <row r="1603" spans="1:10" ht="14.25" customHeight="1">
      <c r="B1603" s="93"/>
      <c r="C1603" s="101">
        <v>75270373147.509995</v>
      </c>
      <c r="D1603" s="101">
        <v>85554775521.460007</v>
      </c>
      <c r="E1603" s="101">
        <v>8149748336.6800003</v>
      </c>
      <c r="F1603" s="101">
        <v>83559620286.389999</v>
      </c>
      <c r="G1603" s="101">
        <v>6973236747.1300001</v>
      </c>
      <c r="H1603" s="101">
        <v>54382248998.400002</v>
      </c>
      <c r="I1603" s="101">
        <v>191178041.41</v>
      </c>
      <c r="J1603" s="101">
        <v>47475923945.68</v>
      </c>
    </row>
    <row r="1604" spans="1:10" ht="14.25" customHeight="1">
      <c r="B1604" s="93"/>
      <c r="C1604" s="101">
        <v>75270373147.509995</v>
      </c>
      <c r="D1604" s="101">
        <v>85554775521.460007</v>
      </c>
      <c r="E1604" s="101">
        <v>8149748336.6800003</v>
      </c>
      <c r="F1604" s="101">
        <v>83559620286.389999</v>
      </c>
      <c r="G1604" s="101">
        <v>6973236747.1300001</v>
      </c>
      <c r="H1604" s="101">
        <v>54382248998.400002</v>
      </c>
      <c r="I1604" s="101">
        <v>191178041.41</v>
      </c>
      <c r="J1604" s="101">
        <v>47475923945.68</v>
      </c>
    </row>
    <row r="1605" spans="1:10" ht="14.25" customHeight="1">
      <c r="B1605" s="93" t="s">
        <v>3601</v>
      </c>
      <c r="C1605" s="101">
        <v>75270373147.509995</v>
      </c>
      <c r="D1605" s="101">
        <v>85554775521.460007</v>
      </c>
      <c r="E1605" s="101">
        <v>8149748336.6800003</v>
      </c>
      <c r="F1605" s="101">
        <v>83559620286.389999</v>
      </c>
      <c r="G1605" s="101">
        <v>6973236747.1300001</v>
      </c>
      <c r="H1605" s="101">
        <v>54382248998.400002</v>
      </c>
      <c r="I1605" s="101">
        <v>191178041.41</v>
      </c>
      <c r="J1605" s="101">
        <v>47475923945.68</v>
      </c>
    </row>
    <row r="1606" spans="1:10" ht="14.25" customHeight="1">
      <c r="B1606" s="93" t="s">
        <v>3595</v>
      </c>
      <c r="C1606" s="101">
        <v>75270373147.509995</v>
      </c>
      <c r="D1606" s="101">
        <v>85554775521.460007</v>
      </c>
      <c r="E1606" s="101">
        <v>8149748336.6800003</v>
      </c>
      <c r="F1606" s="101">
        <v>83559620286.389999</v>
      </c>
      <c r="G1606" s="101">
        <v>6973236747.1300001</v>
      </c>
      <c r="H1606" s="101">
        <v>54382248998.400002</v>
      </c>
      <c r="I1606" s="101">
        <v>191178041.41</v>
      </c>
      <c r="J1606" s="101">
        <v>47475923945.68</v>
      </c>
    </row>
    <row r="1607" spans="1:10" ht="14.25" customHeight="1">
      <c r="B1607" s="93" t="s">
        <v>3594</v>
      </c>
      <c r="C1607" s="101">
        <v>75270373147.509995</v>
      </c>
      <c r="D1607" s="101">
        <v>85554775521.460007</v>
      </c>
      <c r="E1607" s="101">
        <v>8149748336.6800003</v>
      </c>
      <c r="F1607" s="101">
        <v>83559620286.389999</v>
      </c>
      <c r="G1607" s="101">
        <v>6973236747.1300001</v>
      </c>
      <c r="H1607" s="101">
        <v>54382248998.400002</v>
      </c>
      <c r="I1607" s="101">
        <v>191178041.41</v>
      </c>
      <c r="J1607" s="101">
        <v>47475923945.68</v>
      </c>
    </row>
    <row r="1608" spans="1:10" ht="14.25" customHeight="1">
      <c r="B1608" s="93" t="s">
        <v>3593</v>
      </c>
      <c r="C1608" s="101">
        <v>75270373147.509995</v>
      </c>
      <c r="D1608" s="101">
        <v>85554775521.460007</v>
      </c>
      <c r="E1608" s="101">
        <v>8149748336.6800003</v>
      </c>
      <c r="F1608" s="101">
        <v>83559620286.389999</v>
      </c>
      <c r="G1608" s="101">
        <v>6973236747.1300001</v>
      </c>
      <c r="H1608" s="101">
        <v>54382248998.400002</v>
      </c>
      <c r="I1608" s="101">
        <v>191178041.41</v>
      </c>
      <c r="J1608" s="101">
        <v>47475923945.68</v>
      </c>
    </row>
    <row r="1609" spans="1:10" ht="14.25" customHeight="1">
      <c r="B1609" s="93" t="s">
        <v>3949</v>
      </c>
      <c r="C1609" s="101">
        <v>75270373147.509995</v>
      </c>
      <c r="D1609" s="101">
        <v>85554775521.460007</v>
      </c>
      <c r="E1609" s="101">
        <v>8149748336.6800003</v>
      </c>
      <c r="F1609" s="101">
        <v>83559620286.389999</v>
      </c>
      <c r="G1609" s="101">
        <v>6973236747.1300001</v>
      </c>
      <c r="H1609" s="101">
        <v>54382248998.400002</v>
      </c>
      <c r="I1609" s="101">
        <v>191178041.41</v>
      </c>
      <c r="J1609" s="101">
        <v>47475923945.68</v>
      </c>
    </row>
    <row r="1610" spans="1:10" ht="14.25" customHeight="1">
      <c r="A1610" s="93">
        <v>3</v>
      </c>
      <c r="B1610" s="93" t="s">
        <v>3998</v>
      </c>
      <c r="C1610" s="93"/>
      <c r="D1610" s="93"/>
      <c r="E1610" s="93"/>
      <c r="F1610" s="93"/>
      <c r="G1610" s="93"/>
      <c r="H1610" s="93"/>
      <c r="I1610" s="93"/>
    </row>
    <row r="1611" spans="1:10" ht="14.25" customHeight="1">
      <c r="A1611" s="93">
        <v>2.2999999999999998</v>
      </c>
      <c r="B1611" s="93" t="s">
        <v>3593</v>
      </c>
      <c r="C1611" s="93"/>
      <c r="D1611" s="93"/>
      <c r="E1611" s="93"/>
      <c r="F1611" s="93"/>
      <c r="G1611" s="93"/>
      <c r="H1611" s="93"/>
      <c r="I1611" s="93"/>
    </row>
    <row r="1612" spans="1:10" ht="14.25" customHeight="1">
      <c r="A1612" s="93" t="s">
        <v>3387</v>
      </c>
      <c r="B1612" s="93" t="s">
        <v>3594</v>
      </c>
      <c r="C1612" s="93"/>
      <c r="D1612" s="93"/>
      <c r="E1612" s="93"/>
      <c r="F1612" s="93"/>
      <c r="G1612" s="93"/>
      <c r="H1612" s="93"/>
      <c r="I1612" s="93"/>
    </row>
    <row r="1613" spans="1:10" ht="14.25" customHeight="1">
      <c r="A1613" s="93" t="s">
        <v>3388</v>
      </c>
      <c r="B1613" s="93" t="s">
        <v>3595</v>
      </c>
      <c r="C1613" s="93"/>
      <c r="D1613" s="93"/>
      <c r="E1613" s="93"/>
      <c r="F1613" s="93"/>
      <c r="G1613" s="93"/>
      <c r="H1613" s="93"/>
      <c r="I1613" s="93"/>
    </row>
    <row r="1614" spans="1:10" ht="14.25" customHeight="1">
      <c r="A1614" s="93" t="s">
        <v>3390</v>
      </c>
      <c r="B1614" s="93" t="s">
        <v>3601</v>
      </c>
      <c r="C1614" s="93"/>
      <c r="D1614" s="93"/>
      <c r="E1614" s="93"/>
      <c r="F1614" s="93"/>
      <c r="G1614" s="93"/>
      <c r="H1614" s="93"/>
      <c r="I1614" s="93"/>
    </row>
    <row r="1615" spans="1:10" ht="14.25" customHeight="1">
      <c r="A1615" s="93"/>
      <c r="B1615" s="93"/>
      <c r="C1615" s="93"/>
      <c r="D1615" s="93"/>
      <c r="E1615" s="93"/>
      <c r="F1615" s="93"/>
      <c r="G1615" s="93"/>
      <c r="H1615" s="93"/>
      <c r="I1615" s="93"/>
    </row>
    <row r="1616" spans="1:10" ht="14.25" customHeight="1">
      <c r="A1616" s="93"/>
      <c r="B1616" s="93"/>
      <c r="C1616" s="93"/>
      <c r="D1616" s="93"/>
      <c r="E1616" s="93"/>
      <c r="F1616" s="93"/>
      <c r="G1616" s="93"/>
      <c r="H1616" s="93"/>
      <c r="I1616" s="93"/>
    </row>
    <row r="1617" spans="1:10" ht="14.25" customHeight="1">
      <c r="A1617" s="93"/>
      <c r="B1617" s="93"/>
      <c r="C1617" s="93"/>
      <c r="D1617" s="93"/>
      <c r="E1617" s="93"/>
      <c r="F1617" s="93"/>
      <c r="G1617" s="93"/>
      <c r="H1617" s="93"/>
      <c r="I1617" s="93"/>
    </row>
    <row r="1618" spans="1:10" ht="14.25" customHeight="1">
      <c r="A1618" s="93"/>
      <c r="B1618" s="93"/>
      <c r="C1618" s="93"/>
      <c r="D1618" s="93"/>
      <c r="E1618" s="93"/>
      <c r="F1618" s="93"/>
      <c r="G1618" s="93"/>
      <c r="H1618" s="93"/>
      <c r="I1618" s="93"/>
    </row>
    <row r="1619" spans="1:10" ht="14.25" customHeight="1">
      <c r="A1619" s="93">
        <v>5</v>
      </c>
      <c r="B1619" s="93" t="s">
        <v>3694</v>
      </c>
      <c r="C1619" s="93"/>
      <c r="D1619" s="93"/>
      <c r="E1619" s="93"/>
      <c r="F1619" s="93"/>
      <c r="G1619" s="93"/>
      <c r="H1619" s="93"/>
      <c r="I1619" s="93"/>
    </row>
    <row r="1620" spans="1:10" ht="14.25" customHeight="1">
      <c r="A1620" s="93">
        <v>40</v>
      </c>
      <c r="B1620" s="93" t="s">
        <v>3675</v>
      </c>
      <c r="C1620" s="93"/>
      <c r="D1620" s="93"/>
      <c r="E1620" s="93"/>
      <c r="F1620" s="93"/>
      <c r="G1620" s="93"/>
      <c r="H1620" s="93"/>
      <c r="I1620" s="93"/>
    </row>
    <row r="1621" spans="1:10" ht="14.25" customHeight="1">
      <c r="A1621" s="93" t="s">
        <v>204</v>
      </c>
      <c r="B1621" s="93" t="s">
        <v>196</v>
      </c>
      <c r="C1621" s="101">
        <v>704366401.88999999</v>
      </c>
      <c r="D1621" s="101">
        <v>704366401.88999999</v>
      </c>
      <c r="E1621" s="101">
        <v>61793089</v>
      </c>
      <c r="F1621" s="101">
        <v>180852424</v>
      </c>
      <c r="G1621" s="101">
        <v>92898125</v>
      </c>
      <c r="H1621" s="101">
        <v>119059335</v>
      </c>
      <c r="I1621" s="101">
        <v>92898125</v>
      </c>
      <c r="J1621" s="101">
        <v>119059335</v>
      </c>
    </row>
    <row r="1622" spans="1:10" ht="14.25" customHeight="1">
      <c r="A1622" s="93" t="s">
        <v>210</v>
      </c>
      <c r="B1622" s="93" t="s">
        <v>207</v>
      </c>
      <c r="C1622" s="101">
        <v>502582226.11000001</v>
      </c>
      <c r="D1622" s="101">
        <v>502582226.11000001</v>
      </c>
      <c r="E1622" s="101">
        <v>7117035</v>
      </c>
      <c r="F1622" s="101">
        <v>69611262</v>
      </c>
      <c r="G1622" s="101">
        <v>62494227</v>
      </c>
      <c r="H1622" s="101">
        <v>62494227</v>
      </c>
      <c r="I1622" s="101">
        <v>62494227</v>
      </c>
      <c r="J1622" s="101">
        <v>62494227</v>
      </c>
    </row>
    <row r="1623" spans="1:10" ht="14.25" customHeight="1">
      <c r="A1623" s="93" t="s">
        <v>215</v>
      </c>
      <c r="B1623" s="93" t="s">
        <v>212</v>
      </c>
      <c r="C1623" s="101">
        <v>500000</v>
      </c>
      <c r="D1623" s="101">
        <v>500000</v>
      </c>
      <c r="E1623" s="101">
        <v>0</v>
      </c>
      <c r="F1623" s="101">
        <v>0</v>
      </c>
      <c r="G1623" s="101">
        <v>0</v>
      </c>
      <c r="H1623" s="101">
        <v>0</v>
      </c>
      <c r="I1623" s="101">
        <v>0</v>
      </c>
      <c r="J1623" s="101">
        <v>0</v>
      </c>
    </row>
    <row r="1624" spans="1:10" ht="14.25" customHeight="1">
      <c r="A1624" s="93" t="s">
        <v>200</v>
      </c>
      <c r="B1624" s="93" t="s">
        <v>196</v>
      </c>
      <c r="C1624" s="101">
        <v>229253143.66999999</v>
      </c>
      <c r="D1624" s="101">
        <v>290865328.67000002</v>
      </c>
      <c r="E1624" s="101">
        <v>27687102</v>
      </c>
      <c r="F1624" s="101">
        <v>192497515</v>
      </c>
      <c r="G1624" s="101">
        <v>21389941</v>
      </c>
      <c r="H1624" s="101">
        <v>186200354</v>
      </c>
      <c r="I1624" s="101">
        <v>0</v>
      </c>
      <c r="J1624" s="101">
        <v>164810413</v>
      </c>
    </row>
    <row r="1625" spans="1:10" ht="14.25" customHeight="1">
      <c r="A1625" s="93" t="s">
        <v>208</v>
      </c>
      <c r="B1625" s="93" t="s">
        <v>207</v>
      </c>
      <c r="C1625" s="101">
        <v>287623379.12</v>
      </c>
      <c r="D1625" s="101">
        <v>364922668.12</v>
      </c>
      <c r="E1625" s="101">
        <v>73628843</v>
      </c>
      <c r="F1625" s="101">
        <v>214751210</v>
      </c>
      <c r="G1625" s="101">
        <v>70577105</v>
      </c>
      <c r="H1625" s="101">
        <v>211699472</v>
      </c>
      <c r="I1625" s="101">
        <v>0</v>
      </c>
      <c r="J1625" s="101">
        <v>141122367</v>
      </c>
    </row>
    <row r="1626" spans="1:10" ht="14.25" customHeight="1">
      <c r="A1626" s="93" t="s">
        <v>213</v>
      </c>
      <c r="B1626" s="93" t="s">
        <v>212</v>
      </c>
      <c r="C1626" s="101">
        <v>1421330794.21</v>
      </c>
      <c r="D1626" s="101">
        <v>1803315942.6300001</v>
      </c>
      <c r="E1626" s="101">
        <v>280336514</v>
      </c>
      <c r="F1626" s="101">
        <v>739837045</v>
      </c>
      <c r="G1626" s="101">
        <v>549851739</v>
      </c>
      <c r="H1626" s="101">
        <v>739837045</v>
      </c>
      <c r="I1626" s="101">
        <v>484558555</v>
      </c>
      <c r="J1626" s="101">
        <v>674543861</v>
      </c>
    </row>
    <row r="1627" spans="1:10" ht="14.25" customHeight="1">
      <c r="A1627" s="93" t="s">
        <v>206</v>
      </c>
      <c r="B1627" s="93" t="s">
        <v>196</v>
      </c>
      <c r="C1627" s="101">
        <v>0</v>
      </c>
      <c r="D1627" s="101">
        <v>71874034.159999996</v>
      </c>
      <c r="E1627" s="101">
        <v>0</v>
      </c>
      <c r="F1627" s="101">
        <v>0</v>
      </c>
      <c r="G1627" s="101">
        <v>0</v>
      </c>
      <c r="H1627" s="101">
        <v>0</v>
      </c>
      <c r="I1627" s="101">
        <v>0</v>
      </c>
      <c r="J1627" s="101">
        <v>0</v>
      </c>
    </row>
    <row r="1628" spans="1:10" ht="14.25" customHeight="1">
      <c r="A1628" s="93" t="s">
        <v>211</v>
      </c>
      <c r="B1628" s="93" t="s">
        <v>207</v>
      </c>
      <c r="C1628" s="101">
        <v>0</v>
      </c>
      <c r="D1628" s="101">
        <v>61898634.399999999</v>
      </c>
      <c r="E1628" s="101">
        <v>0</v>
      </c>
      <c r="F1628" s="101">
        <v>0</v>
      </c>
      <c r="G1628" s="101">
        <v>0</v>
      </c>
      <c r="H1628" s="101">
        <v>0</v>
      </c>
      <c r="I1628" s="101">
        <v>0</v>
      </c>
      <c r="J1628" s="101">
        <v>0</v>
      </c>
    </row>
    <row r="1629" spans="1:10" ht="14.25" customHeight="1">
      <c r="A1629" s="93" t="s">
        <v>216</v>
      </c>
      <c r="B1629" s="93" t="s">
        <v>212</v>
      </c>
      <c r="C1629" s="101">
        <v>0</v>
      </c>
      <c r="D1629" s="101">
        <v>122006812.44</v>
      </c>
      <c r="E1629" s="101">
        <v>0</v>
      </c>
      <c r="F1629" s="101">
        <v>0</v>
      </c>
      <c r="G1629" s="101">
        <v>0</v>
      </c>
      <c r="H1629" s="101">
        <v>0</v>
      </c>
      <c r="I1629" s="101">
        <v>0</v>
      </c>
      <c r="J1629" s="101">
        <v>0</v>
      </c>
    </row>
    <row r="1630" spans="1:10" ht="14.25" customHeight="1">
      <c r="B1630" s="93" t="s">
        <v>3675</v>
      </c>
      <c r="C1630" s="101">
        <v>3145655945</v>
      </c>
      <c r="D1630" s="101">
        <v>3922332048.4200001</v>
      </c>
      <c r="E1630" s="101">
        <v>450562583</v>
      </c>
      <c r="F1630" s="101">
        <v>1397549456</v>
      </c>
      <c r="G1630" s="101">
        <v>797211137</v>
      </c>
      <c r="H1630" s="101">
        <v>1319290433</v>
      </c>
      <c r="I1630" s="101">
        <v>639950907</v>
      </c>
      <c r="J1630" s="101">
        <v>1162030203</v>
      </c>
    </row>
    <row r="1631" spans="1:10" ht="14.25" customHeight="1">
      <c r="B1631" s="93" t="s">
        <v>3694</v>
      </c>
      <c r="C1631" s="101">
        <v>3145655945</v>
      </c>
      <c r="D1631" s="101">
        <v>3922332048.4200001</v>
      </c>
      <c r="E1631" s="101">
        <v>450562583</v>
      </c>
      <c r="F1631" s="101">
        <v>1397549456</v>
      </c>
      <c r="G1631" s="101">
        <v>797211137</v>
      </c>
      <c r="H1631" s="101">
        <v>1319290433</v>
      </c>
      <c r="I1631" s="101">
        <v>639950907</v>
      </c>
      <c r="J1631" s="101">
        <v>1162030203</v>
      </c>
    </row>
    <row r="1632" spans="1:10" ht="14.25" customHeight="1">
      <c r="B1632" s="93"/>
      <c r="C1632" s="101">
        <v>3145655945</v>
      </c>
      <c r="D1632" s="101">
        <v>3922332048.4200001</v>
      </c>
      <c r="E1632" s="101">
        <v>450562583</v>
      </c>
      <c r="F1632" s="101">
        <v>1397549456</v>
      </c>
      <c r="G1632" s="101">
        <v>797211137</v>
      </c>
      <c r="H1632" s="101">
        <v>1319290433</v>
      </c>
      <c r="I1632" s="101">
        <v>639950907</v>
      </c>
      <c r="J1632" s="101">
        <v>1162030203</v>
      </c>
    </row>
    <row r="1633" spans="1:10" ht="14.25" customHeight="1">
      <c r="B1633" s="93"/>
      <c r="C1633" s="101">
        <v>3145655945</v>
      </c>
      <c r="D1633" s="101">
        <v>3922332048.4200001</v>
      </c>
      <c r="E1633" s="101">
        <v>450562583</v>
      </c>
      <c r="F1633" s="101">
        <v>1397549456</v>
      </c>
      <c r="G1633" s="101">
        <v>797211137</v>
      </c>
      <c r="H1633" s="101">
        <v>1319290433</v>
      </c>
      <c r="I1633" s="101">
        <v>639950907</v>
      </c>
      <c r="J1633" s="101">
        <v>1162030203</v>
      </c>
    </row>
    <row r="1634" spans="1:10" ht="14.25" customHeight="1">
      <c r="B1634" s="93"/>
      <c r="C1634" s="101">
        <v>3145655945</v>
      </c>
      <c r="D1634" s="101">
        <v>3922332048.4200001</v>
      </c>
      <c r="E1634" s="101">
        <v>450562583</v>
      </c>
      <c r="F1634" s="101">
        <v>1397549456</v>
      </c>
      <c r="G1634" s="101">
        <v>797211137</v>
      </c>
      <c r="H1634" s="101">
        <v>1319290433</v>
      </c>
      <c r="I1634" s="101">
        <v>639950907</v>
      </c>
      <c r="J1634" s="101">
        <v>1162030203</v>
      </c>
    </row>
    <row r="1635" spans="1:10" ht="14.25" customHeight="1">
      <c r="B1635" s="93"/>
      <c r="C1635" s="101">
        <v>3145655945</v>
      </c>
      <c r="D1635" s="101">
        <v>3922332048.4200001</v>
      </c>
      <c r="E1635" s="101">
        <v>450562583</v>
      </c>
      <c r="F1635" s="101">
        <v>1397549456</v>
      </c>
      <c r="G1635" s="101">
        <v>797211137</v>
      </c>
      <c r="H1635" s="101">
        <v>1319290433</v>
      </c>
      <c r="I1635" s="101">
        <v>639950907</v>
      </c>
      <c r="J1635" s="101">
        <v>1162030203</v>
      </c>
    </row>
    <row r="1636" spans="1:10" ht="14.25" customHeight="1">
      <c r="B1636" s="93" t="s">
        <v>3601</v>
      </c>
      <c r="C1636" s="101">
        <v>3145655945</v>
      </c>
      <c r="D1636" s="101">
        <v>3922332048.4200001</v>
      </c>
      <c r="E1636" s="101">
        <v>450562583</v>
      </c>
      <c r="F1636" s="101">
        <v>1397549456</v>
      </c>
      <c r="G1636" s="101">
        <v>797211137</v>
      </c>
      <c r="H1636" s="101">
        <v>1319290433</v>
      </c>
      <c r="I1636" s="101">
        <v>639950907</v>
      </c>
      <c r="J1636" s="101">
        <v>1162030203</v>
      </c>
    </row>
    <row r="1637" spans="1:10" ht="14.25" customHeight="1">
      <c r="B1637" s="93" t="s">
        <v>3595</v>
      </c>
      <c r="C1637" s="101">
        <v>3145655945</v>
      </c>
      <c r="D1637" s="101">
        <v>3922332048.4200001</v>
      </c>
      <c r="E1637" s="101">
        <v>450562583</v>
      </c>
      <c r="F1637" s="101">
        <v>1397549456</v>
      </c>
      <c r="G1637" s="101">
        <v>797211137</v>
      </c>
      <c r="H1637" s="101">
        <v>1319290433</v>
      </c>
      <c r="I1637" s="101">
        <v>639950907</v>
      </c>
      <c r="J1637" s="101">
        <v>1162030203</v>
      </c>
    </row>
    <row r="1638" spans="1:10" ht="14.25" customHeight="1">
      <c r="B1638" s="93" t="s">
        <v>3594</v>
      </c>
      <c r="C1638" s="101">
        <v>3145655945</v>
      </c>
      <c r="D1638" s="101">
        <v>3922332048.4200001</v>
      </c>
      <c r="E1638" s="101">
        <v>450562583</v>
      </c>
      <c r="F1638" s="101">
        <v>1397549456</v>
      </c>
      <c r="G1638" s="101">
        <v>797211137</v>
      </c>
      <c r="H1638" s="101">
        <v>1319290433</v>
      </c>
      <c r="I1638" s="101">
        <v>639950907</v>
      </c>
      <c r="J1638" s="101">
        <v>1162030203</v>
      </c>
    </row>
    <row r="1639" spans="1:10" ht="14.25" customHeight="1">
      <c r="A1639" s="93" t="s">
        <v>3391</v>
      </c>
      <c r="B1639" s="93" t="s">
        <v>3625</v>
      </c>
      <c r="C1639" s="93"/>
      <c r="D1639" s="93"/>
      <c r="E1639" s="93"/>
      <c r="F1639" s="93"/>
      <c r="G1639" s="93"/>
      <c r="H1639" s="93"/>
      <c r="I1639" s="93"/>
    </row>
    <row r="1640" spans="1:10" ht="14.25" customHeight="1">
      <c r="A1640" s="93" t="s">
        <v>3392</v>
      </c>
      <c r="B1640" s="93" t="s">
        <v>3626</v>
      </c>
      <c r="C1640" s="93"/>
      <c r="D1640" s="93"/>
      <c r="E1640" s="93"/>
      <c r="F1640" s="93"/>
      <c r="G1640" s="93"/>
      <c r="H1640" s="93"/>
      <c r="I1640" s="93"/>
    </row>
    <row r="1641" spans="1:10" ht="14.25" customHeight="1">
      <c r="A1641" s="93"/>
      <c r="B1641" s="93"/>
      <c r="C1641" s="93"/>
      <c r="D1641" s="93"/>
      <c r="E1641" s="93"/>
      <c r="F1641" s="93"/>
      <c r="G1641" s="93"/>
      <c r="H1641" s="93"/>
      <c r="I1641" s="93"/>
    </row>
    <row r="1642" spans="1:10" ht="14.25" customHeight="1">
      <c r="A1642" s="93"/>
      <c r="B1642" s="93"/>
      <c r="C1642" s="93"/>
      <c r="D1642" s="93"/>
      <c r="E1642" s="93"/>
      <c r="F1642" s="93"/>
      <c r="G1642" s="93"/>
      <c r="H1642" s="93"/>
      <c r="I1642" s="93"/>
    </row>
    <row r="1643" spans="1:10" ht="14.25" customHeight="1">
      <c r="A1643" s="93"/>
      <c r="B1643" s="93"/>
      <c r="C1643" s="93"/>
      <c r="D1643" s="93"/>
      <c r="E1643" s="93"/>
      <c r="F1643" s="93"/>
      <c r="G1643" s="93"/>
      <c r="H1643" s="93"/>
      <c r="I1643" s="93"/>
    </row>
    <row r="1644" spans="1:10" ht="14.25" customHeight="1">
      <c r="A1644" s="93"/>
      <c r="B1644" s="93"/>
      <c r="C1644" s="93"/>
      <c r="D1644" s="93"/>
      <c r="E1644" s="93"/>
      <c r="F1644" s="93"/>
      <c r="G1644" s="93"/>
      <c r="H1644" s="93"/>
      <c r="I1644" s="93"/>
    </row>
    <row r="1645" spans="1:10" ht="14.25" customHeight="1">
      <c r="A1645" s="93"/>
      <c r="B1645" s="93"/>
      <c r="C1645" s="93"/>
      <c r="D1645" s="93"/>
      <c r="E1645" s="93"/>
      <c r="F1645" s="93"/>
      <c r="G1645" s="93"/>
      <c r="H1645" s="93"/>
      <c r="I1645" s="93"/>
    </row>
    <row r="1646" spans="1:10" ht="14.25" customHeight="1">
      <c r="A1646" s="93">
        <v>5</v>
      </c>
      <c r="B1646" s="93" t="s">
        <v>3694</v>
      </c>
      <c r="C1646" s="93"/>
      <c r="D1646" s="93"/>
      <c r="E1646" s="93"/>
      <c r="F1646" s="93"/>
      <c r="G1646" s="93"/>
      <c r="H1646" s="93"/>
      <c r="I1646" s="93"/>
    </row>
    <row r="1647" spans="1:10" ht="14.25" customHeight="1">
      <c r="A1647" s="93">
        <v>40</v>
      </c>
      <c r="B1647" s="93" t="s">
        <v>3675</v>
      </c>
      <c r="C1647" s="93"/>
      <c r="D1647" s="93"/>
      <c r="E1647" s="93"/>
      <c r="F1647" s="93"/>
      <c r="G1647" s="93"/>
      <c r="H1647" s="93"/>
      <c r="I1647" s="93"/>
    </row>
    <row r="1648" spans="1:10" ht="14.25" customHeight="1">
      <c r="A1648" s="93" t="s">
        <v>3563</v>
      </c>
      <c r="B1648" s="93" t="s">
        <v>3999</v>
      </c>
      <c r="C1648" s="101">
        <v>0</v>
      </c>
      <c r="D1648" s="101">
        <v>7500000</v>
      </c>
      <c r="E1648" s="101">
        <v>0</v>
      </c>
      <c r="F1648" s="101">
        <v>7500000</v>
      </c>
      <c r="G1648" s="101">
        <v>0</v>
      </c>
      <c r="H1648" s="101">
        <v>7500000</v>
      </c>
      <c r="I1648" s="101">
        <v>0</v>
      </c>
      <c r="J1648" s="101">
        <v>7500000</v>
      </c>
    </row>
    <row r="1649" spans="1:10" ht="14.25" customHeight="1">
      <c r="B1649" s="93" t="s">
        <v>3675</v>
      </c>
      <c r="C1649" s="101">
        <v>0</v>
      </c>
      <c r="D1649" s="101">
        <v>7500000</v>
      </c>
      <c r="E1649" s="101">
        <v>0</v>
      </c>
      <c r="F1649" s="101">
        <v>7500000</v>
      </c>
      <c r="G1649" s="101">
        <v>0</v>
      </c>
      <c r="H1649" s="101">
        <v>7500000</v>
      </c>
      <c r="I1649" s="101">
        <v>0</v>
      </c>
      <c r="J1649" s="101">
        <v>7500000</v>
      </c>
    </row>
    <row r="1650" spans="1:10" ht="14.25" customHeight="1">
      <c r="B1650" s="93" t="s">
        <v>3694</v>
      </c>
      <c r="C1650" s="101">
        <v>0</v>
      </c>
      <c r="D1650" s="101">
        <v>7500000</v>
      </c>
      <c r="E1650" s="101">
        <v>0</v>
      </c>
      <c r="F1650" s="101">
        <v>7500000</v>
      </c>
      <c r="G1650" s="101">
        <v>0</v>
      </c>
      <c r="H1650" s="101">
        <v>7500000</v>
      </c>
      <c r="I1650" s="101">
        <v>0</v>
      </c>
      <c r="J1650" s="101">
        <v>7500000</v>
      </c>
    </row>
    <row r="1651" spans="1:10" ht="14.25" customHeight="1">
      <c r="B1651" s="93"/>
      <c r="C1651" s="101">
        <v>0</v>
      </c>
      <c r="D1651" s="101">
        <v>7500000</v>
      </c>
      <c r="E1651" s="101">
        <v>0</v>
      </c>
      <c r="F1651" s="101">
        <v>7500000</v>
      </c>
      <c r="G1651" s="101">
        <v>0</v>
      </c>
      <c r="H1651" s="101">
        <v>7500000</v>
      </c>
      <c r="I1651" s="101">
        <v>0</v>
      </c>
      <c r="J1651" s="101">
        <v>7500000</v>
      </c>
    </row>
    <row r="1652" spans="1:10" ht="14.25" customHeight="1">
      <c r="B1652" s="93"/>
      <c r="C1652" s="101">
        <v>0</v>
      </c>
      <c r="D1652" s="101">
        <v>7500000</v>
      </c>
      <c r="E1652" s="101">
        <v>0</v>
      </c>
      <c r="F1652" s="101">
        <v>7500000</v>
      </c>
      <c r="G1652" s="101">
        <v>0</v>
      </c>
      <c r="H1652" s="101">
        <v>7500000</v>
      </c>
      <c r="I1652" s="101">
        <v>0</v>
      </c>
      <c r="J1652" s="101">
        <v>7500000</v>
      </c>
    </row>
    <row r="1653" spans="1:10" ht="14.25" customHeight="1">
      <c r="B1653" s="93"/>
      <c r="C1653" s="101">
        <v>0</v>
      </c>
      <c r="D1653" s="101">
        <v>7500000</v>
      </c>
      <c r="E1653" s="101">
        <v>0</v>
      </c>
      <c r="F1653" s="101">
        <v>7500000</v>
      </c>
      <c r="G1653" s="101">
        <v>0</v>
      </c>
      <c r="H1653" s="101">
        <v>7500000</v>
      </c>
      <c r="I1653" s="101">
        <v>0</v>
      </c>
      <c r="J1653" s="101">
        <v>7500000</v>
      </c>
    </row>
    <row r="1654" spans="1:10" ht="14.25" customHeight="1">
      <c r="B1654" s="93"/>
      <c r="C1654" s="101">
        <v>0</v>
      </c>
      <c r="D1654" s="101">
        <v>7500000</v>
      </c>
      <c r="E1654" s="101">
        <v>0</v>
      </c>
      <c r="F1654" s="101">
        <v>7500000</v>
      </c>
      <c r="G1654" s="101">
        <v>0</v>
      </c>
      <c r="H1654" s="101">
        <v>7500000</v>
      </c>
      <c r="I1654" s="101">
        <v>0</v>
      </c>
      <c r="J1654" s="101">
        <v>7500000</v>
      </c>
    </row>
    <row r="1655" spans="1:10" ht="14.25" customHeight="1">
      <c r="B1655" s="93"/>
      <c r="C1655" s="101">
        <v>0</v>
      </c>
      <c r="D1655" s="101">
        <v>7500000</v>
      </c>
      <c r="E1655" s="101">
        <v>0</v>
      </c>
      <c r="F1655" s="101">
        <v>7500000</v>
      </c>
      <c r="G1655" s="101">
        <v>0</v>
      </c>
      <c r="H1655" s="101">
        <v>7500000</v>
      </c>
      <c r="I1655" s="101">
        <v>0</v>
      </c>
      <c r="J1655" s="101">
        <v>7500000</v>
      </c>
    </row>
    <row r="1656" spans="1:10" ht="14.25" customHeight="1">
      <c r="B1656" s="93" t="s">
        <v>3626</v>
      </c>
      <c r="C1656" s="101">
        <v>0</v>
      </c>
      <c r="D1656" s="101">
        <v>7500000</v>
      </c>
      <c r="E1656" s="101">
        <v>0</v>
      </c>
      <c r="F1656" s="101">
        <v>7500000</v>
      </c>
      <c r="G1656" s="101">
        <v>0</v>
      </c>
      <c r="H1656" s="101">
        <v>7500000</v>
      </c>
      <c r="I1656" s="101">
        <v>0</v>
      </c>
      <c r="J1656" s="101">
        <v>7500000</v>
      </c>
    </row>
    <row r="1657" spans="1:10" ht="14.25" customHeight="1">
      <c r="B1657" s="93" t="s">
        <v>3625</v>
      </c>
      <c r="C1657" s="101">
        <v>0</v>
      </c>
      <c r="D1657" s="101">
        <v>7500000</v>
      </c>
      <c r="E1657" s="101">
        <v>0</v>
      </c>
      <c r="F1657" s="101">
        <v>7500000</v>
      </c>
      <c r="G1657" s="101">
        <v>0</v>
      </c>
      <c r="H1657" s="101">
        <v>7500000</v>
      </c>
      <c r="I1657" s="101">
        <v>0</v>
      </c>
      <c r="J1657" s="101">
        <v>7500000</v>
      </c>
    </row>
    <row r="1658" spans="1:10" ht="14.25" customHeight="1">
      <c r="B1658" s="93" t="s">
        <v>3593</v>
      </c>
      <c r="C1658" s="101">
        <v>3145655945</v>
      </c>
      <c r="D1658" s="101">
        <v>3929832048.4200001</v>
      </c>
      <c r="E1658" s="101">
        <v>450562583</v>
      </c>
      <c r="F1658" s="101">
        <v>1405049456</v>
      </c>
      <c r="G1658" s="101">
        <v>797211137</v>
      </c>
      <c r="H1658" s="101">
        <v>1326790433</v>
      </c>
      <c r="I1658" s="101">
        <v>639950907</v>
      </c>
      <c r="J1658" s="101">
        <v>1169530203</v>
      </c>
    </row>
    <row r="1659" spans="1:10" ht="14.25" customHeight="1">
      <c r="B1659" s="93" t="s">
        <v>3998</v>
      </c>
      <c r="C1659" s="101">
        <v>3145655945</v>
      </c>
      <c r="D1659" s="101">
        <v>3929832048.4200001</v>
      </c>
      <c r="E1659" s="101">
        <v>450562583</v>
      </c>
      <c r="F1659" s="101">
        <v>1405049456</v>
      </c>
      <c r="G1659" s="101">
        <v>797211137</v>
      </c>
      <c r="H1659" s="101">
        <v>1326790433</v>
      </c>
      <c r="I1659" s="101">
        <v>639950907</v>
      </c>
      <c r="J1659" s="101">
        <v>1169530203</v>
      </c>
    </row>
    <row r="1660" spans="1:10" ht="14.25" customHeight="1">
      <c r="A1660" s="93">
        <v>4</v>
      </c>
      <c r="B1660" s="93" t="s">
        <v>4000</v>
      </c>
      <c r="C1660" s="93"/>
      <c r="D1660" s="93"/>
      <c r="E1660" s="93"/>
      <c r="F1660" s="93"/>
      <c r="G1660" s="93"/>
      <c r="H1660" s="93"/>
      <c r="I1660" s="93"/>
    </row>
    <row r="1661" spans="1:10" ht="14.25" customHeight="1">
      <c r="A1661" s="93">
        <v>2.2999999999999998</v>
      </c>
      <c r="B1661" s="93" t="s">
        <v>3593</v>
      </c>
      <c r="C1661" s="93"/>
      <c r="D1661" s="93"/>
      <c r="E1661" s="93"/>
      <c r="F1661" s="93"/>
      <c r="G1661" s="93"/>
      <c r="H1661" s="93"/>
      <c r="I1661" s="93"/>
    </row>
    <row r="1662" spans="1:10" ht="14.25" customHeight="1">
      <c r="A1662" s="93" t="s">
        <v>3387</v>
      </c>
      <c r="B1662" s="93" t="s">
        <v>3594</v>
      </c>
      <c r="C1662" s="93"/>
      <c r="D1662" s="93"/>
      <c r="E1662" s="93"/>
      <c r="F1662" s="93"/>
      <c r="G1662" s="93"/>
      <c r="H1662" s="93"/>
      <c r="I1662" s="93"/>
    </row>
    <row r="1663" spans="1:10" ht="14.25" customHeight="1">
      <c r="A1663" s="93" t="s">
        <v>3388</v>
      </c>
      <c r="B1663" s="93" t="s">
        <v>3595</v>
      </c>
      <c r="C1663" s="93"/>
      <c r="D1663" s="93"/>
      <c r="E1663" s="93"/>
      <c r="F1663" s="93"/>
      <c r="G1663" s="93"/>
      <c r="H1663" s="93"/>
      <c r="I1663" s="93"/>
    </row>
    <row r="1664" spans="1:10" ht="14.25" customHeight="1">
      <c r="A1664" s="93" t="s">
        <v>3389</v>
      </c>
      <c r="B1664" s="93" t="s">
        <v>3596</v>
      </c>
      <c r="C1664" s="93"/>
      <c r="D1664" s="93"/>
      <c r="E1664" s="93"/>
      <c r="F1664" s="93"/>
      <c r="G1664" s="93"/>
      <c r="H1664" s="93"/>
      <c r="I1664" s="93"/>
    </row>
    <row r="1665" spans="1:10" ht="14.25" customHeight="1">
      <c r="A1665" s="93"/>
      <c r="B1665" s="93"/>
      <c r="C1665" s="93"/>
      <c r="D1665" s="93"/>
      <c r="E1665" s="93"/>
      <c r="F1665" s="93"/>
      <c r="G1665" s="93"/>
      <c r="H1665" s="93"/>
      <c r="I1665" s="93"/>
    </row>
    <row r="1666" spans="1:10" ht="14.25" customHeight="1">
      <c r="A1666" s="93"/>
      <c r="B1666" s="93"/>
      <c r="C1666" s="93"/>
      <c r="D1666" s="93"/>
      <c r="E1666" s="93"/>
      <c r="F1666" s="93"/>
      <c r="G1666" s="93"/>
      <c r="H1666" s="93"/>
      <c r="I1666" s="93"/>
    </row>
    <row r="1667" spans="1:10" ht="14.25" customHeight="1">
      <c r="A1667" s="93"/>
      <c r="B1667" s="93"/>
      <c r="C1667" s="93"/>
      <c r="D1667" s="93"/>
      <c r="E1667" s="93"/>
      <c r="F1667" s="93"/>
      <c r="G1667" s="93"/>
      <c r="H1667" s="93"/>
      <c r="I1667" s="93"/>
    </row>
    <row r="1668" spans="1:10" ht="14.25" customHeight="1">
      <c r="A1668" s="93"/>
      <c r="B1668" s="93"/>
      <c r="C1668" s="93"/>
      <c r="D1668" s="93"/>
      <c r="E1668" s="93"/>
      <c r="F1668" s="93"/>
      <c r="G1668" s="93"/>
      <c r="H1668" s="93"/>
      <c r="I1668" s="93"/>
    </row>
    <row r="1669" spans="1:10" ht="14.25" customHeight="1">
      <c r="A1669" s="93">
        <v>2</v>
      </c>
      <c r="B1669" s="93" t="s">
        <v>3610</v>
      </c>
      <c r="C1669" s="93"/>
      <c r="D1669" s="93"/>
      <c r="E1669" s="93"/>
      <c r="F1669" s="93"/>
      <c r="G1669" s="93"/>
      <c r="H1669" s="93"/>
      <c r="I1669" s="93"/>
    </row>
    <row r="1670" spans="1:10" ht="14.25" customHeight="1">
      <c r="A1670" s="93">
        <v>45</v>
      </c>
      <c r="B1670" s="93" t="s">
        <v>3597</v>
      </c>
      <c r="C1670" s="93"/>
      <c r="D1670" s="93"/>
      <c r="E1670" s="93"/>
      <c r="F1670" s="93"/>
      <c r="G1670" s="93"/>
      <c r="H1670" s="93"/>
      <c r="I1670" s="93"/>
    </row>
    <row r="1671" spans="1:10" ht="14.25" customHeight="1">
      <c r="A1671" s="93" t="s">
        <v>1731</v>
      </c>
      <c r="B1671" s="93" t="s">
        <v>1730</v>
      </c>
      <c r="C1671" s="101">
        <v>0</v>
      </c>
      <c r="D1671" s="101">
        <v>1000000</v>
      </c>
      <c r="E1671" s="101">
        <v>0</v>
      </c>
      <c r="F1671" s="101">
        <v>0</v>
      </c>
      <c r="G1671" s="101">
        <v>0</v>
      </c>
      <c r="H1671" s="101">
        <v>0</v>
      </c>
      <c r="I1671" s="101">
        <v>0</v>
      </c>
      <c r="J1671" s="101">
        <v>0</v>
      </c>
    </row>
    <row r="1672" spans="1:10" ht="14.25" customHeight="1">
      <c r="A1672" s="93" t="s">
        <v>1733</v>
      </c>
      <c r="B1672" s="93" t="s">
        <v>3701</v>
      </c>
      <c r="C1672" s="101">
        <v>0</v>
      </c>
      <c r="D1672" s="101">
        <v>1000000</v>
      </c>
      <c r="E1672" s="101">
        <v>0</v>
      </c>
      <c r="F1672" s="101">
        <v>0</v>
      </c>
      <c r="G1672" s="101">
        <v>0</v>
      </c>
      <c r="H1672" s="101">
        <v>0</v>
      </c>
      <c r="I1672" s="101">
        <v>0</v>
      </c>
      <c r="J1672" s="101">
        <v>0</v>
      </c>
    </row>
    <row r="1673" spans="1:10" ht="14.25" customHeight="1">
      <c r="A1673" s="93" t="s">
        <v>1714</v>
      </c>
      <c r="B1673" s="93" t="s">
        <v>1713</v>
      </c>
      <c r="C1673" s="101">
        <v>0</v>
      </c>
      <c r="D1673" s="101">
        <v>1000000</v>
      </c>
      <c r="E1673" s="101">
        <v>0</v>
      </c>
      <c r="F1673" s="101">
        <v>0</v>
      </c>
      <c r="G1673" s="101">
        <v>0</v>
      </c>
      <c r="H1673" s="101">
        <v>0</v>
      </c>
      <c r="I1673" s="101">
        <v>0</v>
      </c>
      <c r="J1673" s="101">
        <v>0</v>
      </c>
    </row>
    <row r="1674" spans="1:10" ht="14.25" customHeight="1">
      <c r="A1674" s="93" t="s">
        <v>1740</v>
      </c>
      <c r="B1674" s="93" t="s">
        <v>1737</v>
      </c>
      <c r="C1674" s="101">
        <v>0</v>
      </c>
      <c r="D1674" s="101">
        <v>1000000</v>
      </c>
      <c r="E1674" s="101">
        <v>0</v>
      </c>
      <c r="F1674" s="101">
        <v>0</v>
      </c>
      <c r="G1674" s="101">
        <v>0</v>
      </c>
      <c r="H1674" s="101">
        <v>0</v>
      </c>
      <c r="I1674" s="101">
        <v>0</v>
      </c>
      <c r="J1674" s="101">
        <v>0</v>
      </c>
    </row>
    <row r="1675" spans="1:10" ht="14.25" customHeight="1">
      <c r="A1675" s="93" t="s">
        <v>1742</v>
      </c>
      <c r="B1675" s="93" t="s">
        <v>1741</v>
      </c>
      <c r="C1675" s="101">
        <v>0</v>
      </c>
      <c r="D1675" s="101">
        <v>1000000</v>
      </c>
      <c r="E1675" s="101">
        <v>0</v>
      </c>
      <c r="F1675" s="101">
        <v>0</v>
      </c>
      <c r="G1675" s="101">
        <v>0</v>
      </c>
      <c r="H1675" s="101">
        <v>0</v>
      </c>
      <c r="I1675" s="101">
        <v>0</v>
      </c>
      <c r="J1675" s="101">
        <v>0</v>
      </c>
    </row>
    <row r="1676" spans="1:10" ht="14.25" customHeight="1">
      <c r="B1676" s="93" t="s">
        <v>3597</v>
      </c>
      <c r="C1676" s="101">
        <v>0</v>
      </c>
      <c r="D1676" s="101">
        <v>5000000</v>
      </c>
      <c r="E1676" s="101">
        <v>0</v>
      </c>
      <c r="F1676" s="101">
        <v>0</v>
      </c>
      <c r="G1676" s="101">
        <v>0</v>
      </c>
      <c r="H1676" s="101">
        <v>0</v>
      </c>
      <c r="I1676" s="101">
        <v>0</v>
      </c>
      <c r="J1676" s="101">
        <v>0</v>
      </c>
    </row>
    <row r="1677" spans="1:10" ht="14.25" customHeight="1">
      <c r="B1677" s="93" t="s">
        <v>3610</v>
      </c>
      <c r="C1677" s="101">
        <v>0</v>
      </c>
      <c r="D1677" s="101">
        <v>5000000</v>
      </c>
      <c r="E1677" s="101">
        <v>0</v>
      </c>
      <c r="F1677" s="101">
        <v>0</v>
      </c>
      <c r="G1677" s="101">
        <v>0</v>
      </c>
      <c r="H1677" s="101">
        <v>0</v>
      </c>
      <c r="I1677" s="101">
        <v>0</v>
      </c>
      <c r="J1677" s="101">
        <v>0</v>
      </c>
    </row>
    <row r="1678" spans="1:10" ht="14.25" customHeight="1">
      <c r="B1678" s="93"/>
      <c r="C1678" s="101">
        <v>0</v>
      </c>
      <c r="D1678" s="101">
        <v>5000000</v>
      </c>
      <c r="E1678" s="101">
        <v>0</v>
      </c>
      <c r="F1678" s="101">
        <v>0</v>
      </c>
      <c r="G1678" s="101">
        <v>0</v>
      </c>
      <c r="H1678" s="101">
        <v>0</v>
      </c>
      <c r="I1678" s="101">
        <v>0</v>
      </c>
      <c r="J1678" s="101">
        <v>0</v>
      </c>
    </row>
    <row r="1679" spans="1:10" ht="14.25" customHeight="1">
      <c r="B1679" s="93"/>
      <c r="C1679" s="101">
        <v>0</v>
      </c>
      <c r="D1679" s="101">
        <v>5000000</v>
      </c>
      <c r="E1679" s="101">
        <v>0</v>
      </c>
      <c r="F1679" s="101">
        <v>0</v>
      </c>
      <c r="G1679" s="101">
        <v>0</v>
      </c>
      <c r="H1679" s="101">
        <v>0</v>
      </c>
      <c r="I1679" s="101">
        <v>0</v>
      </c>
      <c r="J1679" s="101">
        <v>0</v>
      </c>
    </row>
    <row r="1680" spans="1:10" ht="14.25" customHeight="1">
      <c r="B1680" s="93"/>
      <c r="C1680" s="101">
        <v>0</v>
      </c>
      <c r="D1680" s="101">
        <v>5000000</v>
      </c>
      <c r="E1680" s="101">
        <v>0</v>
      </c>
      <c r="F1680" s="101">
        <v>0</v>
      </c>
      <c r="G1680" s="101">
        <v>0</v>
      </c>
      <c r="H1680" s="101">
        <v>0</v>
      </c>
      <c r="I1680" s="101">
        <v>0</v>
      </c>
      <c r="J1680" s="101">
        <v>0</v>
      </c>
    </row>
    <row r="1681" spans="1:10" ht="14.25" customHeight="1">
      <c r="B1681" s="93"/>
      <c r="C1681" s="101">
        <v>0</v>
      </c>
      <c r="D1681" s="101">
        <v>5000000</v>
      </c>
      <c r="E1681" s="101">
        <v>0</v>
      </c>
      <c r="F1681" s="101">
        <v>0</v>
      </c>
      <c r="G1681" s="101">
        <v>0</v>
      </c>
      <c r="H1681" s="101">
        <v>0</v>
      </c>
      <c r="I1681" s="101">
        <v>0</v>
      </c>
      <c r="J1681" s="101">
        <v>0</v>
      </c>
    </row>
    <row r="1682" spans="1:10" ht="14.25" customHeight="1">
      <c r="B1682" s="93" t="s">
        <v>3596</v>
      </c>
      <c r="C1682" s="101">
        <v>0</v>
      </c>
      <c r="D1682" s="101">
        <v>5000000</v>
      </c>
      <c r="E1682" s="101">
        <v>0</v>
      </c>
      <c r="F1682" s="101">
        <v>0</v>
      </c>
      <c r="G1682" s="101">
        <v>0</v>
      </c>
      <c r="H1682" s="101">
        <v>0</v>
      </c>
      <c r="I1682" s="101">
        <v>0</v>
      </c>
      <c r="J1682" s="101">
        <v>0</v>
      </c>
    </row>
    <row r="1683" spans="1:10" ht="14.25" customHeight="1">
      <c r="A1683" s="93" t="s">
        <v>3390</v>
      </c>
      <c r="B1683" s="93" t="s">
        <v>3601</v>
      </c>
      <c r="C1683" s="93"/>
      <c r="D1683" s="93"/>
      <c r="E1683" s="93"/>
      <c r="F1683" s="93"/>
      <c r="G1683" s="93"/>
      <c r="H1683" s="93"/>
      <c r="I1683" s="93"/>
    </row>
    <row r="1684" spans="1:10" ht="14.25" customHeight="1">
      <c r="A1684" s="93"/>
      <c r="B1684" s="93"/>
      <c r="C1684" s="93"/>
      <c r="D1684" s="93"/>
      <c r="E1684" s="93"/>
      <c r="F1684" s="93"/>
      <c r="G1684" s="93"/>
      <c r="H1684" s="93"/>
      <c r="I1684" s="93"/>
    </row>
    <row r="1685" spans="1:10" ht="14.25" customHeight="1">
      <c r="A1685" s="93"/>
      <c r="B1685" s="93"/>
      <c r="C1685" s="93"/>
      <c r="D1685" s="93"/>
      <c r="E1685" s="93"/>
      <c r="F1685" s="93"/>
      <c r="G1685" s="93"/>
      <c r="H1685" s="93"/>
      <c r="I1685" s="93"/>
    </row>
    <row r="1686" spans="1:10" ht="14.25" customHeight="1">
      <c r="A1686" s="93"/>
      <c r="B1686" s="93"/>
      <c r="C1686" s="93"/>
      <c r="D1686" s="93"/>
      <c r="E1686" s="93"/>
      <c r="F1686" s="93"/>
      <c r="G1686" s="93"/>
      <c r="H1686" s="93"/>
      <c r="I1686" s="93"/>
    </row>
    <row r="1687" spans="1:10" ht="14.25" customHeight="1">
      <c r="A1687" s="93"/>
      <c r="B1687" s="93"/>
      <c r="C1687" s="93"/>
      <c r="D1687" s="93"/>
      <c r="E1687" s="93"/>
      <c r="F1687" s="93"/>
      <c r="G1687" s="93"/>
      <c r="H1687" s="93"/>
      <c r="I1687" s="93"/>
    </row>
    <row r="1688" spans="1:10" ht="14.25" customHeight="1">
      <c r="A1688" s="93">
        <v>2</v>
      </c>
      <c r="B1688" s="93" t="s">
        <v>3610</v>
      </c>
      <c r="C1688" s="93"/>
      <c r="D1688" s="93"/>
      <c r="E1688" s="93"/>
      <c r="F1688" s="93"/>
      <c r="G1688" s="93"/>
      <c r="H1688" s="93"/>
      <c r="I1688" s="93"/>
    </row>
    <row r="1689" spans="1:10" ht="14.25" customHeight="1">
      <c r="A1689" s="93">
        <v>45</v>
      </c>
      <c r="B1689" s="93" t="s">
        <v>3597</v>
      </c>
      <c r="C1689" s="93"/>
      <c r="D1689" s="93"/>
      <c r="E1689" s="93"/>
      <c r="F1689" s="93"/>
      <c r="G1689" s="93"/>
      <c r="H1689" s="93"/>
      <c r="I1689" s="93"/>
    </row>
    <row r="1690" spans="1:10" ht="14.25" customHeight="1">
      <c r="A1690" s="93" t="s">
        <v>1692</v>
      </c>
      <c r="B1690" s="93" t="s">
        <v>4001</v>
      </c>
      <c r="C1690" s="101">
        <v>35847021.75</v>
      </c>
      <c r="D1690" s="101">
        <v>35847021.75</v>
      </c>
      <c r="E1690" s="101">
        <v>0</v>
      </c>
      <c r="F1690" s="101">
        <v>0</v>
      </c>
      <c r="G1690" s="101">
        <v>0</v>
      </c>
      <c r="H1690" s="101">
        <v>0</v>
      </c>
      <c r="I1690" s="101">
        <v>0</v>
      </c>
      <c r="J1690" s="101">
        <v>0</v>
      </c>
    </row>
    <row r="1691" spans="1:10" ht="14.25" customHeight="1">
      <c r="A1691" s="93" t="s">
        <v>1652</v>
      </c>
      <c r="B1691" s="93" t="s">
        <v>1648</v>
      </c>
      <c r="C1691" s="101">
        <v>7693355.9000000004</v>
      </c>
      <c r="D1691" s="101">
        <v>7693355.9000000004</v>
      </c>
      <c r="E1691" s="101">
        <v>0</v>
      </c>
      <c r="F1691" s="101">
        <v>4125395.7</v>
      </c>
      <c r="G1691" s="101">
        <v>0</v>
      </c>
      <c r="H1691" s="101">
        <v>4125395.7</v>
      </c>
      <c r="I1691" s="101">
        <v>4125395.7</v>
      </c>
      <c r="J1691" s="101">
        <v>4125395.7</v>
      </c>
    </row>
    <row r="1692" spans="1:10" ht="14.25" customHeight="1">
      <c r="A1692" s="93" t="s">
        <v>1654</v>
      </c>
      <c r="B1692" s="93" t="s">
        <v>1653</v>
      </c>
      <c r="C1692" s="101">
        <v>17000000</v>
      </c>
      <c r="D1692" s="101">
        <v>17000000</v>
      </c>
      <c r="E1692" s="101">
        <v>0</v>
      </c>
      <c r="F1692" s="101">
        <v>0</v>
      </c>
      <c r="G1692" s="101">
        <v>0</v>
      </c>
      <c r="H1692" s="101">
        <v>0</v>
      </c>
      <c r="I1692" s="101">
        <v>0</v>
      </c>
      <c r="J1692" s="101">
        <v>0</v>
      </c>
    </row>
    <row r="1693" spans="1:10" ht="14.25" customHeight="1">
      <c r="A1693" s="93" t="s">
        <v>1659</v>
      </c>
      <c r="B1693" s="93" t="s">
        <v>1656</v>
      </c>
      <c r="C1693" s="101">
        <v>4624672.2</v>
      </c>
      <c r="D1693" s="101">
        <v>4624672.2</v>
      </c>
      <c r="E1693" s="101">
        <v>0</v>
      </c>
      <c r="F1693" s="101">
        <v>0</v>
      </c>
      <c r="G1693" s="101">
        <v>0</v>
      </c>
      <c r="H1693" s="101">
        <v>0</v>
      </c>
      <c r="I1693" s="101">
        <v>0</v>
      </c>
      <c r="J1693" s="101">
        <v>0</v>
      </c>
    </row>
    <row r="1694" spans="1:10" ht="14.25" customHeight="1">
      <c r="A1694" s="93" t="s">
        <v>1683</v>
      </c>
      <c r="B1694" s="93" t="s">
        <v>1681</v>
      </c>
      <c r="C1694" s="101">
        <v>5842578</v>
      </c>
      <c r="D1694" s="101">
        <v>5842578</v>
      </c>
      <c r="E1694" s="101">
        <v>0</v>
      </c>
      <c r="F1694" s="101">
        <v>0</v>
      </c>
      <c r="G1694" s="101">
        <v>0</v>
      </c>
      <c r="H1694" s="101">
        <v>0</v>
      </c>
      <c r="I1694" s="101">
        <v>0</v>
      </c>
      <c r="J1694" s="101">
        <v>0</v>
      </c>
    </row>
    <row r="1695" spans="1:10" ht="14.25" customHeight="1">
      <c r="A1695" s="93" t="s">
        <v>1722</v>
      </c>
      <c r="B1695" s="93" t="s">
        <v>1721</v>
      </c>
      <c r="C1695" s="101">
        <v>12000000</v>
      </c>
      <c r="D1695" s="101">
        <v>12000000</v>
      </c>
      <c r="E1695" s="101">
        <v>0</v>
      </c>
      <c r="F1695" s="101">
        <v>0</v>
      </c>
      <c r="G1695" s="101">
        <v>0</v>
      </c>
      <c r="H1695" s="101">
        <v>0</v>
      </c>
      <c r="I1695" s="101">
        <v>0</v>
      </c>
      <c r="J1695" s="101">
        <v>0</v>
      </c>
    </row>
    <row r="1696" spans="1:10" ht="14.25" customHeight="1">
      <c r="A1696" s="93" t="s">
        <v>1726</v>
      </c>
      <c r="B1696" s="93" t="s">
        <v>1723</v>
      </c>
      <c r="C1696" s="101">
        <v>17000000</v>
      </c>
      <c r="D1696" s="101">
        <v>17000000</v>
      </c>
      <c r="E1696" s="101">
        <v>0</v>
      </c>
      <c r="F1696" s="101">
        <v>0</v>
      </c>
      <c r="G1696" s="101">
        <v>0</v>
      </c>
      <c r="H1696" s="101">
        <v>0</v>
      </c>
      <c r="I1696" s="101">
        <v>0</v>
      </c>
      <c r="J1696" s="101">
        <v>0</v>
      </c>
    </row>
    <row r="1697" spans="1:10" ht="14.25" customHeight="1">
      <c r="A1697" s="93" t="s">
        <v>1842</v>
      </c>
      <c r="B1697" s="93" t="s">
        <v>1841</v>
      </c>
      <c r="C1697" s="101">
        <v>0</v>
      </c>
      <c r="D1697" s="101">
        <v>23000000</v>
      </c>
      <c r="E1697" s="101">
        <v>0</v>
      </c>
      <c r="F1697" s="101">
        <v>20000000</v>
      </c>
      <c r="G1697" s="101">
        <v>0</v>
      </c>
      <c r="H1697" s="101">
        <v>20000000</v>
      </c>
      <c r="I1697" s="101">
        <v>20000000</v>
      </c>
      <c r="J1697" s="101">
        <v>20000000</v>
      </c>
    </row>
    <row r="1698" spans="1:10" ht="14.25" customHeight="1">
      <c r="A1698" s="93" t="s">
        <v>1840</v>
      </c>
      <c r="B1698" s="93" t="s">
        <v>4002</v>
      </c>
      <c r="C1698" s="101">
        <v>0</v>
      </c>
      <c r="D1698" s="101">
        <v>87386926.099999994</v>
      </c>
      <c r="E1698" s="101">
        <v>0</v>
      </c>
      <c r="F1698" s="101">
        <v>0</v>
      </c>
      <c r="G1698" s="101">
        <v>0</v>
      </c>
      <c r="H1698" s="101">
        <v>0</v>
      </c>
      <c r="I1698" s="101">
        <v>0</v>
      </c>
      <c r="J1698" s="101">
        <v>0</v>
      </c>
    </row>
    <row r="1699" spans="1:10" ht="14.25" customHeight="1">
      <c r="A1699" s="93" t="s">
        <v>1844</v>
      </c>
      <c r="B1699" s="93" t="s">
        <v>1843</v>
      </c>
      <c r="C1699" s="101">
        <v>0</v>
      </c>
      <c r="D1699" s="101">
        <v>17104674.399999999</v>
      </c>
      <c r="E1699" s="101">
        <v>0</v>
      </c>
      <c r="F1699" s="101">
        <v>0</v>
      </c>
      <c r="G1699" s="101">
        <v>0</v>
      </c>
      <c r="H1699" s="101">
        <v>0</v>
      </c>
      <c r="I1699" s="101">
        <v>0</v>
      </c>
      <c r="J1699" s="101">
        <v>0</v>
      </c>
    </row>
    <row r="1700" spans="1:10" ht="14.25" customHeight="1">
      <c r="A1700" s="93" t="s">
        <v>1712</v>
      </c>
      <c r="B1700" s="93" t="s">
        <v>3713</v>
      </c>
      <c r="C1700" s="101">
        <v>0</v>
      </c>
      <c r="D1700" s="101">
        <v>1000000</v>
      </c>
      <c r="E1700" s="101">
        <v>0</v>
      </c>
      <c r="F1700" s="101">
        <v>0</v>
      </c>
      <c r="G1700" s="101">
        <v>0</v>
      </c>
      <c r="H1700" s="101">
        <v>0</v>
      </c>
      <c r="I1700" s="101">
        <v>0</v>
      </c>
      <c r="J1700" s="101">
        <v>0</v>
      </c>
    </row>
    <row r="1701" spans="1:10" ht="14.25" customHeight="1">
      <c r="A1701" s="93" t="s">
        <v>1830</v>
      </c>
      <c r="B1701" s="93" t="s">
        <v>1827</v>
      </c>
      <c r="C1701" s="101">
        <v>0</v>
      </c>
      <c r="D1701" s="101">
        <v>35000000</v>
      </c>
      <c r="E1701" s="101">
        <v>0</v>
      </c>
      <c r="F1701" s="101">
        <v>0</v>
      </c>
      <c r="G1701" s="101">
        <v>0</v>
      </c>
      <c r="H1701" s="101">
        <v>0</v>
      </c>
      <c r="I1701" s="101">
        <v>0</v>
      </c>
      <c r="J1701" s="101">
        <v>0</v>
      </c>
    </row>
    <row r="1702" spans="1:10" ht="14.25" customHeight="1">
      <c r="A1702" s="93" t="s">
        <v>1832</v>
      </c>
      <c r="B1702" s="93" t="s">
        <v>1831</v>
      </c>
      <c r="C1702" s="101">
        <v>0</v>
      </c>
      <c r="D1702" s="101">
        <v>1112920.8</v>
      </c>
      <c r="E1702" s="101">
        <v>0</v>
      </c>
      <c r="F1702" s="101">
        <v>0</v>
      </c>
      <c r="G1702" s="101">
        <v>0</v>
      </c>
      <c r="H1702" s="101">
        <v>0</v>
      </c>
      <c r="I1702" s="101">
        <v>0</v>
      </c>
      <c r="J1702" s="101">
        <v>0</v>
      </c>
    </row>
    <row r="1703" spans="1:10" ht="14.25" customHeight="1">
      <c r="A1703" s="93" t="s">
        <v>1837</v>
      </c>
      <c r="B1703" s="93" t="s">
        <v>1836</v>
      </c>
      <c r="C1703" s="101">
        <v>0</v>
      </c>
      <c r="D1703" s="101">
        <v>30000000</v>
      </c>
      <c r="E1703" s="101">
        <v>0</v>
      </c>
      <c r="F1703" s="101">
        <v>0</v>
      </c>
      <c r="G1703" s="101">
        <v>0</v>
      </c>
      <c r="H1703" s="101">
        <v>0</v>
      </c>
      <c r="I1703" s="101">
        <v>0</v>
      </c>
      <c r="J1703" s="101">
        <v>0</v>
      </c>
    </row>
    <row r="1704" spans="1:10" ht="14.25" customHeight="1">
      <c r="A1704" s="93" t="s">
        <v>1835</v>
      </c>
      <c r="B1704" s="93" t="s">
        <v>1833</v>
      </c>
      <c r="C1704" s="101">
        <v>0</v>
      </c>
      <c r="D1704" s="101">
        <v>8998980.3000000007</v>
      </c>
      <c r="E1704" s="101">
        <v>0</v>
      </c>
      <c r="F1704" s="101">
        <v>8998980</v>
      </c>
      <c r="G1704" s="101">
        <v>0</v>
      </c>
      <c r="H1704" s="101">
        <v>8998980</v>
      </c>
      <c r="I1704" s="101">
        <v>8998980</v>
      </c>
      <c r="J1704" s="101">
        <v>8998980</v>
      </c>
    </row>
    <row r="1705" spans="1:10" ht="14.25" customHeight="1">
      <c r="B1705" s="93" t="s">
        <v>3597</v>
      </c>
      <c r="C1705" s="101">
        <v>100007627.84999999</v>
      </c>
      <c r="D1705" s="101">
        <v>303611129.44999999</v>
      </c>
      <c r="E1705" s="101">
        <v>0</v>
      </c>
      <c r="F1705" s="101">
        <v>33124375.699999999</v>
      </c>
      <c r="G1705" s="101">
        <v>0</v>
      </c>
      <c r="H1705" s="101">
        <v>33124375.699999999</v>
      </c>
      <c r="I1705" s="101">
        <v>33124375.699999999</v>
      </c>
      <c r="J1705" s="101">
        <v>33124375.699999999</v>
      </c>
    </row>
    <row r="1706" spans="1:10" ht="14.25" customHeight="1">
      <c r="B1706" s="93" t="s">
        <v>3610</v>
      </c>
      <c r="C1706" s="101">
        <v>100007627.84999999</v>
      </c>
      <c r="D1706" s="101">
        <v>303611129.44999999</v>
      </c>
      <c r="E1706" s="101">
        <v>0</v>
      </c>
      <c r="F1706" s="101">
        <v>33124375.699999999</v>
      </c>
      <c r="G1706" s="101">
        <v>0</v>
      </c>
      <c r="H1706" s="101">
        <v>33124375.699999999</v>
      </c>
      <c r="I1706" s="101">
        <v>33124375.699999999</v>
      </c>
      <c r="J1706" s="101">
        <v>33124375.699999999</v>
      </c>
    </row>
    <row r="1707" spans="1:10" ht="14.25" customHeight="1">
      <c r="B1707" s="93"/>
      <c r="C1707" s="101">
        <v>100007627.84999999</v>
      </c>
      <c r="D1707" s="101">
        <v>303611129.44999999</v>
      </c>
      <c r="E1707" s="101">
        <v>0</v>
      </c>
      <c r="F1707" s="101">
        <v>33124375.699999999</v>
      </c>
      <c r="G1707" s="101">
        <v>0</v>
      </c>
      <c r="H1707" s="101">
        <v>33124375.699999999</v>
      </c>
      <c r="I1707" s="101">
        <v>33124375.699999999</v>
      </c>
      <c r="J1707" s="101">
        <v>33124375.699999999</v>
      </c>
    </row>
    <row r="1708" spans="1:10" ht="14.25" customHeight="1">
      <c r="B1708" s="93"/>
      <c r="C1708" s="101">
        <v>100007627.84999999</v>
      </c>
      <c r="D1708" s="101">
        <v>303611129.44999999</v>
      </c>
      <c r="E1708" s="101">
        <v>0</v>
      </c>
      <c r="F1708" s="101">
        <v>33124375.699999999</v>
      </c>
      <c r="G1708" s="101">
        <v>0</v>
      </c>
      <c r="H1708" s="101">
        <v>33124375.699999999</v>
      </c>
      <c r="I1708" s="101">
        <v>33124375.699999999</v>
      </c>
      <c r="J1708" s="101">
        <v>33124375.699999999</v>
      </c>
    </row>
    <row r="1709" spans="1:10" ht="14.25" customHeight="1">
      <c r="B1709" s="93"/>
      <c r="C1709" s="101">
        <v>100007627.84999999</v>
      </c>
      <c r="D1709" s="101">
        <v>303611129.44999999</v>
      </c>
      <c r="E1709" s="101">
        <v>0</v>
      </c>
      <c r="F1709" s="101">
        <v>33124375.699999999</v>
      </c>
      <c r="G1709" s="101">
        <v>0</v>
      </c>
      <c r="H1709" s="101">
        <v>33124375.699999999</v>
      </c>
      <c r="I1709" s="101">
        <v>33124375.699999999</v>
      </c>
      <c r="J1709" s="101">
        <v>33124375.699999999</v>
      </c>
    </row>
    <row r="1710" spans="1:10" ht="14.25" customHeight="1">
      <c r="B1710" s="93"/>
      <c r="C1710" s="101">
        <v>100007627.84999999</v>
      </c>
      <c r="D1710" s="101">
        <v>303611129.44999999</v>
      </c>
      <c r="E1710" s="101">
        <v>0</v>
      </c>
      <c r="F1710" s="101">
        <v>33124375.699999999</v>
      </c>
      <c r="G1710" s="101">
        <v>0</v>
      </c>
      <c r="H1710" s="101">
        <v>33124375.699999999</v>
      </c>
      <c r="I1710" s="101">
        <v>33124375.699999999</v>
      </c>
      <c r="J1710" s="101">
        <v>33124375.699999999</v>
      </c>
    </row>
    <row r="1711" spans="1:10" ht="14.25" customHeight="1">
      <c r="B1711" s="93" t="s">
        <v>3601</v>
      </c>
      <c r="C1711" s="101">
        <v>100007627.84999999</v>
      </c>
      <c r="D1711" s="101">
        <v>303611129.44999999</v>
      </c>
      <c r="E1711" s="101">
        <v>0</v>
      </c>
      <c r="F1711" s="101">
        <v>33124375.699999999</v>
      </c>
      <c r="G1711" s="101">
        <v>0</v>
      </c>
      <c r="H1711" s="101">
        <v>33124375.699999999</v>
      </c>
      <c r="I1711" s="101">
        <v>33124375.699999999</v>
      </c>
      <c r="J1711" s="101">
        <v>33124375.699999999</v>
      </c>
    </row>
    <row r="1712" spans="1:10" ht="14.25" customHeight="1">
      <c r="B1712" s="93" t="s">
        <v>3595</v>
      </c>
      <c r="C1712" s="101">
        <v>100007627.84999999</v>
      </c>
      <c r="D1712" s="101">
        <v>308611129.44999999</v>
      </c>
      <c r="E1712" s="101">
        <v>0</v>
      </c>
      <c r="F1712" s="101">
        <v>33124375.699999999</v>
      </c>
      <c r="G1712" s="101">
        <v>0</v>
      </c>
      <c r="H1712" s="101">
        <v>33124375.699999999</v>
      </c>
      <c r="I1712" s="101">
        <v>33124375.699999999</v>
      </c>
      <c r="J1712" s="101">
        <v>33124375.699999999</v>
      </c>
    </row>
    <row r="1713" spans="1:10" ht="14.25" customHeight="1">
      <c r="B1713" s="93" t="s">
        <v>3594</v>
      </c>
      <c r="C1713" s="101">
        <v>100007627.84999999</v>
      </c>
      <c r="D1713" s="101">
        <v>308611129.44999999</v>
      </c>
      <c r="E1713" s="101">
        <v>0</v>
      </c>
      <c r="F1713" s="101">
        <v>33124375.699999999</v>
      </c>
      <c r="G1713" s="101">
        <v>0</v>
      </c>
      <c r="H1713" s="101">
        <v>33124375.699999999</v>
      </c>
      <c r="I1713" s="101">
        <v>33124375.699999999</v>
      </c>
      <c r="J1713" s="101">
        <v>33124375.699999999</v>
      </c>
    </row>
    <row r="1714" spans="1:10" ht="14.25" customHeight="1">
      <c r="A1714" s="93" t="s">
        <v>3391</v>
      </c>
      <c r="B1714" s="93" t="s">
        <v>3625</v>
      </c>
      <c r="C1714" s="93"/>
      <c r="D1714" s="93"/>
      <c r="E1714" s="93"/>
      <c r="F1714" s="93"/>
      <c r="G1714" s="93"/>
      <c r="H1714" s="93"/>
      <c r="I1714" s="93"/>
    </row>
    <row r="1715" spans="1:10" ht="14.25" customHeight="1">
      <c r="A1715" s="93" t="s">
        <v>3392</v>
      </c>
      <c r="B1715" s="93" t="s">
        <v>3626</v>
      </c>
      <c r="C1715" s="93"/>
      <c r="D1715" s="93"/>
      <c r="E1715" s="93"/>
      <c r="F1715" s="93"/>
      <c r="G1715" s="93"/>
      <c r="H1715" s="93"/>
      <c r="I1715" s="93"/>
    </row>
    <row r="1716" spans="1:10" ht="14.25" customHeight="1">
      <c r="A1716" s="93"/>
      <c r="B1716" s="93"/>
      <c r="C1716" s="93"/>
      <c r="D1716" s="93"/>
      <c r="E1716" s="93"/>
      <c r="F1716" s="93"/>
      <c r="G1716" s="93"/>
      <c r="H1716" s="93"/>
      <c r="I1716" s="93"/>
    </row>
    <row r="1717" spans="1:10" ht="14.25" customHeight="1">
      <c r="A1717" s="93"/>
      <c r="B1717" s="93"/>
      <c r="C1717" s="93"/>
      <c r="D1717" s="93"/>
      <c r="E1717" s="93"/>
      <c r="F1717" s="93"/>
      <c r="G1717" s="93"/>
      <c r="H1717" s="93"/>
      <c r="I1717" s="93"/>
    </row>
    <row r="1718" spans="1:10" ht="14.25" customHeight="1">
      <c r="A1718" s="93"/>
      <c r="B1718" s="93"/>
      <c r="C1718" s="93"/>
      <c r="D1718" s="93"/>
      <c r="E1718" s="93"/>
      <c r="F1718" s="93"/>
      <c r="G1718" s="93"/>
      <c r="H1718" s="93"/>
      <c r="I1718" s="93"/>
    </row>
    <row r="1719" spans="1:10" ht="14.25" customHeight="1">
      <c r="A1719" s="93"/>
      <c r="B1719" s="93"/>
      <c r="C1719" s="93"/>
      <c r="D1719" s="93"/>
      <c r="E1719" s="93"/>
      <c r="F1719" s="93"/>
      <c r="G1719" s="93"/>
      <c r="H1719" s="93"/>
      <c r="I1719" s="93"/>
    </row>
    <row r="1720" spans="1:10" ht="14.25" customHeight="1">
      <c r="A1720" s="93"/>
      <c r="B1720" s="93"/>
      <c r="C1720" s="93"/>
      <c r="D1720" s="93"/>
      <c r="E1720" s="93"/>
      <c r="F1720" s="93"/>
      <c r="G1720" s="93"/>
      <c r="H1720" s="93"/>
      <c r="I1720" s="93"/>
    </row>
    <row r="1721" spans="1:10" ht="14.25" customHeight="1">
      <c r="A1721" s="93">
        <v>2</v>
      </c>
      <c r="B1721" s="93" t="s">
        <v>3610</v>
      </c>
      <c r="C1721" s="93"/>
      <c r="D1721" s="93"/>
      <c r="E1721" s="93"/>
      <c r="F1721" s="93"/>
      <c r="G1721" s="93"/>
      <c r="H1721" s="93"/>
      <c r="I1721" s="93"/>
    </row>
    <row r="1722" spans="1:10" ht="14.25" customHeight="1">
      <c r="A1722" s="93">
        <v>45</v>
      </c>
      <c r="B1722" s="93" t="s">
        <v>3597</v>
      </c>
      <c r="C1722" s="93"/>
      <c r="D1722" s="93"/>
      <c r="E1722" s="93"/>
      <c r="F1722" s="93"/>
      <c r="G1722" s="93"/>
      <c r="H1722" s="93"/>
      <c r="I1722" s="93"/>
    </row>
    <row r="1723" spans="1:10" ht="14.25" customHeight="1">
      <c r="A1723" s="93" t="s">
        <v>3564</v>
      </c>
      <c r="B1723" s="93" t="s">
        <v>4003</v>
      </c>
      <c r="C1723" s="101">
        <v>0</v>
      </c>
      <c r="D1723" s="101">
        <v>29999997</v>
      </c>
      <c r="E1723" s="101">
        <v>0</v>
      </c>
      <c r="F1723" s="101">
        <v>29999997</v>
      </c>
      <c r="G1723" s="101">
        <v>0</v>
      </c>
      <c r="H1723" s="101">
        <v>29999997</v>
      </c>
      <c r="I1723" s="101">
        <v>0</v>
      </c>
      <c r="J1723" s="101">
        <v>29999997</v>
      </c>
    </row>
    <row r="1724" spans="1:10" ht="14.25" customHeight="1">
      <c r="A1724" s="93" t="s">
        <v>3565</v>
      </c>
      <c r="B1724" s="93" t="s">
        <v>4004</v>
      </c>
      <c r="C1724" s="101">
        <v>0</v>
      </c>
      <c r="D1724" s="101">
        <v>28529429</v>
      </c>
      <c r="E1724" s="101">
        <v>0</v>
      </c>
      <c r="F1724" s="101">
        <v>28529429</v>
      </c>
      <c r="G1724" s="101">
        <v>0</v>
      </c>
      <c r="H1724" s="101">
        <v>28529429</v>
      </c>
      <c r="I1724" s="101">
        <v>0</v>
      </c>
      <c r="J1724" s="101">
        <v>28529429</v>
      </c>
    </row>
    <row r="1725" spans="1:10" ht="14.25" customHeight="1">
      <c r="B1725" s="93" t="s">
        <v>3597</v>
      </c>
      <c r="C1725" s="101">
        <v>0</v>
      </c>
      <c r="D1725" s="101">
        <v>58529426</v>
      </c>
      <c r="E1725" s="101">
        <v>0</v>
      </c>
      <c r="F1725" s="101">
        <v>58529426</v>
      </c>
      <c r="G1725" s="101">
        <v>0</v>
      </c>
      <c r="H1725" s="101">
        <v>58529426</v>
      </c>
      <c r="I1725" s="101">
        <v>0</v>
      </c>
      <c r="J1725" s="101">
        <v>58529426</v>
      </c>
    </row>
    <row r="1726" spans="1:10" ht="14.25" customHeight="1">
      <c r="B1726" s="93" t="s">
        <v>3610</v>
      </c>
      <c r="C1726" s="101">
        <v>0</v>
      </c>
      <c r="D1726" s="101">
        <v>58529426</v>
      </c>
      <c r="E1726" s="101">
        <v>0</v>
      </c>
      <c r="F1726" s="101">
        <v>58529426</v>
      </c>
      <c r="G1726" s="101">
        <v>0</v>
      </c>
      <c r="H1726" s="101">
        <v>58529426</v>
      </c>
      <c r="I1726" s="101">
        <v>0</v>
      </c>
      <c r="J1726" s="101">
        <v>58529426</v>
      </c>
    </row>
    <row r="1727" spans="1:10" ht="14.25" customHeight="1">
      <c r="B1727" s="93"/>
      <c r="C1727" s="101">
        <v>0</v>
      </c>
      <c r="D1727" s="101">
        <v>58529426</v>
      </c>
      <c r="E1727" s="101">
        <v>0</v>
      </c>
      <c r="F1727" s="101">
        <v>58529426</v>
      </c>
      <c r="G1727" s="101">
        <v>0</v>
      </c>
      <c r="H1727" s="101">
        <v>58529426</v>
      </c>
      <c r="I1727" s="101">
        <v>0</v>
      </c>
      <c r="J1727" s="101">
        <v>58529426</v>
      </c>
    </row>
    <row r="1728" spans="1:10" ht="14.25" customHeight="1">
      <c r="B1728" s="93"/>
      <c r="C1728" s="101">
        <v>0</v>
      </c>
      <c r="D1728" s="101">
        <v>58529426</v>
      </c>
      <c r="E1728" s="101">
        <v>0</v>
      </c>
      <c r="F1728" s="101">
        <v>58529426</v>
      </c>
      <c r="G1728" s="101">
        <v>0</v>
      </c>
      <c r="H1728" s="101">
        <v>58529426</v>
      </c>
      <c r="I1728" s="101">
        <v>0</v>
      </c>
      <c r="J1728" s="101">
        <v>58529426</v>
      </c>
    </row>
    <row r="1729" spans="1:10" ht="14.25" customHeight="1">
      <c r="B1729" s="93"/>
      <c r="C1729" s="101">
        <v>0</v>
      </c>
      <c r="D1729" s="101">
        <v>58529426</v>
      </c>
      <c r="E1729" s="101">
        <v>0</v>
      </c>
      <c r="F1729" s="101">
        <v>58529426</v>
      </c>
      <c r="G1729" s="101">
        <v>0</v>
      </c>
      <c r="H1729" s="101">
        <v>58529426</v>
      </c>
      <c r="I1729" s="101">
        <v>0</v>
      </c>
      <c r="J1729" s="101">
        <v>58529426</v>
      </c>
    </row>
    <row r="1730" spans="1:10" ht="14.25" customHeight="1">
      <c r="B1730" s="93"/>
      <c r="C1730" s="101">
        <v>0</v>
      </c>
      <c r="D1730" s="101">
        <v>58529426</v>
      </c>
      <c r="E1730" s="101">
        <v>0</v>
      </c>
      <c r="F1730" s="101">
        <v>58529426</v>
      </c>
      <c r="G1730" s="101">
        <v>0</v>
      </c>
      <c r="H1730" s="101">
        <v>58529426</v>
      </c>
      <c r="I1730" s="101">
        <v>0</v>
      </c>
      <c r="J1730" s="101">
        <v>58529426</v>
      </c>
    </row>
    <row r="1731" spans="1:10" ht="14.25" customHeight="1">
      <c r="B1731" s="93"/>
      <c r="C1731" s="101">
        <v>0</v>
      </c>
      <c r="D1731" s="101">
        <v>58529426</v>
      </c>
      <c r="E1731" s="101">
        <v>0</v>
      </c>
      <c r="F1731" s="101">
        <v>58529426</v>
      </c>
      <c r="G1731" s="101">
        <v>0</v>
      </c>
      <c r="H1731" s="101">
        <v>58529426</v>
      </c>
      <c r="I1731" s="101">
        <v>0</v>
      </c>
      <c r="J1731" s="101">
        <v>58529426</v>
      </c>
    </row>
    <row r="1732" spans="1:10" ht="14.25" customHeight="1">
      <c r="B1732" s="93" t="s">
        <v>3626</v>
      </c>
      <c r="C1732" s="101">
        <v>0</v>
      </c>
      <c r="D1732" s="101">
        <v>58529426</v>
      </c>
      <c r="E1732" s="101">
        <v>0</v>
      </c>
      <c r="F1732" s="101">
        <v>58529426</v>
      </c>
      <c r="G1732" s="101">
        <v>0</v>
      </c>
      <c r="H1732" s="101">
        <v>58529426</v>
      </c>
      <c r="I1732" s="101">
        <v>0</v>
      </c>
      <c r="J1732" s="101">
        <v>58529426</v>
      </c>
    </row>
    <row r="1733" spans="1:10" ht="14.25" customHeight="1">
      <c r="B1733" s="93" t="s">
        <v>3625</v>
      </c>
      <c r="C1733" s="101">
        <v>0</v>
      </c>
      <c r="D1733" s="101">
        <v>58529426</v>
      </c>
      <c r="E1733" s="101">
        <v>0</v>
      </c>
      <c r="F1733" s="101">
        <v>58529426</v>
      </c>
      <c r="G1733" s="101">
        <v>0</v>
      </c>
      <c r="H1733" s="101">
        <v>58529426</v>
      </c>
      <c r="I1733" s="101">
        <v>0</v>
      </c>
      <c r="J1733" s="101">
        <v>58529426</v>
      </c>
    </row>
    <row r="1734" spans="1:10" ht="14.25" customHeight="1">
      <c r="B1734" s="93" t="s">
        <v>3593</v>
      </c>
      <c r="C1734" s="101">
        <v>100007627.84999999</v>
      </c>
      <c r="D1734" s="101">
        <v>367140555.44999999</v>
      </c>
      <c r="E1734" s="101">
        <v>0</v>
      </c>
      <c r="F1734" s="101">
        <v>91653801.700000003</v>
      </c>
      <c r="G1734" s="101">
        <v>0</v>
      </c>
      <c r="H1734" s="101">
        <v>91653801.700000003</v>
      </c>
      <c r="I1734" s="101">
        <v>33124375.699999999</v>
      </c>
      <c r="J1734" s="101">
        <v>91653801.700000003</v>
      </c>
    </row>
    <row r="1735" spans="1:10" ht="14.25" customHeight="1">
      <c r="B1735" s="93" t="s">
        <v>4000</v>
      </c>
      <c r="C1735" s="101">
        <v>100007627.84999999</v>
      </c>
      <c r="D1735" s="101">
        <v>367140555.44999999</v>
      </c>
      <c r="E1735" s="101">
        <v>0</v>
      </c>
      <c r="F1735" s="101">
        <v>91653801.700000003</v>
      </c>
      <c r="G1735" s="101">
        <v>0</v>
      </c>
      <c r="H1735" s="101">
        <v>91653801.700000003</v>
      </c>
      <c r="I1735" s="101">
        <v>33124375.699999999</v>
      </c>
      <c r="J1735" s="101">
        <v>91653801.700000003</v>
      </c>
    </row>
    <row r="1736" spans="1:10" ht="14.25" customHeight="1">
      <c r="A1736" s="93">
        <v>5</v>
      </c>
      <c r="B1736" s="93" t="s">
        <v>4005</v>
      </c>
      <c r="C1736" s="93"/>
      <c r="D1736" s="93"/>
      <c r="E1736" s="93"/>
      <c r="F1736" s="93"/>
      <c r="G1736" s="93"/>
      <c r="H1736" s="93"/>
      <c r="I1736" s="93"/>
    </row>
    <row r="1737" spans="1:10" ht="14.25" customHeight="1">
      <c r="A1737" s="93">
        <v>2.2999999999999998</v>
      </c>
      <c r="B1737" s="93" t="s">
        <v>3593</v>
      </c>
      <c r="C1737" s="93"/>
      <c r="D1737" s="93"/>
      <c r="E1737" s="93"/>
      <c r="F1737" s="93"/>
      <c r="G1737" s="93"/>
      <c r="H1737" s="93"/>
      <c r="I1737" s="93"/>
    </row>
    <row r="1738" spans="1:10" ht="14.25" customHeight="1">
      <c r="A1738" s="93" t="s">
        <v>3387</v>
      </c>
      <c r="B1738" s="93" t="s">
        <v>3594</v>
      </c>
      <c r="C1738" s="93"/>
      <c r="D1738" s="93"/>
      <c r="E1738" s="93"/>
      <c r="F1738" s="93"/>
      <c r="G1738" s="93"/>
      <c r="H1738" s="93"/>
      <c r="I1738" s="93"/>
    </row>
    <row r="1739" spans="1:10" ht="14.25" customHeight="1">
      <c r="A1739" s="93" t="s">
        <v>3388</v>
      </c>
      <c r="B1739" s="93" t="s">
        <v>3595</v>
      </c>
      <c r="C1739" s="93"/>
      <c r="D1739" s="93"/>
      <c r="E1739" s="93"/>
      <c r="F1739" s="93"/>
      <c r="G1739" s="93"/>
      <c r="H1739" s="93"/>
      <c r="I1739" s="93"/>
    </row>
    <row r="1740" spans="1:10" ht="14.25" customHeight="1">
      <c r="A1740" s="93" t="s">
        <v>3389</v>
      </c>
      <c r="B1740" s="93" t="s">
        <v>3596</v>
      </c>
      <c r="C1740" s="93"/>
      <c r="D1740" s="93"/>
      <c r="E1740" s="93"/>
      <c r="F1740" s="93"/>
      <c r="G1740" s="93"/>
      <c r="H1740" s="93"/>
      <c r="I1740" s="93"/>
    </row>
    <row r="1741" spans="1:10" ht="14.25" customHeight="1">
      <c r="A1741" s="93"/>
      <c r="B1741" s="93"/>
      <c r="C1741" s="93"/>
      <c r="D1741" s="93"/>
      <c r="E1741" s="93"/>
      <c r="F1741" s="93"/>
      <c r="G1741" s="93"/>
      <c r="H1741" s="93"/>
      <c r="I1741" s="93"/>
    </row>
    <row r="1742" spans="1:10" ht="14.25" customHeight="1">
      <c r="A1742" s="93"/>
      <c r="B1742" s="93"/>
      <c r="C1742" s="93"/>
      <c r="D1742" s="93"/>
      <c r="E1742" s="93"/>
      <c r="F1742" s="93"/>
      <c r="G1742" s="93"/>
      <c r="H1742" s="93"/>
      <c r="I1742" s="93"/>
    </row>
    <row r="1743" spans="1:10" ht="14.25" customHeight="1">
      <c r="A1743" s="93"/>
      <c r="B1743" s="93"/>
      <c r="C1743" s="93"/>
      <c r="D1743" s="93"/>
      <c r="E1743" s="93"/>
      <c r="F1743" s="93"/>
      <c r="G1743" s="93"/>
      <c r="H1743" s="93"/>
      <c r="I1743" s="93"/>
    </row>
    <row r="1744" spans="1:10" ht="14.25" customHeight="1">
      <c r="A1744" s="93"/>
      <c r="B1744" s="93"/>
      <c r="C1744" s="93"/>
      <c r="D1744" s="93"/>
      <c r="E1744" s="93"/>
      <c r="F1744" s="93"/>
      <c r="G1744" s="93"/>
      <c r="H1744" s="93"/>
      <c r="I1744" s="93"/>
    </row>
    <row r="1745" spans="1:10" ht="14.25" customHeight="1">
      <c r="A1745" s="93">
        <v>2</v>
      </c>
      <c r="B1745" s="93" t="s">
        <v>3610</v>
      </c>
      <c r="C1745" s="93"/>
      <c r="D1745" s="93"/>
      <c r="E1745" s="93"/>
      <c r="F1745" s="93"/>
      <c r="G1745" s="93"/>
      <c r="H1745" s="93"/>
      <c r="I1745" s="93"/>
    </row>
    <row r="1746" spans="1:10" ht="14.25" customHeight="1">
      <c r="A1746" s="93">
        <v>45</v>
      </c>
      <c r="B1746" s="93" t="s">
        <v>3597</v>
      </c>
      <c r="C1746" s="93"/>
      <c r="D1746" s="93"/>
      <c r="E1746" s="93"/>
      <c r="F1746" s="93"/>
      <c r="G1746" s="93"/>
      <c r="H1746" s="93"/>
      <c r="I1746" s="93"/>
    </row>
    <row r="1747" spans="1:10" ht="14.25" customHeight="1">
      <c r="A1747" s="93" t="s">
        <v>1594</v>
      </c>
      <c r="B1747" s="93" t="s">
        <v>1593</v>
      </c>
      <c r="C1747" s="101">
        <v>40000000</v>
      </c>
      <c r="D1747" s="101">
        <v>40000000</v>
      </c>
      <c r="E1747" s="101">
        <v>0</v>
      </c>
      <c r="F1747" s="101">
        <v>39863784</v>
      </c>
      <c r="G1747" s="101">
        <v>0</v>
      </c>
      <c r="H1747" s="101">
        <v>0</v>
      </c>
      <c r="I1747" s="101">
        <v>0</v>
      </c>
      <c r="J1747" s="101">
        <v>0</v>
      </c>
    </row>
    <row r="1748" spans="1:10" ht="14.25" customHeight="1">
      <c r="B1748" s="93" t="s">
        <v>3597</v>
      </c>
      <c r="C1748" s="101">
        <v>40000000</v>
      </c>
      <c r="D1748" s="101">
        <v>40000000</v>
      </c>
      <c r="E1748" s="101">
        <v>0</v>
      </c>
      <c r="F1748" s="101">
        <v>39863784</v>
      </c>
      <c r="G1748" s="101">
        <v>0</v>
      </c>
      <c r="H1748" s="101">
        <v>0</v>
      </c>
      <c r="I1748" s="101">
        <v>0</v>
      </c>
      <c r="J1748" s="101">
        <v>0</v>
      </c>
    </row>
    <row r="1749" spans="1:10" ht="14.25" customHeight="1">
      <c r="B1749" s="93" t="s">
        <v>3610</v>
      </c>
      <c r="C1749" s="101">
        <v>40000000</v>
      </c>
      <c r="D1749" s="101">
        <v>40000000</v>
      </c>
      <c r="E1749" s="101">
        <v>0</v>
      </c>
      <c r="F1749" s="101">
        <v>39863784</v>
      </c>
      <c r="G1749" s="101">
        <v>0</v>
      </c>
      <c r="H1749" s="101">
        <v>0</v>
      </c>
      <c r="I1749" s="101">
        <v>0</v>
      </c>
      <c r="J1749" s="101">
        <v>0</v>
      </c>
    </row>
    <row r="1750" spans="1:10" ht="14.25" customHeight="1">
      <c r="B1750" s="93"/>
      <c r="C1750" s="101">
        <v>40000000</v>
      </c>
      <c r="D1750" s="101">
        <v>40000000</v>
      </c>
      <c r="E1750" s="101">
        <v>0</v>
      </c>
      <c r="F1750" s="101">
        <v>39863784</v>
      </c>
      <c r="G1750" s="101">
        <v>0</v>
      </c>
      <c r="H1750" s="101">
        <v>0</v>
      </c>
      <c r="I1750" s="101">
        <v>0</v>
      </c>
      <c r="J1750" s="101">
        <v>0</v>
      </c>
    </row>
    <row r="1751" spans="1:10" ht="14.25" customHeight="1">
      <c r="B1751" s="93"/>
      <c r="C1751" s="101">
        <v>40000000</v>
      </c>
      <c r="D1751" s="101">
        <v>40000000</v>
      </c>
      <c r="E1751" s="101">
        <v>0</v>
      </c>
      <c r="F1751" s="101">
        <v>39863784</v>
      </c>
      <c r="G1751" s="101">
        <v>0</v>
      </c>
      <c r="H1751" s="101">
        <v>0</v>
      </c>
      <c r="I1751" s="101">
        <v>0</v>
      </c>
      <c r="J1751" s="101">
        <v>0</v>
      </c>
    </row>
    <row r="1752" spans="1:10" ht="14.25" customHeight="1">
      <c r="B1752" s="93"/>
      <c r="C1752" s="101">
        <v>40000000</v>
      </c>
      <c r="D1752" s="101">
        <v>40000000</v>
      </c>
      <c r="E1752" s="101">
        <v>0</v>
      </c>
      <c r="F1752" s="101">
        <v>39863784</v>
      </c>
      <c r="G1752" s="101">
        <v>0</v>
      </c>
      <c r="H1752" s="101">
        <v>0</v>
      </c>
      <c r="I1752" s="101">
        <v>0</v>
      </c>
      <c r="J1752" s="101">
        <v>0</v>
      </c>
    </row>
    <row r="1753" spans="1:10" ht="14.25" customHeight="1">
      <c r="B1753" s="93"/>
      <c r="C1753" s="101">
        <v>40000000</v>
      </c>
      <c r="D1753" s="101">
        <v>40000000</v>
      </c>
      <c r="E1753" s="101">
        <v>0</v>
      </c>
      <c r="F1753" s="101">
        <v>39863784</v>
      </c>
      <c r="G1753" s="101">
        <v>0</v>
      </c>
      <c r="H1753" s="101">
        <v>0</v>
      </c>
      <c r="I1753" s="101">
        <v>0</v>
      </c>
      <c r="J1753" s="101">
        <v>0</v>
      </c>
    </row>
    <row r="1754" spans="1:10" ht="14.25" customHeight="1">
      <c r="B1754" s="93" t="s">
        <v>3596</v>
      </c>
      <c r="C1754" s="101">
        <v>40000000</v>
      </c>
      <c r="D1754" s="101">
        <v>40000000</v>
      </c>
      <c r="E1754" s="101">
        <v>0</v>
      </c>
      <c r="F1754" s="101">
        <v>39863784</v>
      </c>
      <c r="G1754" s="101">
        <v>0</v>
      </c>
      <c r="H1754" s="101">
        <v>0</v>
      </c>
      <c r="I1754" s="101">
        <v>0</v>
      </c>
      <c r="J1754" s="101">
        <v>0</v>
      </c>
    </row>
    <row r="1755" spans="1:10" ht="14.25" customHeight="1">
      <c r="A1755" s="93" t="s">
        <v>3390</v>
      </c>
      <c r="B1755" s="93" t="s">
        <v>3601</v>
      </c>
      <c r="C1755" s="93"/>
      <c r="D1755" s="93"/>
      <c r="E1755" s="93"/>
      <c r="F1755" s="93"/>
      <c r="G1755" s="93"/>
      <c r="H1755" s="93"/>
      <c r="I1755" s="93"/>
    </row>
    <row r="1756" spans="1:10" ht="14.25" customHeight="1">
      <c r="A1756" s="93"/>
      <c r="B1756" s="93"/>
      <c r="C1756" s="93"/>
      <c r="D1756" s="93"/>
      <c r="E1756" s="93"/>
      <c r="F1756" s="93"/>
      <c r="G1756" s="93"/>
      <c r="H1756" s="93"/>
      <c r="I1756" s="93"/>
    </row>
    <row r="1757" spans="1:10" ht="14.25" customHeight="1">
      <c r="A1757" s="93"/>
      <c r="B1757" s="93"/>
      <c r="C1757" s="93"/>
      <c r="D1757" s="93"/>
      <c r="E1757" s="93"/>
      <c r="F1757" s="93"/>
      <c r="G1757" s="93"/>
      <c r="H1757" s="93"/>
      <c r="I1757" s="93"/>
    </row>
    <row r="1758" spans="1:10" ht="14.25" customHeight="1">
      <c r="A1758" s="93"/>
      <c r="B1758" s="93"/>
      <c r="C1758" s="93"/>
      <c r="D1758" s="93"/>
      <c r="E1758" s="93"/>
      <c r="F1758" s="93"/>
      <c r="G1758" s="93"/>
      <c r="H1758" s="93"/>
      <c r="I1758" s="93"/>
    </row>
    <row r="1759" spans="1:10" ht="14.25" customHeight="1">
      <c r="A1759" s="93"/>
      <c r="B1759" s="93"/>
      <c r="C1759" s="93"/>
      <c r="D1759" s="93"/>
      <c r="E1759" s="93"/>
      <c r="F1759" s="93"/>
      <c r="G1759" s="93"/>
      <c r="H1759" s="93"/>
      <c r="I1759" s="93"/>
    </row>
    <row r="1760" spans="1:10" ht="14.25" customHeight="1">
      <c r="A1760" s="93">
        <v>2</v>
      </c>
      <c r="B1760" s="93" t="s">
        <v>3610</v>
      </c>
      <c r="C1760" s="93"/>
      <c r="D1760" s="93"/>
      <c r="E1760" s="93"/>
      <c r="F1760" s="93"/>
      <c r="G1760" s="93"/>
      <c r="H1760" s="93"/>
      <c r="I1760" s="93"/>
    </row>
    <row r="1761" spans="1:10" ht="14.25" customHeight="1">
      <c r="A1761" s="93">
        <v>45</v>
      </c>
      <c r="B1761" s="93" t="s">
        <v>3597</v>
      </c>
      <c r="C1761" s="93"/>
      <c r="D1761" s="93"/>
      <c r="E1761" s="93"/>
      <c r="F1761" s="93"/>
      <c r="G1761" s="93"/>
      <c r="H1761" s="93"/>
      <c r="I1761" s="93"/>
    </row>
    <row r="1762" spans="1:10" ht="14.25" customHeight="1">
      <c r="A1762" s="93" t="s">
        <v>1592</v>
      </c>
      <c r="B1762" s="93" t="s">
        <v>1591</v>
      </c>
      <c r="C1762" s="101">
        <v>30000000</v>
      </c>
      <c r="D1762" s="101">
        <v>30000000</v>
      </c>
      <c r="E1762" s="101">
        <v>26860000</v>
      </c>
      <c r="F1762" s="101">
        <v>26860000</v>
      </c>
      <c r="G1762" s="101">
        <v>0</v>
      </c>
      <c r="H1762" s="101">
        <v>0</v>
      </c>
      <c r="I1762" s="101">
        <v>0</v>
      </c>
      <c r="J1762" s="101">
        <v>0</v>
      </c>
    </row>
    <row r="1763" spans="1:10" ht="14.25" customHeight="1">
      <c r="A1763" s="93" t="s">
        <v>1580</v>
      </c>
      <c r="B1763" s="93" t="s">
        <v>1576</v>
      </c>
      <c r="C1763" s="101">
        <v>164530662.09999999</v>
      </c>
      <c r="D1763" s="101">
        <v>164530662.09999999</v>
      </c>
      <c r="E1763" s="101">
        <v>0</v>
      </c>
      <c r="F1763" s="101">
        <v>76618800</v>
      </c>
      <c r="G1763" s="101">
        <v>4100000</v>
      </c>
      <c r="H1763" s="101">
        <v>68418800</v>
      </c>
      <c r="I1763" s="101">
        <v>4100000</v>
      </c>
      <c r="J1763" s="101">
        <v>64318800</v>
      </c>
    </row>
    <row r="1764" spans="1:10" ht="14.25" customHeight="1">
      <c r="A1764" s="93" t="s">
        <v>1582</v>
      </c>
      <c r="B1764" s="93" t="s">
        <v>1581</v>
      </c>
      <c r="C1764" s="101">
        <v>100000000</v>
      </c>
      <c r="D1764" s="101">
        <v>100000000</v>
      </c>
      <c r="E1764" s="101">
        <v>0</v>
      </c>
      <c r="F1764" s="101">
        <v>100000000</v>
      </c>
      <c r="G1764" s="101">
        <v>10000000</v>
      </c>
      <c r="H1764" s="101">
        <v>55000000</v>
      </c>
      <c r="I1764" s="101">
        <v>10000000</v>
      </c>
      <c r="J1764" s="101">
        <v>55000000</v>
      </c>
    </row>
    <row r="1765" spans="1:10" ht="14.25" customHeight="1">
      <c r="A1765" s="93" t="s">
        <v>1583</v>
      </c>
      <c r="B1765" s="93" t="s">
        <v>1581</v>
      </c>
      <c r="C1765" s="101">
        <v>0</v>
      </c>
      <c r="D1765" s="101">
        <v>113092844.78</v>
      </c>
      <c r="E1765" s="101">
        <v>0</v>
      </c>
      <c r="F1765" s="101">
        <v>0</v>
      </c>
      <c r="G1765" s="101">
        <v>0</v>
      </c>
      <c r="H1765" s="101">
        <v>0</v>
      </c>
      <c r="I1765" s="101">
        <v>0</v>
      </c>
      <c r="J1765" s="101">
        <v>0</v>
      </c>
    </row>
    <row r="1766" spans="1:10" ht="14.25" customHeight="1">
      <c r="A1766" s="93" t="s">
        <v>1624</v>
      </c>
      <c r="B1766" s="93" t="s">
        <v>1620</v>
      </c>
      <c r="C1766" s="101">
        <v>41816332.759999998</v>
      </c>
      <c r="D1766" s="101">
        <v>41816332.759999998</v>
      </c>
      <c r="E1766" s="101">
        <v>0</v>
      </c>
      <c r="F1766" s="101">
        <v>0</v>
      </c>
      <c r="G1766" s="101">
        <v>0</v>
      </c>
      <c r="H1766" s="101">
        <v>0</v>
      </c>
      <c r="I1766" s="101">
        <v>0</v>
      </c>
      <c r="J1766" s="101">
        <v>0</v>
      </c>
    </row>
    <row r="1767" spans="1:10" ht="14.25" customHeight="1">
      <c r="A1767" s="93" t="s">
        <v>1625</v>
      </c>
      <c r="B1767" s="93" t="s">
        <v>1620</v>
      </c>
      <c r="C1767" s="101">
        <v>0</v>
      </c>
      <c r="D1767" s="101">
        <v>14136605.6</v>
      </c>
      <c r="E1767" s="101">
        <v>0</v>
      </c>
      <c r="F1767" s="101">
        <v>0</v>
      </c>
      <c r="G1767" s="101">
        <v>0</v>
      </c>
      <c r="H1767" s="101">
        <v>0</v>
      </c>
      <c r="I1767" s="101">
        <v>0</v>
      </c>
      <c r="J1767" s="101">
        <v>0</v>
      </c>
    </row>
    <row r="1768" spans="1:10" ht="14.25" customHeight="1">
      <c r="A1768" s="93" t="s">
        <v>1627</v>
      </c>
      <c r="B1768" s="93" t="s">
        <v>1626</v>
      </c>
      <c r="C1768" s="101">
        <v>292714329.33999997</v>
      </c>
      <c r="D1768" s="101">
        <v>292714329.33999997</v>
      </c>
      <c r="E1768" s="101">
        <v>8250000</v>
      </c>
      <c r="F1768" s="101">
        <v>150550000</v>
      </c>
      <c r="G1768" s="101">
        <v>12700000</v>
      </c>
      <c r="H1768" s="101">
        <v>106400000</v>
      </c>
      <c r="I1768" s="101">
        <v>16200000</v>
      </c>
      <c r="J1768" s="101">
        <v>93700000</v>
      </c>
    </row>
    <row r="1769" spans="1:10" ht="14.25" customHeight="1">
      <c r="A1769" s="93" t="s">
        <v>1628</v>
      </c>
      <c r="B1769" s="93" t="s">
        <v>1626</v>
      </c>
      <c r="C1769" s="101">
        <v>0</v>
      </c>
      <c r="D1769" s="101">
        <v>98956239.180000007</v>
      </c>
      <c r="E1769" s="101">
        <v>0</v>
      </c>
      <c r="F1769" s="101">
        <v>0</v>
      </c>
      <c r="G1769" s="101">
        <v>0</v>
      </c>
      <c r="H1769" s="101">
        <v>0</v>
      </c>
      <c r="I1769" s="101">
        <v>0</v>
      </c>
      <c r="J1769" s="101">
        <v>0</v>
      </c>
    </row>
    <row r="1770" spans="1:10" ht="14.25" customHeight="1">
      <c r="A1770" s="93" t="s">
        <v>1605</v>
      </c>
      <c r="B1770" s="93" t="s">
        <v>1603</v>
      </c>
      <c r="C1770" s="101">
        <v>125448998.29000001</v>
      </c>
      <c r="D1770" s="101">
        <v>125448998.29000001</v>
      </c>
      <c r="E1770" s="101">
        <v>14400000</v>
      </c>
      <c r="F1770" s="101">
        <v>102600000</v>
      </c>
      <c r="G1770" s="101">
        <v>3600000</v>
      </c>
      <c r="H1770" s="101">
        <v>70200000</v>
      </c>
      <c r="I1770" s="101">
        <v>7200000</v>
      </c>
      <c r="J1770" s="101">
        <v>66600000</v>
      </c>
    </row>
    <row r="1771" spans="1:10" ht="14.25" customHeight="1">
      <c r="A1771" s="93" t="s">
        <v>1609</v>
      </c>
      <c r="B1771" s="93" t="s">
        <v>1607</v>
      </c>
      <c r="C1771" s="101">
        <v>41816332.759999998</v>
      </c>
      <c r="D1771" s="101">
        <v>41816332.759999998</v>
      </c>
      <c r="E1771" s="101">
        <v>9000000</v>
      </c>
      <c r="F1771" s="101">
        <v>9000000</v>
      </c>
      <c r="G1771" s="101">
        <v>9000000</v>
      </c>
      <c r="H1771" s="101">
        <v>9000000</v>
      </c>
      <c r="I1771" s="101">
        <v>0</v>
      </c>
      <c r="J1771" s="101">
        <v>0</v>
      </c>
    </row>
    <row r="1772" spans="1:10" ht="14.25" customHeight="1">
      <c r="A1772" s="93" t="s">
        <v>1606</v>
      </c>
      <c r="B1772" s="93" t="s">
        <v>1603</v>
      </c>
      <c r="C1772" s="101">
        <v>0</v>
      </c>
      <c r="D1772" s="101">
        <v>42409816.780000001</v>
      </c>
      <c r="E1772" s="101">
        <v>0</v>
      </c>
      <c r="F1772" s="101">
        <v>0</v>
      </c>
      <c r="G1772" s="101">
        <v>0</v>
      </c>
      <c r="H1772" s="101">
        <v>0</v>
      </c>
      <c r="I1772" s="101">
        <v>0</v>
      </c>
      <c r="J1772" s="101">
        <v>0</v>
      </c>
    </row>
    <row r="1773" spans="1:10" ht="14.25" customHeight="1">
      <c r="A1773" s="93" t="s">
        <v>1610</v>
      </c>
      <c r="B1773" s="93" t="s">
        <v>1607</v>
      </c>
      <c r="C1773" s="101">
        <v>0</v>
      </c>
      <c r="D1773" s="101">
        <v>14136605.6</v>
      </c>
      <c r="E1773" s="101">
        <v>0</v>
      </c>
      <c r="F1773" s="101">
        <v>0</v>
      </c>
      <c r="G1773" s="101">
        <v>0</v>
      </c>
      <c r="H1773" s="101">
        <v>0</v>
      </c>
      <c r="I1773" s="101">
        <v>0</v>
      </c>
      <c r="J1773" s="101">
        <v>0</v>
      </c>
    </row>
    <row r="1774" spans="1:10" ht="14.25" customHeight="1">
      <c r="B1774" s="93" t="s">
        <v>3597</v>
      </c>
      <c r="C1774" s="101">
        <v>796326655.25</v>
      </c>
      <c r="D1774" s="101">
        <v>1079058767.1900001</v>
      </c>
      <c r="E1774" s="101">
        <v>58510000</v>
      </c>
      <c r="F1774" s="101">
        <v>465628800</v>
      </c>
      <c r="G1774" s="101">
        <v>39400000</v>
      </c>
      <c r="H1774" s="101">
        <v>309018800</v>
      </c>
      <c r="I1774" s="101">
        <v>37500000</v>
      </c>
      <c r="J1774" s="101">
        <v>279618800</v>
      </c>
    </row>
    <row r="1775" spans="1:10" ht="14.25" customHeight="1">
      <c r="B1775" s="93" t="s">
        <v>3610</v>
      </c>
      <c r="C1775" s="101">
        <v>796326655.25</v>
      </c>
      <c r="D1775" s="101">
        <v>1079058767.1900001</v>
      </c>
      <c r="E1775" s="101">
        <v>58510000</v>
      </c>
      <c r="F1775" s="101">
        <v>465628800</v>
      </c>
      <c r="G1775" s="101">
        <v>39400000</v>
      </c>
      <c r="H1775" s="101">
        <v>309018800</v>
      </c>
      <c r="I1775" s="101">
        <v>37500000</v>
      </c>
      <c r="J1775" s="101">
        <v>279618800</v>
      </c>
    </row>
    <row r="1776" spans="1:10" ht="14.25" customHeight="1">
      <c r="B1776" s="93"/>
      <c r="C1776" s="101">
        <v>796326655.25</v>
      </c>
      <c r="D1776" s="101">
        <v>1079058767.1900001</v>
      </c>
      <c r="E1776" s="101">
        <v>58510000</v>
      </c>
      <c r="F1776" s="101">
        <v>465628800</v>
      </c>
      <c r="G1776" s="101">
        <v>39400000</v>
      </c>
      <c r="H1776" s="101">
        <v>309018800</v>
      </c>
      <c r="I1776" s="101">
        <v>37500000</v>
      </c>
      <c r="J1776" s="101">
        <v>279618800</v>
      </c>
    </row>
    <row r="1777" spans="1:10" ht="14.25" customHeight="1">
      <c r="B1777" s="93"/>
      <c r="C1777" s="101">
        <v>796326655.25</v>
      </c>
      <c r="D1777" s="101">
        <v>1079058767.1900001</v>
      </c>
      <c r="E1777" s="101">
        <v>58510000</v>
      </c>
      <c r="F1777" s="101">
        <v>465628800</v>
      </c>
      <c r="G1777" s="101">
        <v>39400000</v>
      </c>
      <c r="H1777" s="101">
        <v>309018800</v>
      </c>
      <c r="I1777" s="101">
        <v>37500000</v>
      </c>
      <c r="J1777" s="101">
        <v>279618800</v>
      </c>
    </row>
    <row r="1778" spans="1:10" ht="14.25" customHeight="1">
      <c r="B1778" s="93"/>
      <c r="C1778" s="101">
        <v>796326655.25</v>
      </c>
      <c r="D1778" s="101">
        <v>1079058767.1900001</v>
      </c>
      <c r="E1778" s="101">
        <v>58510000</v>
      </c>
      <c r="F1778" s="101">
        <v>465628800</v>
      </c>
      <c r="G1778" s="101">
        <v>39400000</v>
      </c>
      <c r="H1778" s="101">
        <v>309018800</v>
      </c>
      <c r="I1778" s="101">
        <v>37500000</v>
      </c>
      <c r="J1778" s="101">
        <v>279618800</v>
      </c>
    </row>
    <row r="1779" spans="1:10" ht="14.25" customHeight="1">
      <c r="B1779" s="93"/>
      <c r="C1779" s="101">
        <v>796326655.25</v>
      </c>
      <c r="D1779" s="101">
        <v>1079058767.1900001</v>
      </c>
      <c r="E1779" s="101">
        <v>58510000</v>
      </c>
      <c r="F1779" s="101">
        <v>465628800</v>
      </c>
      <c r="G1779" s="101">
        <v>39400000</v>
      </c>
      <c r="H1779" s="101">
        <v>309018800</v>
      </c>
      <c r="I1779" s="101">
        <v>37500000</v>
      </c>
      <c r="J1779" s="101">
        <v>279618800</v>
      </c>
    </row>
    <row r="1780" spans="1:10" ht="14.25" customHeight="1">
      <c r="B1780" s="93" t="s">
        <v>3601</v>
      </c>
      <c r="C1780" s="101">
        <v>796326655.25</v>
      </c>
      <c r="D1780" s="101">
        <v>1079058767.1900001</v>
      </c>
      <c r="E1780" s="101">
        <v>58510000</v>
      </c>
      <c r="F1780" s="101">
        <v>465628800</v>
      </c>
      <c r="G1780" s="101">
        <v>39400000</v>
      </c>
      <c r="H1780" s="101">
        <v>309018800</v>
      </c>
      <c r="I1780" s="101">
        <v>37500000</v>
      </c>
      <c r="J1780" s="101">
        <v>279618800</v>
      </c>
    </row>
    <row r="1781" spans="1:10" ht="14.25" customHeight="1">
      <c r="B1781" s="93" t="s">
        <v>3595</v>
      </c>
      <c r="C1781" s="101">
        <v>836326655.25</v>
      </c>
      <c r="D1781" s="101">
        <v>1119058767.1900001</v>
      </c>
      <c r="E1781" s="101">
        <v>58510000</v>
      </c>
      <c r="F1781" s="101">
        <v>505492584</v>
      </c>
      <c r="G1781" s="101">
        <v>39400000</v>
      </c>
      <c r="H1781" s="101">
        <v>309018800</v>
      </c>
      <c r="I1781" s="101">
        <v>37500000</v>
      </c>
      <c r="J1781" s="101">
        <v>279618800</v>
      </c>
    </row>
    <row r="1782" spans="1:10" ht="14.25" customHeight="1">
      <c r="B1782" s="93" t="s">
        <v>3594</v>
      </c>
      <c r="C1782" s="101">
        <v>836326655.25</v>
      </c>
      <c r="D1782" s="101">
        <v>1119058767.1900001</v>
      </c>
      <c r="E1782" s="101">
        <v>58510000</v>
      </c>
      <c r="F1782" s="101">
        <v>505492584</v>
      </c>
      <c r="G1782" s="101">
        <v>39400000</v>
      </c>
      <c r="H1782" s="101">
        <v>309018800</v>
      </c>
      <c r="I1782" s="101">
        <v>37500000</v>
      </c>
      <c r="J1782" s="101">
        <v>279618800</v>
      </c>
    </row>
    <row r="1783" spans="1:10" ht="14.25" customHeight="1">
      <c r="B1783" s="93" t="s">
        <v>3593</v>
      </c>
      <c r="C1783" s="101">
        <v>836326655.25</v>
      </c>
      <c r="D1783" s="101">
        <v>1119058767.1900001</v>
      </c>
      <c r="E1783" s="101">
        <v>58510000</v>
      </c>
      <c r="F1783" s="101">
        <v>505492584</v>
      </c>
      <c r="G1783" s="101">
        <v>39400000</v>
      </c>
      <c r="H1783" s="101">
        <v>309018800</v>
      </c>
      <c r="I1783" s="101">
        <v>37500000</v>
      </c>
      <c r="J1783" s="101">
        <v>279618800</v>
      </c>
    </row>
    <row r="1784" spans="1:10" ht="14.25" customHeight="1">
      <c r="B1784" s="93" t="s">
        <v>4005</v>
      </c>
      <c r="C1784" s="101">
        <v>836326655.25</v>
      </c>
      <c r="D1784" s="101">
        <v>1119058767.1900001</v>
      </c>
      <c r="E1784" s="101">
        <v>58510000</v>
      </c>
      <c r="F1784" s="101">
        <v>505492584</v>
      </c>
      <c r="G1784" s="101">
        <v>39400000</v>
      </c>
      <c r="H1784" s="101">
        <v>309018800</v>
      </c>
      <c r="I1784" s="101">
        <v>37500000</v>
      </c>
      <c r="J1784" s="101">
        <v>279618800</v>
      </c>
    </row>
    <row r="1785" spans="1:10" ht="14.25" customHeight="1">
      <c r="A1785" s="93">
        <v>6</v>
      </c>
      <c r="B1785" s="93" t="s">
        <v>4006</v>
      </c>
      <c r="C1785" s="93"/>
      <c r="D1785" s="93"/>
      <c r="E1785" s="93"/>
      <c r="F1785" s="93"/>
      <c r="G1785" s="93"/>
      <c r="H1785" s="93"/>
      <c r="I1785" s="93"/>
    </row>
    <row r="1786" spans="1:10" ht="14.25" customHeight="1">
      <c r="A1786" s="93">
        <v>2.2999999999999998</v>
      </c>
      <c r="B1786" s="93" t="s">
        <v>3593</v>
      </c>
      <c r="C1786" s="93"/>
      <c r="D1786" s="93"/>
      <c r="E1786" s="93"/>
      <c r="F1786" s="93"/>
      <c r="G1786" s="93"/>
      <c r="H1786" s="93"/>
      <c r="I1786" s="93"/>
    </row>
    <row r="1787" spans="1:10" ht="14.25" customHeight="1">
      <c r="A1787" s="93" t="s">
        <v>892</v>
      </c>
      <c r="B1787" s="93" t="s">
        <v>4007</v>
      </c>
      <c r="C1787" s="93"/>
      <c r="D1787" s="93"/>
      <c r="E1787" s="93"/>
      <c r="F1787" s="93"/>
      <c r="G1787" s="93"/>
      <c r="H1787" s="93"/>
      <c r="I1787" s="93"/>
    </row>
    <row r="1788" spans="1:10" ht="14.25" customHeight="1">
      <c r="A1788" s="93" t="s">
        <v>3566</v>
      </c>
      <c r="B1788" s="93" t="s">
        <v>4008</v>
      </c>
      <c r="C1788" s="93"/>
      <c r="D1788" s="93"/>
      <c r="E1788" s="93"/>
      <c r="F1788" s="93"/>
      <c r="G1788" s="93"/>
      <c r="H1788" s="93"/>
      <c r="I1788" s="93"/>
    </row>
    <row r="1789" spans="1:10" ht="14.25" customHeight="1">
      <c r="A1789" s="93" t="s">
        <v>3567</v>
      </c>
      <c r="B1789" s="93" t="s">
        <v>4009</v>
      </c>
      <c r="C1789" s="93"/>
      <c r="D1789" s="93"/>
      <c r="E1789" s="93"/>
      <c r="F1789" s="93"/>
      <c r="G1789" s="93"/>
      <c r="H1789" s="93"/>
      <c r="I1789" s="93"/>
    </row>
    <row r="1790" spans="1:10" ht="14.25" customHeight="1">
      <c r="A1790" s="93" t="s">
        <v>3568</v>
      </c>
      <c r="B1790" s="93" t="s">
        <v>4010</v>
      </c>
      <c r="C1790" s="93"/>
      <c r="D1790" s="93"/>
      <c r="E1790" s="93"/>
      <c r="F1790" s="93"/>
      <c r="G1790" s="93"/>
      <c r="H1790" s="93"/>
      <c r="I1790" s="93"/>
    </row>
    <row r="1791" spans="1:10" ht="14.25" customHeight="1">
      <c r="A1791" s="93"/>
      <c r="B1791" s="93"/>
      <c r="C1791" s="93"/>
      <c r="D1791" s="93"/>
      <c r="E1791" s="93"/>
      <c r="F1791" s="93"/>
      <c r="G1791" s="93"/>
      <c r="H1791" s="93"/>
      <c r="I1791" s="93"/>
    </row>
    <row r="1792" spans="1:10" ht="14.25" customHeight="1">
      <c r="A1792" s="93"/>
      <c r="B1792" s="93"/>
      <c r="C1792" s="93"/>
      <c r="D1792" s="93"/>
      <c r="E1792" s="93"/>
      <c r="F1792" s="93"/>
      <c r="G1792" s="93"/>
      <c r="H1792" s="93"/>
      <c r="I1792" s="93"/>
    </row>
    <row r="1793" spans="1:10" ht="14.25" customHeight="1">
      <c r="A1793" s="93"/>
      <c r="B1793" s="93"/>
      <c r="C1793" s="93"/>
      <c r="D1793" s="93"/>
      <c r="E1793" s="93"/>
      <c r="F1793" s="93"/>
      <c r="G1793" s="93"/>
      <c r="H1793" s="93"/>
      <c r="I1793" s="93"/>
    </row>
    <row r="1794" spans="1:10" ht="14.25" customHeight="1">
      <c r="A1794" s="93"/>
      <c r="B1794" s="93"/>
      <c r="C1794" s="93"/>
      <c r="D1794" s="93"/>
      <c r="E1794" s="93"/>
      <c r="F1794" s="93"/>
      <c r="G1794" s="93"/>
      <c r="H1794" s="93"/>
      <c r="I1794" s="93"/>
    </row>
    <row r="1795" spans="1:10" ht="14.25" customHeight="1">
      <c r="A1795" s="93">
        <v>22</v>
      </c>
      <c r="B1795" s="93" t="s">
        <v>3735</v>
      </c>
      <c r="C1795" s="93"/>
      <c r="D1795" s="93"/>
      <c r="E1795" s="93"/>
      <c r="F1795" s="93"/>
      <c r="G1795" s="93"/>
      <c r="H1795" s="93"/>
      <c r="I1795" s="93"/>
    </row>
    <row r="1796" spans="1:10" ht="14.25" customHeight="1">
      <c r="A1796" s="93" t="s">
        <v>746</v>
      </c>
      <c r="B1796" s="93" t="s">
        <v>4011</v>
      </c>
      <c r="C1796" s="101">
        <v>0</v>
      </c>
      <c r="D1796" s="101">
        <v>550000000</v>
      </c>
      <c r="E1796" s="101">
        <v>0</v>
      </c>
      <c r="F1796" s="101">
        <v>0</v>
      </c>
      <c r="G1796" s="101">
        <v>0</v>
      </c>
      <c r="H1796" s="101">
        <v>0</v>
      </c>
      <c r="I1796" s="101">
        <v>0</v>
      </c>
      <c r="J1796" s="101">
        <v>0</v>
      </c>
    </row>
    <row r="1797" spans="1:10" ht="14.25" customHeight="1">
      <c r="A1797" s="93" t="s">
        <v>545</v>
      </c>
      <c r="B1797" s="93" t="s">
        <v>541</v>
      </c>
      <c r="C1797" s="101">
        <v>0</v>
      </c>
      <c r="D1797" s="101">
        <v>53639017</v>
      </c>
      <c r="E1797" s="101">
        <v>0</v>
      </c>
      <c r="F1797" s="101">
        <v>0</v>
      </c>
      <c r="G1797" s="101">
        <v>0</v>
      </c>
      <c r="H1797" s="101">
        <v>0</v>
      </c>
      <c r="I1797" s="101">
        <v>0</v>
      </c>
      <c r="J1797" s="101">
        <v>0</v>
      </c>
    </row>
    <row r="1798" spans="1:10" ht="14.25" customHeight="1">
      <c r="B1798" s="93" t="s">
        <v>3735</v>
      </c>
      <c r="C1798" s="101">
        <v>0</v>
      </c>
      <c r="D1798" s="101">
        <v>603639017</v>
      </c>
      <c r="E1798" s="101">
        <v>0</v>
      </c>
      <c r="F1798" s="101">
        <v>0</v>
      </c>
      <c r="G1798" s="101">
        <v>0</v>
      </c>
      <c r="H1798" s="101">
        <v>0</v>
      </c>
      <c r="I1798" s="101">
        <v>0</v>
      </c>
      <c r="J1798" s="101">
        <v>0</v>
      </c>
    </row>
    <row r="1799" spans="1:10" ht="14.25" customHeight="1">
      <c r="B1799" s="93"/>
      <c r="C1799" s="101">
        <v>0</v>
      </c>
      <c r="D1799" s="101">
        <v>603639017</v>
      </c>
      <c r="E1799" s="101">
        <v>0</v>
      </c>
      <c r="F1799" s="101">
        <v>0</v>
      </c>
      <c r="G1799" s="101">
        <v>0</v>
      </c>
      <c r="H1799" s="101">
        <v>0</v>
      </c>
      <c r="I1799" s="101">
        <v>0</v>
      </c>
      <c r="J1799" s="101">
        <v>0</v>
      </c>
    </row>
    <row r="1800" spans="1:10" ht="14.25" customHeight="1">
      <c r="A1800" s="93">
        <v>3</v>
      </c>
      <c r="B1800" s="93" t="s">
        <v>3599</v>
      </c>
      <c r="C1800" s="93"/>
      <c r="D1800" s="93"/>
      <c r="E1800" s="93"/>
      <c r="F1800" s="93"/>
      <c r="G1800" s="93"/>
      <c r="H1800" s="93"/>
      <c r="I1800" s="93"/>
    </row>
    <row r="1801" spans="1:10" ht="14.25" customHeight="1">
      <c r="A1801" s="93">
        <v>22</v>
      </c>
      <c r="B1801" s="93" t="s">
        <v>3735</v>
      </c>
      <c r="C1801" s="93"/>
      <c r="D1801" s="93"/>
      <c r="E1801" s="93"/>
      <c r="F1801" s="93"/>
      <c r="G1801" s="93"/>
      <c r="H1801" s="93"/>
      <c r="I1801" s="93"/>
    </row>
    <row r="1802" spans="1:10" ht="14.25" customHeight="1">
      <c r="A1802" s="93" t="s">
        <v>587</v>
      </c>
      <c r="B1802" s="93" t="s">
        <v>585</v>
      </c>
      <c r="C1802" s="101">
        <v>500000000</v>
      </c>
      <c r="D1802" s="101">
        <v>795140571.99000001</v>
      </c>
      <c r="E1802" s="101">
        <v>0</v>
      </c>
      <c r="F1802" s="101">
        <v>0</v>
      </c>
      <c r="G1802" s="101">
        <v>0</v>
      </c>
      <c r="H1802" s="101">
        <v>0</v>
      </c>
      <c r="I1802" s="101">
        <v>0</v>
      </c>
      <c r="J1802" s="101">
        <v>0</v>
      </c>
    </row>
    <row r="1803" spans="1:10" ht="14.25" customHeight="1">
      <c r="A1803" s="93" t="s">
        <v>542</v>
      </c>
      <c r="B1803" s="93" t="s">
        <v>541</v>
      </c>
      <c r="C1803" s="101">
        <v>37997688186</v>
      </c>
      <c r="D1803" s="101">
        <v>37673863102</v>
      </c>
      <c r="E1803" s="101">
        <v>0</v>
      </c>
      <c r="F1803" s="101">
        <v>21557740736</v>
      </c>
      <c r="G1803" s="101">
        <v>0</v>
      </c>
      <c r="H1803" s="101">
        <v>21557740736</v>
      </c>
      <c r="I1803" s="101">
        <v>0</v>
      </c>
      <c r="J1803" s="101">
        <v>21557740736</v>
      </c>
    </row>
    <row r="1804" spans="1:10" ht="14.25" customHeight="1">
      <c r="A1804" s="93" t="s">
        <v>547</v>
      </c>
      <c r="B1804" s="93" t="s">
        <v>546</v>
      </c>
      <c r="C1804" s="101">
        <v>2883603189</v>
      </c>
      <c r="D1804" s="101">
        <v>2883603189</v>
      </c>
      <c r="E1804" s="101">
        <v>0</v>
      </c>
      <c r="F1804" s="101">
        <v>1545722238</v>
      </c>
      <c r="G1804" s="101">
        <v>0</v>
      </c>
      <c r="H1804" s="101">
        <v>1545722238</v>
      </c>
      <c r="I1804" s="101">
        <v>0</v>
      </c>
      <c r="J1804" s="101">
        <v>1545722238</v>
      </c>
    </row>
    <row r="1805" spans="1:10" ht="14.25" customHeight="1">
      <c r="A1805" s="93" t="s">
        <v>549</v>
      </c>
      <c r="B1805" s="93" t="s">
        <v>548</v>
      </c>
      <c r="C1805" s="101">
        <v>2738154204</v>
      </c>
      <c r="D1805" s="101">
        <v>2738154204</v>
      </c>
      <c r="E1805" s="101">
        <v>0</v>
      </c>
      <c r="F1805" s="101">
        <v>1707811021</v>
      </c>
      <c r="G1805" s="101">
        <v>0</v>
      </c>
      <c r="H1805" s="101">
        <v>1707811021</v>
      </c>
      <c r="I1805" s="101">
        <v>0</v>
      </c>
      <c r="J1805" s="101">
        <v>1707811021</v>
      </c>
    </row>
    <row r="1806" spans="1:10" ht="14.25" customHeight="1">
      <c r="A1806" s="93" t="s">
        <v>564</v>
      </c>
      <c r="B1806" s="93" t="s">
        <v>563</v>
      </c>
      <c r="C1806" s="101">
        <v>4231806537</v>
      </c>
      <c r="D1806" s="101">
        <v>4231806537</v>
      </c>
      <c r="E1806" s="101">
        <v>0</v>
      </c>
      <c r="F1806" s="101">
        <v>2432646446</v>
      </c>
      <c r="G1806" s="101">
        <v>0</v>
      </c>
      <c r="H1806" s="101">
        <v>2432646446</v>
      </c>
      <c r="I1806" s="101">
        <v>0</v>
      </c>
      <c r="J1806" s="101">
        <v>2432646446</v>
      </c>
    </row>
    <row r="1807" spans="1:10" ht="14.25" customHeight="1">
      <c r="A1807" s="93" t="s">
        <v>570</v>
      </c>
      <c r="B1807" s="93" t="s">
        <v>569</v>
      </c>
      <c r="C1807" s="101">
        <v>320279783</v>
      </c>
      <c r="D1807" s="101">
        <v>320279783</v>
      </c>
      <c r="E1807" s="101">
        <v>0</v>
      </c>
      <c r="F1807" s="101">
        <v>173367426</v>
      </c>
      <c r="G1807" s="101">
        <v>0</v>
      </c>
      <c r="H1807" s="101">
        <v>173367426</v>
      </c>
      <c r="I1807" s="101">
        <v>0</v>
      </c>
      <c r="J1807" s="101">
        <v>173367426</v>
      </c>
    </row>
    <row r="1808" spans="1:10" ht="14.25" customHeight="1">
      <c r="A1808" s="93" t="s">
        <v>572</v>
      </c>
      <c r="B1808" s="93" t="s">
        <v>571</v>
      </c>
      <c r="C1808" s="101">
        <v>303709141</v>
      </c>
      <c r="D1808" s="101">
        <v>303709141</v>
      </c>
      <c r="E1808" s="101">
        <v>0</v>
      </c>
      <c r="F1808" s="101">
        <v>191722960</v>
      </c>
      <c r="G1808" s="101">
        <v>0</v>
      </c>
      <c r="H1808" s="101">
        <v>191722960</v>
      </c>
      <c r="I1808" s="101">
        <v>0</v>
      </c>
      <c r="J1808" s="101">
        <v>191722960</v>
      </c>
    </row>
    <row r="1809" spans="1:10" ht="14.25" customHeight="1">
      <c r="A1809" s="93" t="s">
        <v>586</v>
      </c>
      <c r="B1809" s="93" t="s">
        <v>585</v>
      </c>
      <c r="C1809" s="101">
        <v>2766002963</v>
      </c>
      <c r="D1809" s="101">
        <v>3059725875</v>
      </c>
      <c r="E1809" s="101">
        <v>0</v>
      </c>
      <c r="F1809" s="101">
        <v>2525231902</v>
      </c>
      <c r="G1809" s="101">
        <v>0</v>
      </c>
      <c r="H1809" s="101">
        <v>2525231902</v>
      </c>
      <c r="I1809" s="101">
        <v>0</v>
      </c>
      <c r="J1809" s="101">
        <v>2525231902</v>
      </c>
    </row>
    <row r="1810" spans="1:10" ht="14.25" customHeight="1">
      <c r="A1810" s="93" t="s">
        <v>544</v>
      </c>
      <c r="B1810" s="93" t="s">
        <v>541</v>
      </c>
      <c r="C1810" s="101">
        <v>0</v>
      </c>
      <c r="D1810" s="101">
        <v>260329456.25</v>
      </c>
      <c r="E1810" s="101">
        <v>0</v>
      </c>
      <c r="F1810" s="101">
        <v>0</v>
      </c>
      <c r="G1810" s="101">
        <v>0</v>
      </c>
      <c r="H1810" s="101">
        <v>0</v>
      </c>
      <c r="I1810" s="101">
        <v>0</v>
      </c>
      <c r="J1810" s="101">
        <v>0</v>
      </c>
    </row>
    <row r="1811" spans="1:10" ht="14.25" customHeight="1">
      <c r="B1811" s="93" t="s">
        <v>3735</v>
      </c>
      <c r="C1811" s="101">
        <v>51741244003</v>
      </c>
      <c r="D1811" s="101">
        <v>52266611859.239998</v>
      </c>
      <c r="E1811" s="101">
        <v>0</v>
      </c>
      <c r="F1811" s="101">
        <v>30134242729</v>
      </c>
      <c r="G1811" s="101">
        <v>0</v>
      </c>
      <c r="H1811" s="101">
        <v>30134242729</v>
      </c>
      <c r="I1811" s="101">
        <v>0</v>
      </c>
      <c r="J1811" s="101">
        <v>30134242729</v>
      </c>
    </row>
    <row r="1812" spans="1:10" ht="14.25" customHeight="1">
      <c r="B1812" s="93" t="s">
        <v>3599</v>
      </c>
      <c r="C1812" s="101">
        <v>51741244003</v>
      </c>
      <c r="D1812" s="101">
        <v>52266611859.239998</v>
      </c>
      <c r="E1812" s="101">
        <v>0</v>
      </c>
      <c r="F1812" s="101">
        <v>30134242729</v>
      </c>
      <c r="G1812" s="101">
        <v>0</v>
      </c>
      <c r="H1812" s="101">
        <v>30134242729</v>
      </c>
      <c r="I1812" s="101">
        <v>0</v>
      </c>
      <c r="J1812" s="101">
        <v>30134242729</v>
      </c>
    </row>
    <row r="1813" spans="1:10" ht="14.25" customHeight="1">
      <c r="B1813" s="93"/>
      <c r="C1813" s="101">
        <v>51741244003</v>
      </c>
      <c r="D1813" s="101">
        <v>52870250876.239998</v>
      </c>
      <c r="E1813" s="101">
        <v>0</v>
      </c>
      <c r="F1813" s="101">
        <v>30134242729</v>
      </c>
      <c r="G1813" s="101">
        <v>0</v>
      </c>
      <c r="H1813" s="101">
        <v>30134242729</v>
      </c>
      <c r="I1813" s="101">
        <v>0</v>
      </c>
      <c r="J1813" s="101">
        <v>30134242729</v>
      </c>
    </row>
    <row r="1814" spans="1:10" ht="14.25" customHeight="1">
      <c r="B1814" s="93"/>
      <c r="C1814" s="101">
        <v>51741244003</v>
      </c>
      <c r="D1814" s="101">
        <v>52870250876.239998</v>
      </c>
      <c r="E1814" s="101">
        <v>0</v>
      </c>
      <c r="F1814" s="101">
        <v>30134242729</v>
      </c>
      <c r="G1814" s="101">
        <v>0</v>
      </c>
      <c r="H1814" s="101">
        <v>30134242729</v>
      </c>
      <c r="I1814" s="101">
        <v>0</v>
      </c>
      <c r="J1814" s="101">
        <v>30134242729</v>
      </c>
    </row>
    <row r="1815" spans="1:10" ht="14.25" customHeight="1">
      <c r="B1815" s="93"/>
      <c r="C1815" s="101">
        <v>51741244003</v>
      </c>
      <c r="D1815" s="101">
        <v>52870250876.239998</v>
      </c>
      <c r="E1815" s="101">
        <v>0</v>
      </c>
      <c r="F1815" s="101">
        <v>30134242729</v>
      </c>
      <c r="G1815" s="101">
        <v>0</v>
      </c>
      <c r="H1815" s="101">
        <v>30134242729</v>
      </c>
      <c r="I1815" s="101">
        <v>0</v>
      </c>
      <c r="J1815" s="101">
        <v>30134242729</v>
      </c>
    </row>
    <row r="1816" spans="1:10" ht="14.25" customHeight="1">
      <c r="B1816" s="93" t="s">
        <v>4010</v>
      </c>
      <c r="C1816" s="101">
        <v>51741244003</v>
      </c>
      <c r="D1816" s="101">
        <v>52870250876.239998</v>
      </c>
      <c r="E1816" s="101">
        <v>0</v>
      </c>
      <c r="F1816" s="101">
        <v>30134242729</v>
      </c>
      <c r="G1816" s="101">
        <v>0</v>
      </c>
      <c r="H1816" s="101">
        <v>30134242729</v>
      </c>
      <c r="I1816" s="101">
        <v>0</v>
      </c>
      <c r="J1816" s="101">
        <v>30134242729</v>
      </c>
    </row>
    <row r="1817" spans="1:10" ht="14.25" customHeight="1">
      <c r="A1817" s="93" t="s">
        <v>3569</v>
      </c>
      <c r="B1817" s="93" t="s">
        <v>4012</v>
      </c>
      <c r="C1817" s="93"/>
      <c r="D1817" s="93"/>
      <c r="E1817" s="93"/>
      <c r="F1817" s="93"/>
      <c r="G1817" s="93"/>
      <c r="H1817" s="93"/>
      <c r="I1817" s="93"/>
    </row>
    <row r="1818" spans="1:10" ht="14.25" customHeight="1">
      <c r="A1818" s="93"/>
      <c r="B1818" s="93"/>
      <c r="C1818" s="93"/>
      <c r="D1818" s="93"/>
      <c r="E1818" s="93"/>
      <c r="F1818" s="93"/>
      <c r="G1818" s="93"/>
      <c r="H1818" s="93"/>
      <c r="I1818" s="93"/>
    </row>
    <row r="1819" spans="1:10" ht="14.25" customHeight="1">
      <c r="A1819" s="93"/>
      <c r="B1819" s="93"/>
      <c r="C1819" s="93"/>
      <c r="D1819" s="93"/>
      <c r="E1819" s="93"/>
      <c r="F1819" s="93"/>
      <c r="G1819" s="93"/>
      <c r="H1819" s="93"/>
      <c r="I1819" s="93"/>
    </row>
    <row r="1820" spans="1:10" ht="14.25" customHeight="1">
      <c r="A1820" s="93"/>
      <c r="B1820" s="93"/>
      <c r="C1820" s="93"/>
      <c r="D1820" s="93"/>
      <c r="E1820" s="93"/>
      <c r="F1820" s="93"/>
      <c r="G1820" s="93"/>
      <c r="H1820" s="93"/>
      <c r="I1820" s="93"/>
    </row>
    <row r="1821" spans="1:10" ht="14.25" customHeight="1">
      <c r="A1821" s="93">
        <v>3</v>
      </c>
      <c r="B1821" s="93" t="s">
        <v>3599</v>
      </c>
      <c r="C1821" s="93"/>
      <c r="D1821" s="93"/>
      <c r="E1821" s="93"/>
      <c r="F1821" s="93"/>
      <c r="G1821" s="93"/>
      <c r="H1821" s="93"/>
      <c r="I1821" s="93"/>
    </row>
    <row r="1822" spans="1:10" ht="14.25" customHeight="1">
      <c r="A1822" s="93">
        <v>22</v>
      </c>
      <c r="B1822" s="93" t="s">
        <v>3735</v>
      </c>
      <c r="C1822" s="93"/>
      <c r="D1822" s="93"/>
      <c r="E1822" s="93"/>
      <c r="F1822" s="93"/>
      <c r="G1822" s="93"/>
      <c r="H1822" s="93"/>
      <c r="I1822" s="93"/>
    </row>
    <row r="1823" spans="1:10" ht="14.25" customHeight="1">
      <c r="A1823" s="93" t="s">
        <v>608</v>
      </c>
      <c r="B1823" s="93" t="s">
        <v>607</v>
      </c>
      <c r="C1823" s="101">
        <v>24996816</v>
      </c>
      <c r="D1823" s="101">
        <v>24996816</v>
      </c>
      <c r="E1823" s="101">
        <v>0</v>
      </c>
      <c r="F1823" s="101">
        <v>0</v>
      </c>
      <c r="G1823" s="101">
        <v>0</v>
      </c>
      <c r="H1823" s="101">
        <v>0</v>
      </c>
      <c r="I1823" s="101">
        <v>0</v>
      </c>
      <c r="J1823" s="101">
        <v>0</v>
      </c>
    </row>
    <row r="1824" spans="1:10" ht="14.25" customHeight="1">
      <c r="B1824" s="93" t="s">
        <v>3735</v>
      </c>
      <c r="C1824" s="101">
        <v>24996816</v>
      </c>
      <c r="D1824" s="101">
        <v>24996816</v>
      </c>
      <c r="E1824" s="101">
        <v>0</v>
      </c>
      <c r="F1824" s="101">
        <v>0</v>
      </c>
      <c r="G1824" s="101">
        <v>0</v>
      </c>
      <c r="H1824" s="101">
        <v>0</v>
      </c>
      <c r="I1824" s="101">
        <v>0</v>
      </c>
      <c r="J1824" s="101">
        <v>0</v>
      </c>
    </row>
    <row r="1825" spans="1:10" ht="14.25" customHeight="1">
      <c r="B1825" s="93" t="s">
        <v>3599</v>
      </c>
      <c r="C1825" s="101">
        <v>24996816</v>
      </c>
      <c r="D1825" s="101">
        <v>24996816</v>
      </c>
      <c r="E1825" s="101">
        <v>0</v>
      </c>
      <c r="F1825" s="101">
        <v>0</v>
      </c>
      <c r="G1825" s="101">
        <v>0</v>
      </c>
      <c r="H1825" s="101">
        <v>0</v>
      </c>
      <c r="I1825" s="101">
        <v>0</v>
      </c>
      <c r="J1825" s="101">
        <v>0</v>
      </c>
    </row>
    <row r="1826" spans="1:10" ht="14.25" customHeight="1">
      <c r="B1826" s="93"/>
      <c r="C1826" s="101">
        <v>24996816</v>
      </c>
      <c r="D1826" s="101">
        <v>24996816</v>
      </c>
      <c r="E1826" s="101">
        <v>0</v>
      </c>
      <c r="F1826" s="101">
        <v>0</v>
      </c>
      <c r="G1826" s="101">
        <v>0</v>
      </c>
      <c r="H1826" s="101">
        <v>0</v>
      </c>
      <c r="I1826" s="101">
        <v>0</v>
      </c>
      <c r="J1826" s="101">
        <v>0</v>
      </c>
    </row>
    <row r="1827" spans="1:10" ht="14.25" customHeight="1">
      <c r="B1827" s="93"/>
      <c r="C1827" s="101">
        <v>24996816</v>
      </c>
      <c r="D1827" s="101">
        <v>24996816</v>
      </c>
      <c r="E1827" s="101">
        <v>0</v>
      </c>
      <c r="F1827" s="101">
        <v>0</v>
      </c>
      <c r="G1827" s="101">
        <v>0</v>
      </c>
      <c r="H1827" s="101">
        <v>0</v>
      </c>
      <c r="I1827" s="101">
        <v>0</v>
      </c>
      <c r="J1827" s="101">
        <v>0</v>
      </c>
    </row>
    <row r="1828" spans="1:10" ht="14.25" customHeight="1">
      <c r="B1828" s="93"/>
      <c r="C1828" s="101">
        <v>24996816</v>
      </c>
      <c r="D1828" s="101">
        <v>24996816</v>
      </c>
      <c r="E1828" s="101">
        <v>0</v>
      </c>
      <c r="F1828" s="101">
        <v>0</v>
      </c>
      <c r="G1828" s="101">
        <v>0</v>
      </c>
      <c r="H1828" s="101">
        <v>0</v>
      </c>
      <c r="I1828" s="101">
        <v>0</v>
      </c>
      <c r="J1828" s="101">
        <v>0</v>
      </c>
    </row>
    <row r="1829" spans="1:10" ht="14.25" customHeight="1">
      <c r="B1829" s="93" t="s">
        <v>4012</v>
      </c>
      <c r="C1829" s="101">
        <v>24996816</v>
      </c>
      <c r="D1829" s="101">
        <v>24996816</v>
      </c>
      <c r="E1829" s="101">
        <v>0</v>
      </c>
      <c r="F1829" s="101">
        <v>0</v>
      </c>
      <c r="G1829" s="101">
        <v>0</v>
      </c>
      <c r="H1829" s="101">
        <v>0</v>
      </c>
      <c r="I1829" s="101">
        <v>0</v>
      </c>
      <c r="J1829" s="101">
        <v>0</v>
      </c>
    </row>
    <row r="1830" spans="1:10" ht="14.25" customHeight="1">
      <c r="B1830" s="93" t="s">
        <v>4009</v>
      </c>
      <c r="C1830" s="101">
        <v>51766240819</v>
      </c>
      <c r="D1830" s="101">
        <v>52895247692.239998</v>
      </c>
      <c r="E1830" s="101">
        <v>0</v>
      </c>
      <c r="F1830" s="101">
        <v>30134242729</v>
      </c>
      <c r="G1830" s="101">
        <v>0</v>
      </c>
      <c r="H1830" s="101">
        <v>30134242729</v>
      </c>
      <c r="I1830" s="101">
        <v>0</v>
      </c>
      <c r="J1830" s="101">
        <v>30134242729</v>
      </c>
    </row>
    <row r="1831" spans="1:10" ht="14.25" customHeight="1">
      <c r="A1831" s="93" t="s">
        <v>3570</v>
      </c>
      <c r="B1831" s="93" t="s">
        <v>4013</v>
      </c>
      <c r="C1831" s="93"/>
      <c r="D1831" s="93"/>
      <c r="E1831" s="93"/>
      <c r="F1831" s="93"/>
      <c r="G1831" s="93"/>
      <c r="H1831" s="93"/>
      <c r="I1831" s="93"/>
    </row>
    <row r="1832" spans="1:10" ht="14.25" customHeight="1">
      <c r="A1832" s="93"/>
      <c r="B1832" s="93"/>
      <c r="C1832" s="93"/>
      <c r="D1832" s="93"/>
      <c r="E1832" s="93"/>
      <c r="F1832" s="93"/>
      <c r="G1832" s="93"/>
      <c r="H1832" s="93"/>
      <c r="I1832" s="93"/>
    </row>
    <row r="1833" spans="1:10" ht="14.25" customHeight="1">
      <c r="A1833" s="93"/>
      <c r="B1833" s="93"/>
      <c r="C1833" s="93"/>
      <c r="D1833" s="93"/>
      <c r="E1833" s="93"/>
      <c r="F1833" s="93"/>
      <c r="G1833" s="93"/>
      <c r="H1833" s="93"/>
      <c r="I1833" s="93"/>
    </row>
    <row r="1834" spans="1:10" ht="14.25" customHeight="1">
      <c r="A1834" s="93"/>
      <c r="B1834" s="93"/>
      <c r="C1834" s="93"/>
      <c r="D1834" s="93"/>
      <c r="E1834" s="93"/>
      <c r="F1834" s="93"/>
      <c r="G1834" s="93"/>
      <c r="H1834" s="93"/>
      <c r="I1834" s="93"/>
    </row>
    <row r="1835" spans="1:10" ht="14.25" customHeight="1">
      <c r="A1835" s="93"/>
      <c r="B1835" s="93"/>
      <c r="C1835" s="93"/>
      <c r="D1835" s="93"/>
      <c r="E1835" s="93"/>
      <c r="F1835" s="93"/>
      <c r="G1835" s="93"/>
      <c r="H1835" s="93"/>
      <c r="I1835" s="93"/>
    </row>
    <row r="1836" spans="1:10" ht="14.25" customHeight="1">
      <c r="A1836" s="93">
        <v>3</v>
      </c>
      <c r="B1836" s="93" t="s">
        <v>3599</v>
      </c>
      <c r="C1836" s="93"/>
      <c r="D1836" s="93"/>
      <c r="E1836" s="93"/>
      <c r="F1836" s="93"/>
      <c r="G1836" s="93"/>
      <c r="H1836" s="93"/>
      <c r="I1836" s="93"/>
    </row>
    <row r="1837" spans="1:10" ht="14.25" customHeight="1">
      <c r="A1837" s="93">
        <v>22</v>
      </c>
      <c r="B1837" s="93" t="s">
        <v>3735</v>
      </c>
      <c r="C1837" s="93"/>
      <c r="D1837" s="93"/>
      <c r="E1837" s="93"/>
      <c r="F1837" s="93"/>
      <c r="G1837" s="93"/>
      <c r="H1837" s="93"/>
      <c r="I1837" s="93"/>
    </row>
    <row r="1838" spans="1:10" ht="14.25" customHeight="1">
      <c r="A1838" s="93" t="s">
        <v>592</v>
      </c>
      <c r="B1838" s="93" t="s">
        <v>591</v>
      </c>
      <c r="C1838" s="101">
        <v>430922943</v>
      </c>
      <c r="D1838" s="101">
        <v>430922943</v>
      </c>
      <c r="E1838" s="101">
        <v>0</v>
      </c>
      <c r="F1838" s="101">
        <v>271939600</v>
      </c>
      <c r="G1838" s="101">
        <v>0</v>
      </c>
      <c r="H1838" s="101">
        <v>271939600</v>
      </c>
      <c r="I1838" s="101">
        <v>0</v>
      </c>
      <c r="J1838" s="101">
        <v>271939600</v>
      </c>
    </row>
    <row r="1839" spans="1:10" ht="14.25" customHeight="1">
      <c r="A1839" s="93" t="s">
        <v>590</v>
      </c>
      <c r="B1839" s="93" t="s">
        <v>589</v>
      </c>
      <c r="C1839" s="101">
        <v>307302986</v>
      </c>
      <c r="D1839" s="101">
        <v>307302986</v>
      </c>
      <c r="E1839" s="101">
        <v>0</v>
      </c>
      <c r="F1839" s="101">
        <v>196456500</v>
      </c>
      <c r="G1839" s="101">
        <v>0</v>
      </c>
      <c r="H1839" s="101">
        <v>196456500</v>
      </c>
      <c r="I1839" s="101">
        <v>0</v>
      </c>
      <c r="J1839" s="101">
        <v>196456500</v>
      </c>
    </row>
    <row r="1840" spans="1:10" ht="14.25" customHeight="1">
      <c r="A1840" s="93" t="s">
        <v>551</v>
      </c>
      <c r="B1840" s="93" t="s">
        <v>550</v>
      </c>
      <c r="C1840" s="101">
        <v>3567105399</v>
      </c>
      <c r="D1840" s="101">
        <v>3567105399</v>
      </c>
      <c r="E1840" s="101">
        <v>0</v>
      </c>
      <c r="F1840" s="101">
        <v>1639087206</v>
      </c>
      <c r="G1840" s="101">
        <v>0</v>
      </c>
      <c r="H1840" s="101">
        <v>1639087206</v>
      </c>
      <c r="I1840" s="101">
        <v>0</v>
      </c>
      <c r="J1840" s="101">
        <v>1639087206</v>
      </c>
    </row>
    <row r="1841" spans="1:10" ht="14.25" customHeight="1">
      <c r="A1841" s="93" t="s">
        <v>574</v>
      </c>
      <c r="B1841" s="93" t="s">
        <v>573</v>
      </c>
      <c r="C1841" s="101">
        <v>393875470</v>
      </c>
      <c r="D1841" s="101">
        <v>393875470</v>
      </c>
      <c r="E1841" s="101">
        <v>0</v>
      </c>
      <c r="F1841" s="101">
        <v>184644563</v>
      </c>
      <c r="G1841" s="101">
        <v>0</v>
      </c>
      <c r="H1841" s="101">
        <v>184644563</v>
      </c>
      <c r="I1841" s="101">
        <v>0</v>
      </c>
      <c r="J1841" s="101">
        <v>184644563</v>
      </c>
    </row>
    <row r="1842" spans="1:10" ht="14.25" customHeight="1">
      <c r="A1842" s="93" t="s">
        <v>596</v>
      </c>
      <c r="B1842" s="93" t="s">
        <v>595</v>
      </c>
      <c r="C1842" s="101">
        <v>390966450</v>
      </c>
      <c r="D1842" s="101">
        <v>390966450</v>
      </c>
      <c r="E1842" s="101">
        <v>0</v>
      </c>
      <c r="F1842" s="101">
        <v>0</v>
      </c>
      <c r="G1842" s="101">
        <v>0</v>
      </c>
      <c r="H1842" s="101">
        <v>0</v>
      </c>
      <c r="I1842" s="101">
        <v>0</v>
      </c>
      <c r="J1842" s="101">
        <v>0</v>
      </c>
    </row>
    <row r="1843" spans="1:10" ht="14.25" customHeight="1">
      <c r="A1843" s="93" t="s">
        <v>559</v>
      </c>
      <c r="B1843" s="93" t="s">
        <v>558</v>
      </c>
      <c r="C1843" s="101">
        <v>1503394849</v>
      </c>
      <c r="D1843" s="101">
        <v>1503394849</v>
      </c>
      <c r="E1843" s="101">
        <v>0</v>
      </c>
      <c r="F1843" s="101">
        <v>895453200</v>
      </c>
      <c r="G1843" s="101">
        <v>0</v>
      </c>
      <c r="H1843" s="101">
        <v>895453200</v>
      </c>
      <c r="I1843" s="101">
        <v>0</v>
      </c>
      <c r="J1843" s="101">
        <v>895453200</v>
      </c>
    </row>
    <row r="1844" spans="1:10" ht="14.25" customHeight="1">
      <c r="A1844" s="93" t="s">
        <v>578</v>
      </c>
      <c r="B1844" s="93" t="s">
        <v>577</v>
      </c>
      <c r="C1844" s="101">
        <v>164908389</v>
      </c>
      <c r="D1844" s="101">
        <v>164908389</v>
      </c>
      <c r="E1844" s="101">
        <v>0</v>
      </c>
      <c r="F1844" s="101">
        <v>101022900</v>
      </c>
      <c r="G1844" s="101">
        <v>0</v>
      </c>
      <c r="H1844" s="101">
        <v>101022900</v>
      </c>
      <c r="I1844" s="101">
        <v>0</v>
      </c>
      <c r="J1844" s="101">
        <v>101022900</v>
      </c>
    </row>
    <row r="1845" spans="1:10" ht="14.25" customHeight="1">
      <c r="A1845" s="93" t="s">
        <v>604</v>
      </c>
      <c r="B1845" s="93" t="s">
        <v>603</v>
      </c>
      <c r="C1845" s="101">
        <v>149121507</v>
      </c>
      <c r="D1845" s="101">
        <v>149121507</v>
      </c>
      <c r="E1845" s="101">
        <v>0</v>
      </c>
      <c r="F1845" s="101">
        <v>98325400</v>
      </c>
      <c r="G1845" s="101">
        <v>0</v>
      </c>
      <c r="H1845" s="101">
        <v>98325400</v>
      </c>
      <c r="I1845" s="101">
        <v>0</v>
      </c>
      <c r="J1845" s="101">
        <v>98325400</v>
      </c>
    </row>
    <row r="1846" spans="1:10" ht="14.25" customHeight="1">
      <c r="A1846" s="93" t="s">
        <v>594</v>
      </c>
      <c r="B1846" s="93" t="s">
        <v>593</v>
      </c>
      <c r="C1846" s="101">
        <v>40388077</v>
      </c>
      <c r="D1846" s="101">
        <v>81128004</v>
      </c>
      <c r="E1846" s="101">
        <v>0</v>
      </c>
      <c r="F1846" s="101">
        <v>40179300</v>
      </c>
      <c r="G1846" s="101">
        <v>0</v>
      </c>
      <c r="H1846" s="101">
        <v>40179300</v>
      </c>
      <c r="I1846" s="101">
        <v>0</v>
      </c>
      <c r="J1846" s="101">
        <v>40179300</v>
      </c>
    </row>
    <row r="1847" spans="1:10" ht="14.25" customHeight="1">
      <c r="A1847" s="93" t="s">
        <v>555</v>
      </c>
      <c r="B1847" s="93" t="s">
        <v>554</v>
      </c>
      <c r="C1847" s="101">
        <v>1127593167</v>
      </c>
      <c r="D1847" s="101">
        <v>1127593167</v>
      </c>
      <c r="E1847" s="101">
        <v>0</v>
      </c>
      <c r="F1847" s="101">
        <v>671656200</v>
      </c>
      <c r="G1847" s="101">
        <v>0</v>
      </c>
      <c r="H1847" s="101">
        <v>671656200</v>
      </c>
      <c r="I1847" s="101">
        <v>0</v>
      </c>
      <c r="J1847" s="101">
        <v>671656200</v>
      </c>
    </row>
    <row r="1848" spans="1:10" ht="14.25" customHeight="1">
      <c r="A1848" s="93" t="s">
        <v>582</v>
      </c>
      <c r="B1848" s="93" t="s">
        <v>581</v>
      </c>
      <c r="C1848" s="101">
        <v>123684511</v>
      </c>
      <c r="D1848" s="101">
        <v>123684511</v>
      </c>
      <c r="E1848" s="101">
        <v>0</v>
      </c>
      <c r="F1848" s="101">
        <v>75773200</v>
      </c>
      <c r="G1848" s="101">
        <v>0</v>
      </c>
      <c r="H1848" s="101">
        <v>75773200</v>
      </c>
      <c r="I1848" s="101">
        <v>0</v>
      </c>
      <c r="J1848" s="101">
        <v>75773200</v>
      </c>
    </row>
    <row r="1849" spans="1:10" ht="14.25" customHeight="1">
      <c r="A1849" s="93" t="s">
        <v>600</v>
      </c>
      <c r="B1849" s="93" t="s">
        <v>599</v>
      </c>
      <c r="C1849" s="101">
        <v>111849816</v>
      </c>
      <c r="D1849" s="101">
        <v>111849816</v>
      </c>
      <c r="E1849" s="101">
        <v>0</v>
      </c>
      <c r="F1849" s="101">
        <v>80640200</v>
      </c>
      <c r="G1849" s="101">
        <v>0</v>
      </c>
      <c r="H1849" s="101">
        <v>80640200</v>
      </c>
      <c r="I1849" s="101">
        <v>0</v>
      </c>
      <c r="J1849" s="101">
        <v>80640200</v>
      </c>
    </row>
    <row r="1850" spans="1:10" ht="14.25" customHeight="1">
      <c r="A1850" s="93" t="s">
        <v>553</v>
      </c>
      <c r="B1850" s="93" t="s">
        <v>552</v>
      </c>
      <c r="C1850" s="101">
        <v>188114213</v>
      </c>
      <c r="D1850" s="101">
        <v>188114213</v>
      </c>
      <c r="E1850" s="101">
        <v>0</v>
      </c>
      <c r="F1850" s="101">
        <v>112236100</v>
      </c>
      <c r="G1850" s="101">
        <v>0</v>
      </c>
      <c r="H1850" s="101">
        <v>112236100</v>
      </c>
      <c r="I1850" s="101">
        <v>0</v>
      </c>
      <c r="J1850" s="101">
        <v>112236100</v>
      </c>
    </row>
    <row r="1851" spans="1:10" ht="14.25" customHeight="1">
      <c r="A1851" s="93" t="s">
        <v>576</v>
      </c>
      <c r="B1851" s="93" t="s">
        <v>575</v>
      </c>
      <c r="C1851" s="101">
        <v>20624720</v>
      </c>
      <c r="D1851" s="101">
        <v>20624720</v>
      </c>
      <c r="E1851" s="101">
        <v>0</v>
      </c>
      <c r="F1851" s="101">
        <v>12647000</v>
      </c>
      <c r="G1851" s="101">
        <v>0</v>
      </c>
      <c r="H1851" s="101">
        <v>12647000</v>
      </c>
      <c r="I1851" s="101">
        <v>0</v>
      </c>
      <c r="J1851" s="101">
        <v>12647000</v>
      </c>
    </row>
    <row r="1852" spans="1:10" ht="14.25" customHeight="1">
      <c r="A1852" s="93" t="s">
        <v>598</v>
      </c>
      <c r="B1852" s="93" t="s">
        <v>597</v>
      </c>
      <c r="C1852" s="101">
        <v>18664714</v>
      </c>
      <c r="D1852" s="101">
        <v>18664714</v>
      </c>
      <c r="E1852" s="101">
        <v>0</v>
      </c>
      <c r="F1852" s="101">
        <v>12319900</v>
      </c>
      <c r="G1852" s="101">
        <v>0</v>
      </c>
      <c r="H1852" s="101">
        <v>12319900</v>
      </c>
      <c r="I1852" s="101">
        <v>0</v>
      </c>
      <c r="J1852" s="101">
        <v>12319900</v>
      </c>
    </row>
    <row r="1853" spans="1:10" ht="14.25" customHeight="1">
      <c r="A1853" s="93" t="s">
        <v>557</v>
      </c>
      <c r="B1853" s="93" t="s">
        <v>556</v>
      </c>
      <c r="C1853" s="101">
        <v>188114213</v>
      </c>
      <c r="D1853" s="101">
        <v>188114213</v>
      </c>
      <c r="E1853" s="101">
        <v>0</v>
      </c>
      <c r="F1853" s="101">
        <v>112236100</v>
      </c>
      <c r="G1853" s="101">
        <v>0</v>
      </c>
      <c r="H1853" s="101">
        <v>112236100</v>
      </c>
      <c r="I1853" s="101">
        <v>0</v>
      </c>
      <c r="J1853" s="101">
        <v>112236100</v>
      </c>
    </row>
    <row r="1854" spans="1:10" ht="14.25" customHeight="1">
      <c r="A1854" s="93" t="s">
        <v>584</v>
      </c>
      <c r="B1854" s="93" t="s">
        <v>583</v>
      </c>
      <c r="C1854" s="101">
        <v>20624720</v>
      </c>
      <c r="D1854" s="101">
        <v>20624720</v>
      </c>
      <c r="E1854" s="101">
        <v>0</v>
      </c>
      <c r="F1854" s="101">
        <v>12647000</v>
      </c>
      <c r="G1854" s="101">
        <v>0</v>
      </c>
      <c r="H1854" s="101">
        <v>12647000</v>
      </c>
      <c r="I1854" s="101">
        <v>0</v>
      </c>
      <c r="J1854" s="101">
        <v>12647000</v>
      </c>
    </row>
    <row r="1855" spans="1:10" ht="14.25" customHeight="1">
      <c r="A1855" s="93" t="s">
        <v>602</v>
      </c>
      <c r="B1855" s="93" t="s">
        <v>601</v>
      </c>
      <c r="C1855" s="101">
        <v>18664714</v>
      </c>
      <c r="D1855" s="101">
        <v>18664714</v>
      </c>
      <c r="E1855" s="101">
        <v>0</v>
      </c>
      <c r="F1855" s="101">
        <v>12319900</v>
      </c>
      <c r="G1855" s="101">
        <v>0</v>
      </c>
      <c r="H1855" s="101">
        <v>12319900</v>
      </c>
      <c r="I1855" s="101">
        <v>0</v>
      </c>
      <c r="J1855" s="101">
        <v>12319900</v>
      </c>
    </row>
    <row r="1856" spans="1:10" ht="14.25" customHeight="1">
      <c r="A1856" s="93" t="s">
        <v>561</v>
      </c>
      <c r="B1856" s="93" t="s">
        <v>560</v>
      </c>
      <c r="C1856" s="101">
        <v>375982447</v>
      </c>
      <c r="D1856" s="101">
        <v>375982447</v>
      </c>
      <c r="E1856" s="101">
        <v>0</v>
      </c>
      <c r="F1856" s="101">
        <v>224083700</v>
      </c>
      <c r="G1856" s="101">
        <v>0</v>
      </c>
      <c r="H1856" s="101">
        <v>224083700</v>
      </c>
      <c r="I1856" s="101">
        <v>0</v>
      </c>
      <c r="J1856" s="101">
        <v>224083700</v>
      </c>
    </row>
    <row r="1857" spans="1:10" ht="14.25" customHeight="1">
      <c r="A1857" s="93" t="s">
        <v>580</v>
      </c>
      <c r="B1857" s="93" t="s">
        <v>579</v>
      </c>
      <c r="C1857" s="101">
        <v>41236715</v>
      </c>
      <c r="D1857" s="101">
        <v>41236715</v>
      </c>
      <c r="E1857" s="101">
        <v>0</v>
      </c>
      <c r="F1857" s="101">
        <v>25273100</v>
      </c>
      <c r="G1857" s="101">
        <v>0</v>
      </c>
      <c r="H1857" s="101">
        <v>25273100</v>
      </c>
      <c r="I1857" s="101">
        <v>0</v>
      </c>
      <c r="J1857" s="101">
        <v>25273100</v>
      </c>
    </row>
    <row r="1858" spans="1:10" ht="14.25" customHeight="1">
      <c r="A1858" s="93" t="s">
        <v>606</v>
      </c>
      <c r="B1858" s="93" t="s">
        <v>605</v>
      </c>
      <c r="C1858" s="101">
        <v>37305256</v>
      </c>
      <c r="D1858" s="101">
        <v>37305256</v>
      </c>
      <c r="E1858" s="101">
        <v>0</v>
      </c>
      <c r="F1858" s="101">
        <v>24608500</v>
      </c>
      <c r="G1858" s="101">
        <v>0</v>
      </c>
      <c r="H1858" s="101">
        <v>24608500</v>
      </c>
      <c r="I1858" s="101">
        <v>0</v>
      </c>
      <c r="J1858" s="101">
        <v>24608500</v>
      </c>
    </row>
    <row r="1859" spans="1:10" ht="14.25" customHeight="1">
      <c r="B1859" s="93" t="s">
        <v>3735</v>
      </c>
      <c r="C1859" s="101">
        <v>9220445276</v>
      </c>
      <c r="D1859" s="101">
        <v>9261185203</v>
      </c>
      <c r="E1859" s="101">
        <v>0</v>
      </c>
      <c r="F1859" s="101">
        <v>4803549569</v>
      </c>
      <c r="G1859" s="101">
        <v>0</v>
      </c>
      <c r="H1859" s="101">
        <v>4803549569</v>
      </c>
      <c r="I1859" s="101">
        <v>0</v>
      </c>
      <c r="J1859" s="101">
        <v>4803549569</v>
      </c>
    </row>
    <row r="1860" spans="1:10" ht="14.25" customHeight="1">
      <c r="B1860" s="93" t="s">
        <v>3599</v>
      </c>
      <c r="C1860" s="101">
        <v>9220445276</v>
      </c>
      <c r="D1860" s="101">
        <v>9261185203</v>
      </c>
      <c r="E1860" s="101">
        <v>0</v>
      </c>
      <c r="F1860" s="101">
        <v>4803549569</v>
      </c>
      <c r="G1860" s="101">
        <v>0</v>
      </c>
      <c r="H1860" s="101">
        <v>4803549569</v>
      </c>
      <c r="I1860" s="101">
        <v>0</v>
      </c>
      <c r="J1860" s="101">
        <v>4803549569</v>
      </c>
    </row>
    <row r="1861" spans="1:10" ht="14.25" customHeight="1">
      <c r="B1861" s="93"/>
      <c r="C1861" s="101">
        <v>9220445276</v>
      </c>
      <c r="D1861" s="101">
        <v>9261185203</v>
      </c>
      <c r="E1861" s="101">
        <v>0</v>
      </c>
      <c r="F1861" s="101">
        <v>4803549569</v>
      </c>
      <c r="G1861" s="101">
        <v>0</v>
      </c>
      <c r="H1861" s="101">
        <v>4803549569</v>
      </c>
      <c r="I1861" s="101">
        <v>0</v>
      </c>
      <c r="J1861" s="101">
        <v>4803549569</v>
      </c>
    </row>
    <row r="1862" spans="1:10" ht="14.25" customHeight="1">
      <c r="B1862" s="93"/>
      <c r="C1862" s="101">
        <v>9220445276</v>
      </c>
      <c r="D1862" s="101">
        <v>9261185203</v>
      </c>
      <c r="E1862" s="101">
        <v>0</v>
      </c>
      <c r="F1862" s="101">
        <v>4803549569</v>
      </c>
      <c r="G1862" s="101">
        <v>0</v>
      </c>
      <c r="H1862" s="101">
        <v>4803549569</v>
      </c>
      <c r="I1862" s="101">
        <v>0</v>
      </c>
      <c r="J1862" s="101">
        <v>4803549569</v>
      </c>
    </row>
    <row r="1863" spans="1:10" ht="14.25" customHeight="1">
      <c r="B1863" s="93"/>
      <c r="C1863" s="101">
        <v>9220445276</v>
      </c>
      <c r="D1863" s="101">
        <v>9261185203</v>
      </c>
      <c r="E1863" s="101">
        <v>0</v>
      </c>
      <c r="F1863" s="101">
        <v>4803549569</v>
      </c>
      <c r="G1863" s="101">
        <v>0</v>
      </c>
      <c r="H1863" s="101">
        <v>4803549569</v>
      </c>
      <c r="I1863" s="101">
        <v>0</v>
      </c>
      <c r="J1863" s="101">
        <v>4803549569</v>
      </c>
    </row>
    <row r="1864" spans="1:10" ht="14.25" customHeight="1">
      <c r="B1864" s="93"/>
      <c r="C1864" s="101">
        <v>9220445276</v>
      </c>
      <c r="D1864" s="101">
        <v>9261185203</v>
      </c>
      <c r="E1864" s="101">
        <v>0</v>
      </c>
      <c r="F1864" s="101">
        <v>4803549569</v>
      </c>
      <c r="G1864" s="101">
        <v>0</v>
      </c>
      <c r="H1864" s="101">
        <v>4803549569</v>
      </c>
      <c r="I1864" s="101">
        <v>0</v>
      </c>
      <c r="J1864" s="101">
        <v>4803549569</v>
      </c>
    </row>
    <row r="1865" spans="1:10" ht="14.25" customHeight="1">
      <c r="B1865" s="93" t="s">
        <v>4013</v>
      </c>
      <c r="C1865" s="101">
        <v>9220445276</v>
      </c>
      <c r="D1865" s="101">
        <v>9261185203</v>
      </c>
      <c r="E1865" s="101">
        <v>0</v>
      </c>
      <c r="F1865" s="101">
        <v>4803549569</v>
      </c>
      <c r="G1865" s="101">
        <v>0</v>
      </c>
      <c r="H1865" s="101">
        <v>4803549569</v>
      </c>
      <c r="I1865" s="101">
        <v>0</v>
      </c>
      <c r="J1865" s="101">
        <v>4803549569</v>
      </c>
    </row>
    <row r="1866" spans="1:10" ht="14.25" customHeight="1">
      <c r="B1866" s="93" t="s">
        <v>4008</v>
      </c>
      <c r="C1866" s="101">
        <v>60986686095</v>
      </c>
      <c r="D1866" s="101">
        <v>62156432895.239998</v>
      </c>
      <c r="E1866" s="101">
        <v>0</v>
      </c>
      <c r="F1866" s="101">
        <v>34937792298</v>
      </c>
      <c r="G1866" s="101">
        <v>0</v>
      </c>
      <c r="H1866" s="101">
        <v>34937792298</v>
      </c>
      <c r="I1866" s="101">
        <v>0</v>
      </c>
      <c r="J1866" s="101">
        <v>34937792298</v>
      </c>
    </row>
    <row r="1867" spans="1:10" ht="14.25" customHeight="1">
      <c r="B1867" s="93" t="s">
        <v>4007</v>
      </c>
      <c r="C1867" s="101">
        <v>60986686095</v>
      </c>
      <c r="D1867" s="101">
        <v>62156432895.239998</v>
      </c>
      <c r="E1867" s="101">
        <v>0</v>
      </c>
      <c r="F1867" s="101">
        <v>34937792298</v>
      </c>
      <c r="G1867" s="101">
        <v>0</v>
      </c>
      <c r="H1867" s="101">
        <v>34937792298</v>
      </c>
      <c r="I1867" s="101">
        <v>0</v>
      </c>
      <c r="J1867" s="101">
        <v>34937792298</v>
      </c>
    </row>
    <row r="1868" spans="1:10" ht="14.25" customHeight="1">
      <c r="A1868" s="93" t="s">
        <v>3387</v>
      </c>
      <c r="B1868" s="93" t="s">
        <v>3594</v>
      </c>
      <c r="C1868" s="93"/>
      <c r="D1868" s="93"/>
      <c r="E1868" s="93"/>
      <c r="F1868" s="93"/>
      <c r="G1868" s="93"/>
      <c r="H1868" s="93"/>
      <c r="I1868" s="93"/>
    </row>
    <row r="1869" spans="1:10" ht="14.25" customHeight="1">
      <c r="A1869" s="93" t="s">
        <v>3407</v>
      </c>
      <c r="B1869" s="93" t="s">
        <v>3669</v>
      </c>
      <c r="C1869" s="93"/>
      <c r="D1869" s="93"/>
      <c r="E1869" s="93"/>
      <c r="F1869" s="93"/>
      <c r="G1869" s="93"/>
      <c r="H1869" s="93"/>
      <c r="I1869" s="93"/>
    </row>
    <row r="1870" spans="1:10" ht="14.25" customHeight="1">
      <c r="A1870" s="93" t="s">
        <v>3408</v>
      </c>
      <c r="B1870" s="93" t="s">
        <v>3670</v>
      </c>
      <c r="C1870" s="93"/>
      <c r="D1870" s="93"/>
      <c r="E1870" s="93"/>
      <c r="F1870" s="93"/>
      <c r="G1870" s="93"/>
      <c r="H1870" s="93"/>
      <c r="I1870" s="93"/>
    </row>
    <row r="1871" spans="1:10" ht="14.25" customHeight="1">
      <c r="A1871" s="93" t="s">
        <v>3462</v>
      </c>
      <c r="B1871" s="93" t="s">
        <v>3760</v>
      </c>
      <c r="C1871" s="93"/>
      <c r="D1871" s="93"/>
      <c r="E1871" s="93"/>
      <c r="F1871" s="93"/>
      <c r="G1871" s="93"/>
      <c r="H1871" s="93"/>
      <c r="I1871" s="93"/>
    </row>
    <row r="1872" spans="1:10" ht="14.25" customHeight="1">
      <c r="A1872" s="93" t="s">
        <v>3463</v>
      </c>
      <c r="B1872" s="93" t="s">
        <v>3761</v>
      </c>
      <c r="C1872" s="93"/>
      <c r="D1872" s="93"/>
      <c r="E1872" s="93"/>
      <c r="F1872" s="93"/>
      <c r="G1872" s="93"/>
      <c r="H1872" s="93"/>
      <c r="I1872" s="93"/>
    </row>
    <row r="1873" spans="1:10" ht="14.25" customHeight="1">
      <c r="A1873" s="93" t="s">
        <v>3464</v>
      </c>
      <c r="B1873" s="93" t="s">
        <v>3762</v>
      </c>
      <c r="C1873" s="93"/>
      <c r="D1873" s="93"/>
      <c r="E1873" s="93"/>
      <c r="F1873" s="93"/>
      <c r="G1873" s="93"/>
      <c r="H1873" s="93"/>
      <c r="I1873" s="93"/>
    </row>
    <row r="1874" spans="1:10" ht="14.25" customHeight="1">
      <c r="A1874" s="93"/>
      <c r="B1874" s="93"/>
      <c r="C1874" s="93"/>
      <c r="D1874" s="93"/>
      <c r="E1874" s="93"/>
      <c r="F1874" s="93"/>
      <c r="G1874" s="93"/>
      <c r="H1874" s="93"/>
      <c r="I1874" s="93"/>
    </row>
    <row r="1875" spans="1:10" ht="14.25" customHeight="1">
      <c r="A1875" s="93">
        <v>5</v>
      </c>
      <c r="B1875" s="93" t="s">
        <v>3694</v>
      </c>
      <c r="C1875" s="93"/>
      <c r="D1875" s="93"/>
      <c r="E1875" s="93"/>
      <c r="F1875" s="93"/>
      <c r="G1875" s="93"/>
      <c r="H1875" s="93"/>
      <c r="I1875" s="93"/>
    </row>
    <row r="1876" spans="1:10" ht="14.25" customHeight="1">
      <c r="A1876" s="93">
        <v>22</v>
      </c>
      <c r="B1876" s="93" t="s">
        <v>3735</v>
      </c>
      <c r="C1876" s="93"/>
      <c r="D1876" s="93"/>
      <c r="E1876" s="93"/>
      <c r="F1876" s="93"/>
      <c r="G1876" s="93"/>
      <c r="H1876" s="93"/>
      <c r="I1876" s="93"/>
    </row>
    <row r="1877" spans="1:10" ht="14.25" customHeight="1">
      <c r="A1877" s="93" t="s">
        <v>528</v>
      </c>
      <c r="B1877" s="93" t="s">
        <v>527</v>
      </c>
      <c r="C1877" s="101">
        <v>10000000</v>
      </c>
      <c r="D1877" s="101">
        <v>10000000</v>
      </c>
      <c r="E1877" s="101">
        <v>0</v>
      </c>
      <c r="F1877" s="101">
        <v>0</v>
      </c>
      <c r="G1877" s="101">
        <v>0</v>
      </c>
      <c r="H1877" s="101">
        <v>0</v>
      </c>
      <c r="I1877" s="101">
        <v>0</v>
      </c>
      <c r="J1877" s="101">
        <v>0</v>
      </c>
    </row>
    <row r="1878" spans="1:10" ht="14.25" customHeight="1">
      <c r="B1878" s="93" t="s">
        <v>3735</v>
      </c>
      <c r="C1878" s="101">
        <v>10000000</v>
      </c>
      <c r="D1878" s="101">
        <v>10000000</v>
      </c>
      <c r="E1878" s="101">
        <v>0</v>
      </c>
      <c r="F1878" s="101">
        <v>0</v>
      </c>
      <c r="G1878" s="101">
        <v>0</v>
      </c>
      <c r="H1878" s="101">
        <v>0</v>
      </c>
      <c r="I1878" s="101">
        <v>0</v>
      </c>
      <c r="J1878" s="101">
        <v>0</v>
      </c>
    </row>
    <row r="1879" spans="1:10" ht="14.25" customHeight="1">
      <c r="B1879" s="93" t="s">
        <v>3694</v>
      </c>
      <c r="C1879" s="101">
        <v>10000000</v>
      </c>
      <c r="D1879" s="101">
        <v>10000000</v>
      </c>
      <c r="E1879" s="101">
        <v>0</v>
      </c>
      <c r="F1879" s="101">
        <v>0</v>
      </c>
      <c r="G1879" s="101">
        <v>0</v>
      </c>
      <c r="H1879" s="101">
        <v>0</v>
      </c>
      <c r="I1879" s="101">
        <v>0</v>
      </c>
      <c r="J1879" s="101">
        <v>0</v>
      </c>
    </row>
    <row r="1880" spans="1:10" ht="14.25" customHeight="1">
      <c r="B1880" s="93"/>
      <c r="C1880" s="101">
        <v>10000000</v>
      </c>
      <c r="D1880" s="101">
        <v>10000000</v>
      </c>
      <c r="E1880" s="101">
        <v>0</v>
      </c>
      <c r="F1880" s="101">
        <v>0</v>
      </c>
      <c r="G1880" s="101">
        <v>0</v>
      </c>
      <c r="H1880" s="101">
        <v>0</v>
      </c>
      <c r="I1880" s="101">
        <v>0</v>
      </c>
      <c r="J1880" s="101">
        <v>0</v>
      </c>
    </row>
    <row r="1881" spans="1:10" ht="14.25" customHeight="1">
      <c r="B1881" s="93" t="s">
        <v>3762</v>
      </c>
      <c r="C1881" s="101">
        <v>10000000</v>
      </c>
      <c r="D1881" s="101">
        <v>10000000</v>
      </c>
      <c r="E1881" s="101">
        <v>0</v>
      </c>
      <c r="F1881" s="101">
        <v>0</v>
      </c>
      <c r="G1881" s="101">
        <v>0</v>
      </c>
      <c r="H1881" s="101">
        <v>0</v>
      </c>
      <c r="I1881" s="101">
        <v>0</v>
      </c>
      <c r="J1881" s="101">
        <v>0</v>
      </c>
    </row>
    <row r="1882" spans="1:10" ht="14.25" customHeight="1">
      <c r="B1882" s="93" t="s">
        <v>3761</v>
      </c>
      <c r="C1882" s="101">
        <v>10000000</v>
      </c>
      <c r="D1882" s="101">
        <v>10000000</v>
      </c>
      <c r="E1882" s="101">
        <v>0</v>
      </c>
      <c r="F1882" s="101">
        <v>0</v>
      </c>
      <c r="G1882" s="101">
        <v>0</v>
      </c>
      <c r="H1882" s="101">
        <v>0</v>
      </c>
      <c r="I1882" s="101">
        <v>0</v>
      </c>
      <c r="J1882" s="101">
        <v>0</v>
      </c>
    </row>
    <row r="1883" spans="1:10" ht="14.25" customHeight="1">
      <c r="B1883" s="93" t="s">
        <v>3760</v>
      </c>
      <c r="C1883" s="101">
        <v>10000000</v>
      </c>
      <c r="D1883" s="101">
        <v>10000000</v>
      </c>
      <c r="E1883" s="101">
        <v>0</v>
      </c>
      <c r="F1883" s="101">
        <v>0</v>
      </c>
      <c r="G1883" s="101">
        <v>0</v>
      </c>
      <c r="H1883" s="101">
        <v>0</v>
      </c>
      <c r="I1883" s="101">
        <v>0</v>
      </c>
      <c r="J1883" s="101">
        <v>0</v>
      </c>
    </row>
    <row r="1884" spans="1:10" ht="14.25" customHeight="1">
      <c r="B1884" s="93" t="s">
        <v>3670</v>
      </c>
      <c r="C1884" s="101">
        <v>10000000</v>
      </c>
      <c r="D1884" s="101">
        <v>10000000</v>
      </c>
      <c r="E1884" s="101">
        <v>0</v>
      </c>
      <c r="F1884" s="101">
        <v>0</v>
      </c>
      <c r="G1884" s="101">
        <v>0</v>
      </c>
      <c r="H1884" s="101">
        <v>0</v>
      </c>
      <c r="I1884" s="101">
        <v>0</v>
      </c>
      <c r="J1884" s="101">
        <v>0</v>
      </c>
    </row>
    <row r="1885" spans="1:10" ht="14.25" customHeight="1">
      <c r="B1885" s="93" t="s">
        <v>3669</v>
      </c>
      <c r="C1885" s="101">
        <v>10000000</v>
      </c>
      <c r="D1885" s="101">
        <v>10000000</v>
      </c>
      <c r="E1885" s="101">
        <v>0</v>
      </c>
      <c r="F1885" s="101">
        <v>0</v>
      </c>
      <c r="G1885" s="101">
        <v>0</v>
      </c>
      <c r="H1885" s="101">
        <v>0</v>
      </c>
      <c r="I1885" s="101">
        <v>0</v>
      </c>
      <c r="J1885" s="101">
        <v>0</v>
      </c>
    </row>
    <row r="1886" spans="1:10" ht="14.25" customHeight="1">
      <c r="A1886" s="93" t="s">
        <v>3388</v>
      </c>
      <c r="B1886" s="93" t="s">
        <v>3595</v>
      </c>
      <c r="C1886" s="93"/>
      <c r="D1886" s="93"/>
      <c r="E1886" s="93"/>
      <c r="F1886" s="93"/>
      <c r="G1886" s="93"/>
      <c r="H1886" s="93"/>
      <c r="I1886" s="93"/>
    </row>
    <row r="1887" spans="1:10" ht="14.25" customHeight="1">
      <c r="A1887" s="93" t="s">
        <v>3389</v>
      </c>
      <c r="B1887" s="93" t="s">
        <v>3596</v>
      </c>
      <c r="C1887" s="93"/>
      <c r="D1887" s="93"/>
      <c r="E1887" s="93"/>
      <c r="F1887" s="93"/>
      <c r="G1887" s="93"/>
      <c r="H1887" s="93"/>
      <c r="I1887" s="93"/>
    </row>
    <row r="1888" spans="1:10" ht="14.25" customHeight="1">
      <c r="A1888" s="93"/>
      <c r="B1888" s="93"/>
      <c r="C1888" s="93"/>
      <c r="D1888" s="93"/>
      <c r="E1888" s="93"/>
      <c r="F1888" s="93"/>
      <c r="G1888" s="93"/>
      <c r="H1888" s="93"/>
      <c r="I1888" s="93"/>
    </row>
    <row r="1889" spans="1:10" ht="14.25" customHeight="1">
      <c r="A1889" s="93"/>
      <c r="B1889" s="93"/>
      <c r="C1889" s="93"/>
      <c r="D1889" s="93"/>
      <c r="E1889" s="93"/>
      <c r="F1889" s="93"/>
      <c r="G1889" s="93"/>
      <c r="H1889" s="93"/>
      <c r="I1889" s="93"/>
    </row>
    <row r="1890" spans="1:10" ht="14.25" customHeight="1">
      <c r="A1890" s="93"/>
      <c r="B1890" s="93"/>
      <c r="C1890" s="93"/>
      <c r="D1890" s="93"/>
      <c r="E1890" s="93"/>
      <c r="F1890" s="93"/>
      <c r="G1890" s="93"/>
      <c r="H1890" s="93"/>
      <c r="I1890" s="93"/>
    </row>
    <row r="1891" spans="1:10" ht="14.25" customHeight="1">
      <c r="A1891" s="93"/>
      <c r="B1891" s="93"/>
      <c r="C1891" s="93"/>
      <c r="D1891" s="93"/>
      <c r="E1891" s="93"/>
      <c r="F1891" s="93"/>
      <c r="G1891" s="93"/>
      <c r="H1891" s="93"/>
      <c r="I1891" s="93"/>
    </row>
    <row r="1892" spans="1:10" ht="14.25" customHeight="1">
      <c r="A1892" s="93"/>
      <c r="B1892" s="93"/>
      <c r="C1892" s="93"/>
      <c r="D1892" s="93"/>
      <c r="E1892" s="93"/>
      <c r="F1892" s="93"/>
      <c r="G1892" s="93"/>
      <c r="H1892" s="93"/>
      <c r="I1892" s="93"/>
    </row>
    <row r="1893" spans="1:10" ht="14.25" customHeight="1">
      <c r="A1893" s="93">
        <v>22</v>
      </c>
      <c r="B1893" s="93" t="s">
        <v>3735</v>
      </c>
      <c r="C1893" s="93"/>
      <c r="D1893" s="93"/>
      <c r="E1893" s="93"/>
      <c r="F1893" s="93"/>
      <c r="G1893" s="93"/>
      <c r="H1893" s="93"/>
      <c r="I1893" s="93"/>
    </row>
    <row r="1894" spans="1:10" ht="14.25" customHeight="1">
      <c r="A1894" s="93" t="s">
        <v>716</v>
      </c>
      <c r="B1894" s="93" t="s">
        <v>3938</v>
      </c>
      <c r="C1894" s="101">
        <v>0</v>
      </c>
      <c r="D1894" s="101">
        <v>20319400.960000001</v>
      </c>
      <c r="E1894" s="101">
        <v>0</v>
      </c>
      <c r="F1894" s="101">
        <v>20319400</v>
      </c>
      <c r="G1894" s="101">
        <v>0</v>
      </c>
      <c r="H1894" s="101">
        <v>0</v>
      </c>
      <c r="I1894" s="101">
        <v>0</v>
      </c>
      <c r="J1894" s="101">
        <v>0</v>
      </c>
    </row>
    <row r="1895" spans="1:10" ht="14.25" customHeight="1">
      <c r="A1895" s="93" t="s">
        <v>708</v>
      </c>
      <c r="B1895" s="93" t="s">
        <v>698</v>
      </c>
      <c r="C1895" s="101">
        <v>0</v>
      </c>
      <c r="D1895" s="101">
        <v>64293256</v>
      </c>
      <c r="E1895" s="101">
        <v>0</v>
      </c>
      <c r="F1895" s="101">
        <v>64293256</v>
      </c>
      <c r="G1895" s="101">
        <v>0</v>
      </c>
      <c r="H1895" s="101">
        <v>0</v>
      </c>
      <c r="I1895" s="101">
        <v>0</v>
      </c>
      <c r="J1895" s="101">
        <v>0</v>
      </c>
    </row>
    <row r="1896" spans="1:10" ht="14.25" customHeight="1">
      <c r="A1896" s="93" t="s">
        <v>715</v>
      </c>
      <c r="B1896" s="93" t="s">
        <v>4014</v>
      </c>
      <c r="C1896" s="101">
        <v>0</v>
      </c>
      <c r="D1896" s="101">
        <v>212000000</v>
      </c>
      <c r="E1896" s="101">
        <v>0</v>
      </c>
      <c r="F1896" s="101">
        <v>212000000</v>
      </c>
      <c r="G1896" s="101">
        <v>0</v>
      </c>
      <c r="H1896" s="101">
        <v>0</v>
      </c>
      <c r="I1896" s="101">
        <v>0</v>
      </c>
      <c r="J1896" s="101">
        <v>0</v>
      </c>
    </row>
    <row r="1897" spans="1:10" ht="14.25" customHeight="1">
      <c r="A1897" s="93" t="s">
        <v>683</v>
      </c>
      <c r="B1897" s="93" t="s">
        <v>675</v>
      </c>
      <c r="C1897" s="101">
        <v>0</v>
      </c>
      <c r="D1897" s="101">
        <v>856233.32</v>
      </c>
      <c r="E1897" s="101">
        <v>0</v>
      </c>
      <c r="F1897" s="101">
        <v>856233.32</v>
      </c>
      <c r="G1897" s="101">
        <v>0</v>
      </c>
      <c r="H1897" s="101">
        <v>856233.32</v>
      </c>
      <c r="I1897" s="101">
        <v>0</v>
      </c>
      <c r="J1897" s="101">
        <v>856233.32</v>
      </c>
    </row>
    <row r="1898" spans="1:10" ht="14.25" customHeight="1">
      <c r="B1898" s="93" t="s">
        <v>3735</v>
      </c>
      <c r="C1898" s="101">
        <v>0</v>
      </c>
      <c r="D1898" s="101">
        <v>297468890.27999997</v>
      </c>
      <c r="E1898" s="101">
        <v>0</v>
      </c>
      <c r="F1898" s="101">
        <v>297468889.31999999</v>
      </c>
      <c r="G1898" s="101">
        <v>0</v>
      </c>
      <c r="H1898" s="101">
        <v>856233.32</v>
      </c>
      <c r="I1898" s="101">
        <v>0</v>
      </c>
      <c r="J1898" s="101">
        <v>856233.32</v>
      </c>
    </row>
    <row r="1899" spans="1:10" ht="14.25" customHeight="1">
      <c r="B1899" s="93"/>
      <c r="C1899" s="101">
        <v>0</v>
      </c>
      <c r="D1899" s="101">
        <v>297468890.27999997</v>
      </c>
      <c r="E1899" s="101">
        <v>0</v>
      </c>
      <c r="F1899" s="101">
        <v>297468889.31999999</v>
      </c>
      <c r="G1899" s="101">
        <v>0</v>
      </c>
      <c r="H1899" s="101">
        <v>856233.32</v>
      </c>
      <c r="I1899" s="101">
        <v>0</v>
      </c>
      <c r="J1899" s="101">
        <v>856233.32</v>
      </c>
    </row>
    <row r="1900" spans="1:10" ht="14.25" customHeight="1">
      <c r="A1900" s="93">
        <v>3</v>
      </c>
      <c r="B1900" s="93" t="s">
        <v>3599</v>
      </c>
      <c r="C1900" s="93"/>
      <c r="D1900" s="93"/>
      <c r="E1900" s="93"/>
      <c r="F1900" s="93"/>
      <c r="G1900" s="93"/>
      <c r="H1900" s="93"/>
      <c r="I1900" s="93"/>
    </row>
    <row r="1901" spans="1:10" ht="14.25" customHeight="1">
      <c r="A1901" s="93">
        <v>22</v>
      </c>
      <c r="B1901" s="93" t="s">
        <v>3735</v>
      </c>
      <c r="C1901" s="93"/>
      <c r="D1901" s="93"/>
      <c r="E1901" s="93"/>
      <c r="F1901" s="93"/>
      <c r="G1901" s="93"/>
      <c r="H1901" s="93"/>
      <c r="I1901" s="93"/>
    </row>
    <row r="1902" spans="1:10" ht="14.25" customHeight="1">
      <c r="A1902" s="93" t="s">
        <v>714</v>
      </c>
      <c r="B1902" s="93" t="s">
        <v>3938</v>
      </c>
      <c r="C1902" s="101">
        <v>2332827623</v>
      </c>
      <c r="D1902" s="101">
        <v>2332827623</v>
      </c>
      <c r="E1902" s="101">
        <v>0</v>
      </c>
      <c r="F1902" s="101">
        <v>2332827623</v>
      </c>
      <c r="G1902" s="101">
        <v>0</v>
      </c>
      <c r="H1902" s="101">
        <v>1694900086.24</v>
      </c>
      <c r="I1902" s="101">
        <v>469215067.74000001</v>
      </c>
      <c r="J1902" s="101">
        <v>1694900086.24</v>
      </c>
    </row>
    <row r="1903" spans="1:10" ht="14.25" customHeight="1">
      <c r="A1903" s="93" t="s">
        <v>704</v>
      </c>
      <c r="B1903" s="93" t="s">
        <v>698</v>
      </c>
      <c r="C1903" s="101">
        <v>246000000</v>
      </c>
      <c r="D1903" s="101">
        <v>246000000</v>
      </c>
      <c r="E1903" s="101">
        <v>0</v>
      </c>
      <c r="F1903" s="101">
        <v>246000000</v>
      </c>
      <c r="G1903" s="101">
        <v>0</v>
      </c>
      <c r="H1903" s="101">
        <v>246000000</v>
      </c>
      <c r="I1903" s="101">
        <v>0</v>
      </c>
      <c r="J1903" s="101">
        <v>246000000</v>
      </c>
    </row>
    <row r="1904" spans="1:10" ht="14.25" customHeight="1">
      <c r="A1904" s="93" t="s">
        <v>713</v>
      </c>
      <c r="B1904" s="93" t="s">
        <v>3938</v>
      </c>
      <c r="C1904" s="101">
        <v>301742828</v>
      </c>
      <c r="D1904" s="101">
        <v>301742828</v>
      </c>
      <c r="E1904" s="101">
        <v>0</v>
      </c>
      <c r="F1904" s="101">
        <v>301742828</v>
      </c>
      <c r="G1904" s="101">
        <v>0</v>
      </c>
      <c r="H1904" s="101">
        <v>151588301</v>
      </c>
      <c r="I1904" s="101">
        <v>0</v>
      </c>
      <c r="J1904" s="101">
        <v>151588301</v>
      </c>
    </row>
    <row r="1905" spans="1:10" ht="14.25" customHeight="1">
      <c r="A1905" s="93" t="s">
        <v>703</v>
      </c>
      <c r="B1905" s="93" t="s">
        <v>698</v>
      </c>
      <c r="C1905" s="101">
        <v>2194307759</v>
      </c>
      <c r="D1905" s="101">
        <v>2374969828</v>
      </c>
      <c r="E1905" s="101">
        <v>0</v>
      </c>
      <c r="F1905" s="101">
        <v>2323199038</v>
      </c>
      <c r="G1905" s="101">
        <v>0</v>
      </c>
      <c r="H1905" s="101">
        <v>1878539529.75</v>
      </c>
      <c r="I1905" s="101">
        <v>515640774.18000001</v>
      </c>
      <c r="J1905" s="101">
        <v>1878539529.75</v>
      </c>
    </row>
    <row r="1906" spans="1:10" ht="14.25" customHeight="1">
      <c r="A1906" s="93" t="s">
        <v>706</v>
      </c>
      <c r="B1906" s="93" t="s">
        <v>698</v>
      </c>
      <c r="C1906" s="101">
        <v>0</v>
      </c>
      <c r="D1906" s="101">
        <v>84413835.019999996</v>
      </c>
      <c r="E1906" s="101">
        <v>0</v>
      </c>
      <c r="F1906" s="101">
        <v>84413835</v>
      </c>
      <c r="G1906" s="101">
        <v>0</v>
      </c>
      <c r="H1906" s="101">
        <v>0</v>
      </c>
      <c r="I1906" s="101">
        <v>0</v>
      </c>
      <c r="J1906" s="101">
        <v>0</v>
      </c>
    </row>
    <row r="1907" spans="1:10" ht="14.25" customHeight="1">
      <c r="A1907" s="93" t="s">
        <v>568</v>
      </c>
      <c r="B1907" s="93" t="s">
        <v>565</v>
      </c>
      <c r="C1907" s="101">
        <v>69835141</v>
      </c>
      <c r="D1907" s="101">
        <v>69835141</v>
      </c>
      <c r="E1907" s="101">
        <v>0</v>
      </c>
      <c r="F1907" s="101">
        <v>0</v>
      </c>
      <c r="G1907" s="101">
        <v>0</v>
      </c>
      <c r="H1907" s="101">
        <v>0</v>
      </c>
      <c r="I1907" s="101">
        <v>0</v>
      </c>
      <c r="J1907" s="101">
        <v>0</v>
      </c>
    </row>
    <row r="1908" spans="1:10" ht="14.25" customHeight="1">
      <c r="A1908" s="93" t="s">
        <v>610</v>
      </c>
      <c r="B1908" s="93" t="s">
        <v>609</v>
      </c>
      <c r="C1908" s="101">
        <v>3198098</v>
      </c>
      <c r="D1908" s="101">
        <v>3198098</v>
      </c>
      <c r="E1908" s="101">
        <v>0</v>
      </c>
      <c r="F1908" s="101">
        <v>0</v>
      </c>
      <c r="G1908" s="101">
        <v>0</v>
      </c>
      <c r="H1908" s="101">
        <v>0</v>
      </c>
      <c r="I1908" s="101">
        <v>0</v>
      </c>
      <c r="J1908" s="101">
        <v>0</v>
      </c>
    </row>
    <row r="1909" spans="1:10" ht="14.25" customHeight="1">
      <c r="A1909" s="93" t="s">
        <v>384</v>
      </c>
      <c r="B1909" s="93" t="s">
        <v>382</v>
      </c>
      <c r="C1909" s="101">
        <v>18436502</v>
      </c>
      <c r="D1909" s="101">
        <v>18436502</v>
      </c>
      <c r="E1909" s="101">
        <v>0</v>
      </c>
      <c r="F1909" s="101">
        <v>0</v>
      </c>
      <c r="G1909" s="101">
        <v>0</v>
      </c>
      <c r="H1909" s="101">
        <v>0</v>
      </c>
      <c r="I1909" s="101">
        <v>0</v>
      </c>
      <c r="J1909" s="101">
        <v>0</v>
      </c>
    </row>
    <row r="1910" spans="1:10" ht="14.25" customHeight="1">
      <c r="A1910" s="93" t="s">
        <v>393</v>
      </c>
      <c r="B1910" s="93" t="s">
        <v>392</v>
      </c>
      <c r="C1910" s="101">
        <v>9218250</v>
      </c>
      <c r="D1910" s="101">
        <v>9218250</v>
      </c>
      <c r="E1910" s="101">
        <v>0</v>
      </c>
      <c r="F1910" s="101">
        <v>0</v>
      </c>
      <c r="G1910" s="101">
        <v>0</v>
      </c>
      <c r="H1910" s="101">
        <v>0</v>
      </c>
      <c r="I1910" s="101">
        <v>0</v>
      </c>
      <c r="J1910" s="101">
        <v>0</v>
      </c>
    </row>
    <row r="1911" spans="1:10" ht="14.25" customHeight="1">
      <c r="A1911" s="93" t="s">
        <v>396</v>
      </c>
      <c r="B1911" s="93" t="s">
        <v>4015</v>
      </c>
      <c r="C1911" s="101">
        <v>9218250</v>
      </c>
      <c r="D1911" s="101">
        <v>9218250</v>
      </c>
      <c r="E1911" s="101">
        <v>0</v>
      </c>
      <c r="F1911" s="101">
        <v>0</v>
      </c>
      <c r="G1911" s="101">
        <v>0</v>
      </c>
      <c r="H1911" s="101">
        <v>0</v>
      </c>
      <c r="I1911" s="101">
        <v>0</v>
      </c>
      <c r="J1911" s="101">
        <v>0</v>
      </c>
    </row>
    <row r="1912" spans="1:10" ht="14.25" customHeight="1">
      <c r="A1912" s="93" t="s">
        <v>678</v>
      </c>
      <c r="B1912" s="93" t="s">
        <v>675</v>
      </c>
      <c r="C1912" s="101">
        <v>100000</v>
      </c>
      <c r="D1912" s="101">
        <v>100000</v>
      </c>
      <c r="E1912" s="101">
        <v>0</v>
      </c>
      <c r="F1912" s="101">
        <v>0</v>
      </c>
      <c r="G1912" s="101">
        <v>0</v>
      </c>
      <c r="H1912" s="101">
        <v>0</v>
      </c>
      <c r="I1912" s="101">
        <v>0</v>
      </c>
      <c r="J1912" s="101">
        <v>0</v>
      </c>
    </row>
    <row r="1913" spans="1:10" ht="14.25" customHeight="1">
      <c r="A1913" s="93" t="s">
        <v>680</v>
      </c>
      <c r="B1913" s="93" t="s">
        <v>675</v>
      </c>
      <c r="C1913" s="101">
        <v>0</v>
      </c>
      <c r="D1913" s="101">
        <v>429369319.48000002</v>
      </c>
      <c r="E1913" s="101">
        <v>0</v>
      </c>
      <c r="F1913" s="101">
        <v>429369319.48000002</v>
      </c>
      <c r="G1913" s="101">
        <v>0</v>
      </c>
      <c r="H1913" s="101">
        <v>429369319.48000002</v>
      </c>
      <c r="I1913" s="101">
        <v>0</v>
      </c>
      <c r="J1913" s="101">
        <v>429369319.48000002</v>
      </c>
    </row>
    <row r="1914" spans="1:10" ht="14.25" customHeight="1">
      <c r="A1914" s="93" t="s">
        <v>499</v>
      </c>
      <c r="B1914" s="93" t="s">
        <v>4016</v>
      </c>
      <c r="C1914" s="101">
        <v>21327250</v>
      </c>
      <c r="D1914" s="101">
        <v>10647367</v>
      </c>
      <c r="E1914" s="101">
        <v>0</v>
      </c>
      <c r="F1914" s="101">
        <v>0</v>
      </c>
      <c r="G1914" s="101">
        <v>0</v>
      </c>
      <c r="H1914" s="101">
        <v>0</v>
      </c>
      <c r="I1914" s="101">
        <v>0</v>
      </c>
      <c r="J1914" s="101">
        <v>0</v>
      </c>
    </row>
    <row r="1915" spans="1:10" ht="14.25" customHeight="1">
      <c r="A1915" s="93" t="s">
        <v>501</v>
      </c>
      <c r="B1915" s="93" t="s">
        <v>4017</v>
      </c>
      <c r="C1915" s="101">
        <v>39607750</v>
      </c>
      <c r="D1915" s="101">
        <v>12947367</v>
      </c>
      <c r="E1915" s="101">
        <v>0</v>
      </c>
      <c r="F1915" s="101">
        <v>0</v>
      </c>
      <c r="G1915" s="101">
        <v>0</v>
      </c>
      <c r="H1915" s="101">
        <v>0</v>
      </c>
      <c r="I1915" s="101">
        <v>0</v>
      </c>
      <c r="J1915" s="101">
        <v>0</v>
      </c>
    </row>
    <row r="1916" spans="1:10" ht="14.25" customHeight="1">
      <c r="A1916" s="93" t="s">
        <v>437</v>
      </c>
      <c r="B1916" s="93" t="s">
        <v>4018</v>
      </c>
      <c r="C1916" s="101">
        <v>1000000</v>
      </c>
      <c r="D1916" s="101">
        <v>1000000</v>
      </c>
      <c r="E1916" s="101">
        <v>0</v>
      </c>
      <c r="F1916" s="101">
        <v>0</v>
      </c>
      <c r="G1916" s="101">
        <v>0</v>
      </c>
      <c r="H1916" s="101">
        <v>0</v>
      </c>
      <c r="I1916" s="101">
        <v>0</v>
      </c>
      <c r="J1916" s="101">
        <v>0</v>
      </c>
    </row>
    <row r="1917" spans="1:10" ht="14.25" customHeight="1">
      <c r="A1917" s="93" t="s">
        <v>439</v>
      </c>
      <c r="B1917" s="93" t="s">
        <v>4019</v>
      </c>
      <c r="C1917" s="101">
        <v>800000</v>
      </c>
      <c r="D1917" s="101">
        <v>800000</v>
      </c>
      <c r="E1917" s="101">
        <v>0</v>
      </c>
      <c r="F1917" s="101">
        <v>0</v>
      </c>
      <c r="G1917" s="101">
        <v>0</v>
      </c>
      <c r="H1917" s="101">
        <v>0</v>
      </c>
      <c r="I1917" s="101">
        <v>0</v>
      </c>
      <c r="J1917" s="101">
        <v>0</v>
      </c>
    </row>
    <row r="1918" spans="1:10" ht="14.25" customHeight="1">
      <c r="B1918" s="93" t="s">
        <v>3735</v>
      </c>
      <c r="C1918" s="101">
        <v>5247619451</v>
      </c>
      <c r="D1918" s="101">
        <v>5904724408.5</v>
      </c>
      <c r="E1918" s="101">
        <v>0</v>
      </c>
      <c r="F1918" s="101">
        <v>5717552643.4799995</v>
      </c>
      <c r="G1918" s="101">
        <v>0</v>
      </c>
      <c r="H1918" s="101">
        <v>4400397236.4700003</v>
      </c>
      <c r="I1918" s="101">
        <v>984855841.91999996</v>
      </c>
      <c r="J1918" s="101">
        <v>4400397236.4700003</v>
      </c>
    </row>
    <row r="1919" spans="1:10" ht="14.25" customHeight="1">
      <c r="B1919" s="93" t="s">
        <v>3599</v>
      </c>
      <c r="C1919" s="101">
        <v>5247619451</v>
      </c>
      <c r="D1919" s="101">
        <v>5904724408.5</v>
      </c>
      <c r="E1919" s="101">
        <v>0</v>
      </c>
      <c r="F1919" s="101">
        <v>5717552643.4799995</v>
      </c>
      <c r="G1919" s="101">
        <v>0</v>
      </c>
      <c r="H1919" s="101">
        <v>4400397236.4700003</v>
      </c>
      <c r="I1919" s="101">
        <v>984855841.91999996</v>
      </c>
      <c r="J1919" s="101">
        <v>4400397236.4700003</v>
      </c>
    </row>
    <row r="1920" spans="1:10" ht="14.25" customHeight="1">
      <c r="B1920" s="93"/>
      <c r="C1920" s="101">
        <v>5247619451</v>
      </c>
      <c r="D1920" s="101">
        <v>6202193298.7799997</v>
      </c>
      <c r="E1920" s="101">
        <v>0</v>
      </c>
      <c r="F1920" s="101">
        <v>6015021532.8000002</v>
      </c>
      <c r="G1920" s="101">
        <v>0</v>
      </c>
      <c r="H1920" s="101">
        <v>4401253469.79</v>
      </c>
      <c r="I1920" s="101">
        <v>984855841.91999996</v>
      </c>
      <c r="J1920" s="101">
        <v>4401253469.79</v>
      </c>
    </row>
    <row r="1921" spans="1:10" ht="14.25" customHeight="1">
      <c r="B1921" s="93"/>
      <c r="C1921" s="101">
        <v>5247619451</v>
      </c>
      <c r="D1921" s="101">
        <v>6202193298.7799997</v>
      </c>
      <c r="E1921" s="101">
        <v>0</v>
      </c>
      <c r="F1921" s="101">
        <v>6015021532.8000002</v>
      </c>
      <c r="G1921" s="101">
        <v>0</v>
      </c>
      <c r="H1921" s="101">
        <v>4401253469.79</v>
      </c>
      <c r="I1921" s="101">
        <v>984855841.91999996</v>
      </c>
      <c r="J1921" s="101">
        <v>4401253469.79</v>
      </c>
    </row>
    <row r="1922" spans="1:10" ht="14.25" customHeight="1">
      <c r="B1922" s="93"/>
      <c r="C1922" s="101">
        <v>5247619451</v>
      </c>
      <c r="D1922" s="101">
        <v>6202193298.7799997</v>
      </c>
      <c r="E1922" s="101">
        <v>0</v>
      </c>
      <c r="F1922" s="101">
        <v>6015021532.8000002</v>
      </c>
      <c r="G1922" s="101">
        <v>0</v>
      </c>
      <c r="H1922" s="101">
        <v>4401253469.79</v>
      </c>
      <c r="I1922" s="101">
        <v>984855841.91999996</v>
      </c>
      <c r="J1922" s="101">
        <v>4401253469.79</v>
      </c>
    </row>
    <row r="1923" spans="1:10" ht="14.25" customHeight="1">
      <c r="B1923" s="93"/>
      <c r="C1923" s="101">
        <v>5247619451</v>
      </c>
      <c r="D1923" s="101">
        <v>6202193298.7799997</v>
      </c>
      <c r="E1923" s="101">
        <v>0</v>
      </c>
      <c r="F1923" s="101">
        <v>6015021532.8000002</v>
      </c>
      <c r="G1923" s="101">
        <v>0</v>
      </c>
      <c r="H1923" s="101">
        <v>4401253469.79</v>
      </c>
      <c r="I1923" s="101">
        <v>984855841.91999996</v>
      </c>
      <c r="J1923" s="101">
        <v>4401253469.79</v>
      </c>
    </row>
    <row r="1924" spans="1:10" ht="14.25" customHeight="1">
      <c r="B1924" s="93" t="s">
        <v>3596</v>
      </c>
      <c r="C1924" s="101">
        <v>5247619451</v>
      </c>
      <c r="D1924" s="101">
        <v>6202193298.7799997</v>
      </c>
      <c r="E1924" s="101">
        <v>0</v>
      </c>
      <c r="F1924" s="101">
        <v>6015021532.8000002</v>
      </c>
      <c r="G1924" s="101">
        <v>0</v>
      </c>
      <c r="H1924" s="101">
        <v>4401253469.79</v>
      </c>
      <c r="I1924" s="101">
        <v>984855841.91999996</v>
      </c>
      <c r="J1924" s="101">
        <v>4401253469.79</v>
      </c>
    </row>
    <row r="1925" spans="1:10" ht="14.25" customHeight="1">
      <c r="A1925" s="93" t="s">
        <v>3390</v>
      </c>
      <c r="B1925" s="93" t="s">
        <v>3601</v>
      </c>
      <c r="C1925" s="93"/>
      <c r="D1925" s="93"/>
      <c r="E1925" s="93"/>
      <c r="F1925" s="93"/>
      <c r="G1925" s="93"/>
      <c r="H1925" s="93"/>
      <c r="I1925" s="93"/>
    </row>
    <row r="1926" spans="1:10" ht="14.25" customHeight="1">
      <c r="A1926" s="93"/>
      <c r="B1926" s="93"/>
      <c r="C1926" s="93"/>
      <c r="D1926" s="93"/>
      <c r="E1926" s="93"/>
      <c r="F1926" s="93"/>
      <c r="G1926" s="93"/>
      <c r="H1926" s="93"/>
      <c r="I1926" s="93"/>
    </row>
    <row r="1927" spans="1:10" ht="14.25" customHeight="1">
      <c r="A1927" s="93"/>
      <c r="B1927" s="93"/>
      <c r="C1927" s="93"/>
      <c r="D1927" s="93"/>
      <c r="E1927" s="93"/>
      <c r="F1927" s="93"/>
      <c r="G1927" s="93"/>
      <c r="H1927" s="93"/>
      <c r="I1927" s="93"/>
    </row>
    <row r="1928" spans="1:10" ht="14.25" customHeight="1">
      <c r="A1928" s="93"/>
      <c r="B1928" s="93"/>
      <c r="C1928" s="93"/>
      <c r="D1928" s="93"/>
      <c r="E1928" s="93"/>
      <c r="F1928" s="93"/>
      <c r="G1928" s="93"/>
      <c r="H1928" s="93"/>
      <c r="I1928" s="93"/>
    </row>
    <row r="1929" spans="1:10" ht="14.25" customHeight="1">
      <c r="A1929" s="93"/>
      <c r="B1929" s="93"/>
      <c r="C1929" s="93"/>
      <c r="D1929" s="93"/>
      <c r="E1929" s="93"/>
      <c r="F1929" s="93"/>
      <c r="G1929" s="93"/>
      <c r="H1929" s="93"/>
      <c r="I1929" s="93"/>
    </row>
    <row r="1930" spans="1:10" ht="14.25" customHeight="1">
      <c r="A1930" s="93"/>
      <c r="B1930" s="93"/>
      <c r="C1930" s="93"/>
      <c r="D1930" s="93"/>
      <c r="E1930" s="93"/>
      <c r="F1930" s="93"/>
      <c r="G1930" s="93"/>
      <c r="H1930" s="93"/>
      <c r="I1930" s="93"/>
    </row>
    <row r="1931" spans="1:10" ht="14.25" customHeight="1">
      <c r="A1931" s="93">
        <v>22</v>
      </c>
      <c r="B1931" s="93" t="s">
        <v>3735</v>
      </c>
      <c r="C1931" s="93"/>
      <c r="D1931" s="93"/>
      <c r="E1931" s="93"/>
      <c r="F1931" s="93"/>
      <c r="G1931" s="93"/>
      <c r="H1931" s="93"/>
      <c r="I1931" s="93"/>
    </row>
    <row r="1932" spans="1:10" ht="14.25" customHeight="1">
      <c r="A1932" s="93" t="s">
        <v>717</v>
      </c>
      <c r="B1932" s="93" t="s">
        <v>3938</v>
      </c>
      <c r="C1932" s="101">
        <v>0</v>
      </c>
      <c r="D1932" s="101">
        <v>1502046.04</v>
      </c>
      <c r="E1932" s="101">
        <v>0</v>
      </c>
      <c r="F1932" s="101">
        <v>1502046</v>
      </c>
      <c r="G1932" s="101">
        <v>0</v>
      </c>
      <c r="H1932" s="101">
        <v>0</v>
      </c>
      <c r="I1932" s="101">
        <v>0</v>
      </c>
      <c r="J1932" s="101">
        <v>0</v>
      </c>
    </row>
    <row r="1933" spans="1:10" ht="14.25" customHeight="1">
      <c r="A1933" s="93" t="s">
        <v>721</v>
      </c>
      <c r="B1933" s="93" t="s">
        <v>4020</v>
      </c>
      <c r="C1933" s="101">
        <v>0</v>
      </c>
      <c r="D1933" s="101">
        <v>20000000</v>
      </c>
      <c r="E1933" s="101">
        <v>15715173</v>
      </c>
      <c r="F1933" s="101">
        <v>19999991</v>
      </c>
      <c r="G1933" s="101">
        <v>0</v>
      </c>
      <c r="H1933" s="101">
        <v>0</v>
      </c>
      <c r="I1933" s="101">
        <v>0</v>
      </c>
      <c r="J1933" s="101">
        <v>0</v>
      </c>
    </row>
    <row r="1934" spans="1:10" ht="14.25" customHeight="1">
      <c r="A1934" s="93" t="s">
        <v>732</v>
      </c>
      <c r="B1934" s="93" t="s">
        <v>4021</v>
      </c>
      <c r="C1934" s="101">
        <v>0</v>
      </c>
      <c r="D1934" s="101">
        <v>28800000</v>
      </c>
      <c r="E1934" s="101">
        <v>0</v>
      </c>
      <c r="F1934" s="101">
        <v>28800000</v>
      </c>
      <c r="G1934" s="101">
        <v>0</v>
      </c>
      <c r="H1934" s="101">
        <v>14400000</v>
      </c>
      <c r="I1934" s="101">
        <v>7200000</v>
      </c>
      <c r="J1934" s="101">
        <v>14400000</v>
      </c>
    </row>
    <row r="1935" spans="1:10" ht="14.25" customHeight="1">
      <c r="A1935" s="93" t="s">
        <v>588</v>
      </c>
      <c r="B1935" s="93" t="s">
        <v>585</v>
      </c>
      <c r="C1935" s="101">
        <v>0</v>
      </c>
      <c r="D1935" s="101">
        <v>692859428.00999999</v>
      </c>
      <c r="E1935" s="101">
        <v>0</v>
      </c>
      <c r="F1935" s="101">
        <v>0</v>
      </c>
      <c r="G1935" s="101">
        <v>0</v>
      </c>
      <c r="H1935" s="101">
        <v>0</v>
      </c>
      <c r="I1935" s="101">
        <v>0</v>
      </c>
      <c r="J1935" s="101">
        <v>0</v>
      </c>
    </row>
    <row r="1936" spans="1:10" ht="14.25" customHeight="1">
      <c r="A1936" s="93" t="s">
        <v>774</v>
      </c>
      <c r="B1936" s="93" t="s">
        <v>4022</v>
      </c>
      <c r="C1936" s="101">
        <v>0</v>
      </c>
      <c r="D1936" s="101">
        <v>15000000</v>
      </c>
      <c r="E1936" s="101">
        <v>14625000</v>
      </c>
      <c r="F1936" s="101">
        <v>14625000</v>
      </c>
      <c r="G1936" s="101">
        <v>0</v>
      </c>
      <c r="H1936" s="101">
        <v>0</v>
      </c>
      <c r="I1936" s="101">
        <v>0</v>
      </c>
      <c r="J1936" s="101">
        <v>0</v>
      </c>
    </row>
    <row r="1937" spans="1:10" ht="14.25" customHeight="1">
      <c r="A1937" s="93" t="s">
        <v>785</v>
      </c>
      <c r="B1937" s="93" t="s">
        <v>4023</v>
      </c>
      <c r="C1937" s="101">
        <v>0</v>
      </c>
      <c r="D1937" s="101">
        <v>443400000</v>
      </c>
      <c r="E1937" s="101">
        <v>0</v>
      </c>
      <c r="F1937" s="101">
        <v>0</v>
      </c>
      <c r="G1937" s="101">
        <v>0</v>
      </c>
      <c r="H1937" s="101">
        <v>0</v>
      </c>
      <c r="I1937" s="101">
        <v>0</v>
      </c>
      <c r="J1937" s="101">
        <v>0</v>
      </c>
    </row>
    <row r="1938" spans="1:10" ht="14.25" customHeight="1">
      <c r="A1938" s="93" t="s">
        <v>789</v>
      </c>
      <c r="B1938" s="93" t="s">
        <v>786</v>
      </c>
      <c r="C1938" s="101">
        <v>0</v>
      </c>
      <c r="D1938" s="101">
        <v>6600000</v>
      </c>
      <c r="E1938" s="101">
        <v>0</v>
      </c>
      <c r="F1938" s="101">
        <v>0</v>
      </c>
      <c r="G1938" s="101">
        <v>0</v>
      </c>
      <c r="H1938" s="101">
        <v>0</v>
      </c>
      <c r="I1938" s="101">
        <v>0</v>
      </c>
      <c r="J1938" s="101">
        <v>0</v>
      </c>
    </row>
    <row r="1939" spans="1:10" ht="14.25" customHeight="1">
      <c r="A1939" s="93" t="s">
        <v>465</v>
      </c>
      <c r="B1939" s="93" t="s">
        <v>4024</v>
      </c>
      <c r="C1939" s="101">
        <v>0</v>
      </c>
      <c r="D1939" s="101">
        <v>15200000</v>
      </c>
      <c r="E1939" s="101">
        <v>0</v>
      </c>
      <c r="F1939" s="101">
        <v>15200000</v>
      </c>
      <c r="G1939" s="101">
        <v>0</v>
      </c>
      <c r="H1939" s="101">
        <v>7600000</v>
      </c>
      <c r="I1939" s="101">
        <v>3800000</v>
      </c>
      <c r="J1939" s="101">
        <v>7600000</v>
      </c>
    </row>
    <row r="1940" spans="1:10" ht="14.25" customHeight="1">
      <c r="A1940" s="93" t="s">
        <v>3571</v>
      </c>
      <c r="B1940" s="93" t="s">
        <v>4025</v>
      </c>
      <c r="C1940" s="101">
        <v>0</v>
      </c>
      <c r="D1940" s="101">
        <v>0</v>
      </c>
      <c r="E1940" s="101">
        <v>0</v>
      </c>
      <c r="F1940" s="101">
        <v>0</v>
      </c>
      <c r="G1940" s="101">
        <v>0</v>
      </c>
      <c r="H1940" s="101">
        <v>0</v>
      </c>
      <c r="I1940" s="101">
        <v>0</v>
      </c>
      <c r="J1940" s="101">
        <v>0</v>
      </c>
    </row>
    <row r="1941" spans="1:10" ht="14.25" customHeight="1">
      <c r="A1941" s="93" t="s">
        <v>665</v>
      </c>
      <c r="B1941" s="93" t="s">
        <v>4026</v>
      </c>
      <c r="C1941" s="101">
        <v>0</v>
      </c>
      <c r="D1941" s="101">
        <v>400000000</v>
      </c>
      <c r="E1941" s="101">
        <v>144119876</v>
      </c>
      <c r="F1941" s="101">
        <v>144119876</v>
      </c>
      <c r="G1941" s="101">
        <v>144119876</v>
      </c>
      <c r="H1941" s="101">
        <v>144119876</v>
      </c>
      <c r="I1941" s="101">
        <v>144119876</v>
      </c>
      <c r="J1941" s="101">
        <v>144119876</v>
      </c>
    </row>
    <row r="1942" spans="1:10" ht="14.25" customHeight="1">
      <c r="A1942" s="93" t="s">
        <v>667</v>
      </c>
      <c r="B1942" s="93" t="s">
        <v>658</v>
      </c>
      <c r="C1942" s="101">
        <v>0</v>
      </c>
      <c r="D1942" s="101">
        <v>368753</v>
      </c>
      <c r="E1942" s="101">
        <v>0</v>
      </c>
      <c r="F1942" s="101">
        <v>0</v>
      </c>
      <c r="G1942" s="101">
        <v>0</v>
      </c>
      <c r="H1942" s="101">
        <v>0</v>
      </c>
      <c r="I1942" s="101">
        <v>0</v>
      </c>
      <c r="J1942" s="101">
        <v>0</v>
      </c>
    </row>
    <row r="1943" spans="1:10" ht="14.25" customHeight="1">
      <c r="A1943" s="93" t="s">
        <v>669</v>
      </c>
      <c r="B1943" s="93" t="s">
        <v>658</v>
      </c>
      <c r="C1943" s="101">
        <v>0</v>
      </c>
      <c r="D1943" s="101">
        <v>783815.47</v>
      </c>
      <c r="E1943" s="101">
        <v>0</v>
      </c>
      <c r="F1943" s="101">
        <v>0</v>
      </c>
      <c r="G1943" s="101">
        <v>0</v>
      </c>
      <c r="H1943" s="101">
        <v>0</v>
      </c>
      <c r="I1943" s="101">
        <v>0</v>
      </c>
      <c r="J1943" s="101">
        <v>0</v>
      </c>
    </row>
    <row r="1944" spans="1:10" ht="14.25" customHeight="1">
      <c r="A1944" s="93" t="s">
        <v>674</v>
      </c>
      <c r="B1944" s="93" t="s">
        <v>4027</v>
      </c>
      <c r="C1944" s="101">
        <v>0</v>
      </c>
      <c r="D1944" s="101">
        <v>41100000</v>
      </c>
      <c r="E1944" s="101">
        <v>0</v>
      </c>
      <c r="F1944" s="101">
        <v>0</v>
      </c>
      <c r="G1944" s="101">
        <v>0</v>
      </c>
      <c r="H1944" s="101">
        <v>0</v>
      </c>
      <c r="I1944" s="101">
        <v>0</v>
      </c>
      <c r="J1944" s="101">
        <v>0</v>
      </c>
    </row>
    <row r="1945" spans="1:10" ht="14.25" customHeight="1">
      <c r="A1945" s="93" t="s">
        <v>689</v>
      </c>
      <c r="B1945" s="93" t="s">
        <v>4025</v>
      </c>
      <c r="C1945" s="101">
        <v>0</v>
      </c>
      <c r="D1945" s="101">
        <v>15000000</v>
      </c>
      <c r="E1945" s="101">
        <v>0</v>
      </c>
      <c r="F1945" s="101">
        <v>0</v>
      </c>
      <c r="G1945" s="101">
        <v>0</v>
      </c>
      <c r="H1945" s="101">
        <v>0</v>
      </c>
      <c r="I1945" s="101">
        <v>0</v>
      </c>
      <c r="J1945" s="101">
        <v>0</v>
      </c>
    </row>
    <row r="1946" spans="1:10" ht="14.25" customHeight="1">
      <c r="A1946" s="93" t="s">
        <v>776</v>
      </c>
      <c r="B1946" s="93" t="s">
        <v>4028</v>
      </c>
      <c r="C1946" s="101">
        <v>0</v>
      </c>
      <c r="D1946" s="101">
        <v>15000000</v>
      </c>
      <c r="E1946" s="101">
        <v>13425000</v>
      </c>
      <c r="F1946" s="101">
        <v>13425000</v>
      </c>
      <c r="G1946" s="101">
        <v>0</v>
      </c>
      <c r="H1946" s="101">
        <v>0</v>
      </c>
      <c r="I1946" s="101">
        <v>0</v>
      </c>
      <c r="J1946" s="101">
        <v>0</v>
      </c>
    </row>
    <row r="1947" spans="1:10" ht="14.25" customHeight="1">
      <c r="B1947" s="93" t="s">
        <v>3735</v>
      </c>
      <c r="C1947" s="101">
        <v>0</v>
      </c>
      <c r="D1947" s="101">
        <v>1695614042.52</v>
      </c>
      <c r="E1947" s="101">
        <v>187885049</v>
      </c>
      <c r="F1947" s="101">
        <v>237671913</v>
      </c>
      <c r="G1947" s="101">
        <v>144119876</v>
      </c>
      <c r="H1947" s="101">
        <v>166119876</v>
      </c>
      <c r="I1947" s="101">
        <v>155119876</v>
      </c>
      <c r="J1947" s="101">
        <v>166119876</v>
      </c>
    </row>
    <row r="1948" spans="1:10" ht="14.25" customHeight="1">
      <c r="B1948" s="93"/>
      <c r="C1948" s="101">
        <v>0</v>
      </c>
      <c r="D1948" s="101">
        <v>1695614042.52</v>
      </c>
      <c r="E1948" s="101">
        <v>187885049</v>
      </c>
      <c r="F1948" s="101">
        <v>237671913</v>
      </c>
      <c r="G1948" s="101">
        <v>144119876</v>
      </c>
      <c r="H1948" s="101">
        <v>166119876</v>
      </c>
      <c r="I1948" s="101">
        <v>155119876</v>
      </c>
      <c r="J1948" s="101">
        <v>166119876</v>
      </c>
    </row>
    <row r="1949" spans="1:10" ht="14.25" customHeight="1">
      <c r="A1949" s="93">
        <v>3</v>
      </c>
      <c r="B1949" s="93" t="s">
        <v>3599</v>
      </c>
      <c r="C1949" s="93"/>
      <c r="D1949" s="93"/>
      <c r="E1949" s="93"/>
      <c r="F1949" s="93"/>
      <c r="G1949" s="93"/>
      <c r="H1949" s="93"/>
      <c r="I1949" s="93"/>
    </row>
    <row r="1950" spans="1:10" ht="14.25" customHeight="1">
      <c r="A1950" s="93">
        <v>22</v>
      </c>
      <c r="B1950" s="93" t="s">
        <v>3735</v>
      </c>
      <c r="C1950" s="93"/>
      <c r="D1950" s="93"/>
      <c r="E1950" s="93"/>
      <c r="F1950" s="93"/>
      <c r="G1950" s="93"/>
      <c r="H1950" s="93"/>
      <c r="I1950" s="93"/>
    </row>
    <row r="1951" spans="1:10" ht="14.25" customHeight="1">
      <c r="A1951" s="93" t="s">
        <v>720</v>
      </c>
      <c r="B1951" s="93" t="s">
        <v>718</v>
      </c>
      <c r="C1951" s="101">
        <v>50000000</v>
      </c>
      <c r="D1951" s="101">
        <v>50000000</v>
      </c>
      <c r="E1951" s="101">
        <v>0</v>
      </c>
      <c r="F1951" s="101">
        <v>50000000</v>
      </c>
      <c r="G1951" s="101">
        <v>0</v>
      </c>
      <c r="H1951" s="101">
        <v>38825044.780000001</v>
      </c>
      <c r="I1951" s="101">
        <v>0</v>
      </c>
      <c r="J1951" s="101">
        <v>38825044.780000001</v>
      </c>
    </row>
    <row r="1952" spans="1:10" ht="14.25" customHeight="1">
      <c r="A1952" s="93" t="s">
        <v>731</v>
      </c>
      <c r="B1952" s="93" t="s">
        <v>730</v>
      </c>
      <c r="C1952" s="101">
        <v>81000000</v>
      </c>
      <c r="D1952" s="101">
        <v>24300000</v>
      </c>
      <c r="E1952" s="101">
        <v>0</v>
      </c>
      <c r="F1952" s="101">
        <v>24300000</v>
      </c>
      <c r="G1952" s="101">
        <v>0</v>
      </c>
      <c r="H1952" s="101">
        <v>24300000</v>
      </c>
      <c r="I1952" s="101">
        <v>0</v>
      </c>
      <c r="J1952" s="101">
        <v>24300000</v>
      </c>
    </row>
    <row r="1953" spans="1:10" ht="14.25" customHeight="1">
      <c r="A1953" s="93" t="s">
        <v>729</v>
      </c>
      <c r="B1953" s="93" t="s">
        <v>726</v>
      </c>
      <c r="C1953" s="101">
        <v>232000000</v>
      </c>
      <c r="D1953" s="101">
        <v>232000000</v>
      </c>
      <c r="E1953" s="101">
        <v>0</v>
      </c>
      <c r="F1953" s="101">
        <v>189120000</v>
      </c>
      <c r="G1953" s="101">
        <v>0</v>
      </c>
      <c r="H1953" s="101">
        <v>117880000</v>
      </c>
      <c r="I1953" s="101">
        <v>21080000</v>
      </c>
      <c r="J1953" s="101">
        <v>117880000</v>
      </c>
    </row>
    <row r="1954" spans="1:10" ht="14.25" customHeight="1">
      <c r="A1954" s="93" t="s">
        <v>744</v>
      </c>
      <c r="B1954" s="93" t="s">
        <v>4011</v>
      </c>
      <c r="C1954" s="101">
        <v>400000000</v>
      </c>
      <c r="D1954" s="101">
        <v>400000000</v>
      </c>
      <c r="E1954" s="101">
        <v>0</v>
      </c>
      <c r="F1954" s="101">
        <v>400000000</v>
      </c>
      <c r="G1954" s="101">
        <v>0</v>
      </c>
      <c r="H1954" s="101">
        <v>400000000</v>
      </c>
      <c r="I1954" s="101">
        <v>0</v>
      </c>
      <c r="J1954" s="101">
        <v>400000000</v>
      </c>
    </row>
    <row r="1955" spans="1:10" ht="14.25" customHeight="1">
      <c r="A1955" s="93" t="s">
        <v>745</v>
      </c>
      <c r="B1955" s="93" t="s">
        <v>4011</v>
      </c>
      <c r="C1955" s="101">
        <v>700000000</v>
      </c>
      <c r="D1955" s="101">
        <v>700000000</v>
      </c>
      <c r="E1955" s="101">
        <v>0</v>
      </c>
      <c r="F1955" s="101">
        <v>700000000</v>
      </c>
      <c r="G1955" s="101">
        <v>0</v>
      </c>
      <c r="H1955" s="101">
        <v>345500690</v>
      </c>
      <c r="I1955" s="101">
        <v>0</v>
      </c>
      <c r="J1955" s="101">
        <v>91311000</v>
      </c>
    </row>
    <row r="1956" spans="1:10" ht="14.25" customHeight="1">
      <c r="A1956" s="93" t="s">
        <v>750</v>
      </c>
      <c r="B1956" s="93" t="s">
        <v>747</v>
      </c>
      <c r="C1956" s="101">
        <v>16800000</v>
      </c>
      <c r="D1956" s="101">
        <v>16800000</v>
      </c>
      <c r="E1956" s="101">
        <v>4400000</v>
      </c>
      <c r="F1956" s="101">
        <v>13200000</v>
      </c>
      <c r="G1956" s="101">
        <v>0</v>
      </c>
      <c r="H1956" s="101">
        <v>6600000</v>
      </c>
      <c r="I1956" s="101">
        <v>2200000</v>
      </c>
      <c r="J1956" s="101">
        <v>6600000</v>
      </c>
    </row>
    <row r="1957" spans="1:10" ht="14.25" customHeight="1">
      <c r="A1957" s="93" t="s">
        <v>625</v>
      </c>
      <c r="B1957" s="93" t="s">
        <v>4029</v>
      </c>
      <c r="C1957" s="101">
        <v>100000</v>
      </c>
      <c r="D1957" s="101">
        <v>100000</v>
      </c>
      <c r="E1957" s="101">
        <v>0</v>
      </c>
      <c r="F1957" s="101">
        <v>0</v>
      </c>
      <c r="G1957" s="101">
        <v>0</v>
      </c>
      <c r="H1957" s="101">
        <v>0</v>
      </c>
      <c r="I1957" s="101">
        <v>0</v>
      </c>
      <c r="J1957" s="101">
        <v>0</v>
      </c>
    </row>
    <row r="1958" spans="1:10" ht="14.25" customHeight="1">
      <c r="A1958" s="93" t="s">
        <v>629</v>
      </c>
      <c r="B1958" s="93" t="s">
        <v>3898</v>
      </c>
      <c r="C1958" s="101">
        <v>240400000</v>
      </c>
      <c r="D1958" s="101">
        <v>389096000</v>
      </c>
      <c r="E1958" s="101">
        <v>13690000</v>
      </c>
      <c r="F1958" s="101">
        <v>279254000</v>
      </c>
      <c r="G1958" s="101">
        <v>0</v>
      </c>
      <c r="H1958" s="101">
        <v>211822000</v>
      </c>
      <c r="I1958" s="101">
        <v>47692000</v>
      </c>
      <c r="J1958" s="101">
        <v>211822000</v>
      </c>
    </row>
    <row r="1959" spans="1:10" ht="14.25" customHeight="1">
      <c r="A1959" s="93" t="s">
        <v>632</v>
      </c>
      <c r="B1959" s="93" t="s">
        <v>631</v>
      </c>
      <c r="C1959" s="101">
        <v>100000</v>
      </c>
      <c r="D1959" s="101">
        <v>100000</v>
      </c>
      <c r="E1959" s="101">
        <v>0</v>
      </c>
      <c r="F1959" s="101">
        <v>0</v>
      </c>
      <c r="G1959" s="101">
        <v>0</v>
      </c>
      <c r="H1959" s="101">
        <v>0</v>
      </c>
      <c r="I1959" s="101">
        <v>0</v>
      </c>
      <c r="J1959" s="101">
        <v>0</v>
      </c>
    </row>
    <row r="1960" spans="1:10" ht="14.25" customHeight="1">
      <c r="A1960" s="93" t="s">
        <v>630</v>
      </c>
      <c r="B1960" s="93" t="s">
        <v>3898</v>
      </c>
      <c r="C1960" s="101">
        <v>137400000</v>
      </c>
      <c r="D1960" s="101">
        <v>165764343</v>
      </c>
      <c r="E1960" s="101">
        <v>60594000</v>
      </c>
      <c r="F1960" s="101">
        <v>60594000</v>
      </c>
      <c r="G1960" s="101">
        <v>0</v>
      </c>
      <c r="H1960" s="101">
        <v>0</v>
      </c>
      <c r="I1960" s="101">
        <v>0</v>
      </c>
      <c r="J1960" s="101">
        <v>0</v>
      </c>
    </row>
    <row r="1961" spans="1:10" ht="14.25" customHeight="1">
      <c r="A1961" s="93" t="s">
        <v>636</v>
      </c>
      <c r="B1961" s="93" t="s">
        <v>633</v>
      </c>
      <c r="C1961" s="101">
        <v>20000000</v>
      </c>
      <c r="D1961" s="101">
        <v>30000000</v>
      </c>
      <c r="E1961" s="101">
        <v>0</v>
      </c>
      <c r="F1961" s="101">
        <v>20000000</v>
      </c>
      <c r="G1961" s="101">
        <v>0</v>
      </c>
      <c r="H1961" s="101">
        <v>12703457</v>
      </c>
      <c r="I1961" s="101">
        <v>0</v>
      </c>
      <c r="J1961" s="101">
        <v>12703457</v>
      </c>
    </row>
    <row r="1962" spans="1:10" ht="14.25" customHeight="1">
      <c r="A1962" s="93" t="s">
        <v>457</v>
      </c>
      <c r="B1962" s="93" t="s">
        <v>4030</v>
      </c>
      <c r="C1962" s="101">
        <v>40000000</v>
      </c>
      <c r="D1962" s="101">
        <v>400000</v>
      </c>
      <c r="E1962" s="101">
        <v>0</v>
      </c>
      <c r="F1962" s="101">
        <v>0</v>
      </c>
      <c r="G1962" s="101">
        <v>0</v>
      </c>
      <c r="H1962" s="101">
        <v>0</v>
      </c>
      <c r="I1962" s="101">
        <v>0</v>
      </c>
      <c r="J1962" s="101">
        <v>0</v>
      </c>
    </row>
    <row r="1963" spans="1:10" ht="14.25" customHeight="1">
      <c r="A1963" s="93" t="s">
        <v>462</v>
      </c>
      <c r="B1963" s="93" t="s">
        <v>4031</v>
      </c>
      <c r="C1963" s="101">
        <v>41800000</v>
      </c>
      <c r="D1963" s="101">
        <v>11400000</v>
      </c>
      <c r="E1963" s="101">
        <v>0</v>
      </c>
      <c r="F1963" s="101">
        <v>11400000</v>
      </c>
      <c r="G1963" s="101">
        <v>0</v>
      </c>
      <c r="H1963" s="101">
        <v>11400000</v>
      </c>
      <c r="I1963" s="101">
        <v>0</v>
      </c>
      <c r="J1963" s="101">
        <v>11400000</v>
      </c>
    </row>
    <row r="1964" spans="1:10" ht="14.25" customHeight="1">
      <c r="A1964" s="93" t="s">
        <v>467</v>
      </c>
      <c r="B1964" s="93" t="s">
        <v>4032</v>
      </c>
      <c r="C1964" s="101">
        <v>900000</v>
      </c>
      <c r="D1964" s="101">
        <v>900000</v>
      </c>
      <c r="E1964" s="101">
        <v>0</v>
      </c>
      <c r="F1964" s="101">
        <v>900000</v>
      </c>
      <c r="G1964" s="101">
        <v>0</v>
      </c>
      <c r="H1964" s="101">
        <v>0</v>
      </c>
      <c r="I1964" s="101">
        <v>0</v>
      </c>
      <c r="J1964" s="101">
        <v>0</v>
      </c>
    </row>
    <row r="1965" spans="1:10" ht="14.25" customHeight="1">
      <c r="A1965" s="93" t="s">
        <v>485</v>
      </c>
      <c r="B1965" s="93" t="s">
        <v>4033</v>
      </c>
      <c r="C1965" s="101">
        <v>900000</v>
      </c>
      <c r="D1965" s="101">
        <v>900000</v>
      </c>
      <c r="E1965" s="101">
        <v>0</v>
      </c>
      <c r="F1965" s="101">
        <v>900000</v>
      </c>
      <c r="G1965" s="101">
        <v>0</v>
      </c>
      <c r="H1965" s="101">
        <v>0</v>
      </c>
      <c r="I1965" s="101">
        <v>0</v>
      </c>
      <c r="J1965" s="101">
        <v>0</v>
      </c>
    </row>
    <row r="1966" spans="1:10" ht="14.25" customHeight="1">
      <c r="A1966" s="93" t="s">
        <v>455</v>
      </c>
      <c r="B1966" s="93" t="s">
        <v>4034</v>
      </c>
      <c r="C1966" s="101">
        <v>4000000</v>
      </c>
      <c r="D1966" s="101">
        <v>4000000</v>
      </c>
      <c r="E1966" s="101">
        <v>0</v>
      </c>
      <c r="F1966" s="101">
        <v>4000000</v>
      </c>
      <c r="G1966" s="101">
        <v>0</v>
      </c>
      <c r="H1966" s="101">
        <v>0</v>
      </c>
      <c r="I1966" s="101">
        <v>0</v>
      </c>
      <c r="J1966" s="101">
        <v>0</v>
      </c>
    </row>
    <row r="1967" spans="1:10" ht="14.25" customHeight="1">
      <c r="A1967" s="93" t="s">
        <v>376</v>
      </c>
      <c r="B1967" s="93" t="s">
        <v>372</v>
      </c>
      <c r="C1967" s="101">
        <v>1209000000</v>
      </c>
      <c r="D1967" s="101">
        <v>1209000000</v>
      </c>
      <c r="E1967" s="101">
        <v>0</v>
      </c>
      <c r="F1967" s="101">
        <v>0</v>
      </c>
      <c r="G1967" s="101">
        <v>0</v>
      </c>
      <c r="H1967" s="101">
        <v>0</v>
      </c>
      <c r="I1967" s="101">
        <v>0</v>
      </c>
      <c r="J1967" s="101">
        <v>0</v>
      </c>
    </row>
    <row r="1968" spans="1:10" ht="14.25" customHeight="1">
      <c r="A1968" s="93" t="s">
        <v>381</v>
      </c>
      <c r="B1968" s="93" t="s">
        <v>4035</v>
      </c>
      <c r="C1968" s="101">
        <v>1737769665</v>
      </c>
      <c r="D1968" s="101">
        <v>1737769665</v>
      </c>
      <c r="E1968" s="101">
        <v>0</v>
      </c>
      <c r="F1968" s="101">
        <v>0</v>
      </c>
      <c r="G1968" s="101">
        <v>0</v>
      </c>
      <c r="H1968" s="101">
        <v>0</v>
      </c>
      <c r="I1968" s="101">
        <v>0</v>
      </c>
      <c r="J1968" s="101">
        <v>0</v>
      </c>
    </row>
    <row r="1969" spans="1:10" ht="14.25" customHeight="1">
      <c r="A1969" s="93" t="s">
        <v>390</v>
      </c>
      <c r="B1969" s="93" t="s">
        <v>4036</v>
      </c>
      <c r="C1969" s="101">
        <v>36873002</v>
      </c>
      <c r="D1969" s="101">
        <v>36873002</v>
      </c>
      <c r="E1969" s="101">
        <v>0</v>
      </c>
      <c r="F1969" s="101">
        <v>0</v>
      </c>
      <c r="G1969" s="101">
        <v>0</v>
      </c>
      <c r="H1969" s="101">
        <v>0</v>
      </c>
      <c r="I1969" s="101">
        <v>0</v>
      </c>
      <c r="J1969" s="101">
        <v>0</v>
      </c>
    </row>
    <row r="1970" spans="1:10" ht="14.25" customHeight="1">
      <c r="A1970" s="93" t="s">
        <v>410</v>
      </c>
      <c r="B1970" s="93" t="s">
        <v>407</v>
      </c>
      <c r="C1970" s="101">
        <v>513750000</v>
      </c>
      <c r="D1970" s="101">
        <v>505797894</v>
      </c>
      <c r="E1970" s="101">
        <v>0</v>
      </c>
      <c r="F1970" s="101">
        <v>0</v>
      </c>
      <c r="G1970" s="101">
        <v>0</v>
      </c>
      <c r="H1970" s="101">
        <v>0</v>
      </c>
      <c r="I1970" s="101">
        <v>0</v>
      </c>
      <c r="J1970" s="101">
        <v>0</v>
      </c>
    </row>
    <row r="1971" spans="1:10" ht="14.25" customHeight="1">
      <c r="A1971" s="93" t="s">
        <v>415</v>
      </c>
      <c r="B1971" s="93" t="s">
        <v>4037</v>
      </c>
      <c r="C1971" s="101">
        <v>2000000</v>
      </c>
      <c r="D1971" s="101">
        <v>2000000</v>
      </c>
      <c r="E1971" s="101">
        <v>0</v>
      </c>
      <c r="F1971" s="101">
        <v>0</v>
      </c>
      <c r="G1971" s="101">
        <v>0</v>
      </c>
      <c r="H1971" s="101">
        <v>0</v>
      </c>
      <c r="I1971" s="101">
        <v>0</v>
      </c>
      <c r="J1971" s="101">
        <v>0</v>
      </c>
    </row>
    <row r="1972" spans="1:10" ht="14.25" customHeight="1">
      <c r="A1972" s="93" t="s">
        <v>687</v>
      </c>
      <c r="B1972" s="93" t="s">
        <v>518</v>
      </c>
      <c r="C1972" s="101">
        <v>200000</v>
      </c>
      <c r="D1972" s="101">
        <v>200000</v>
      </c>
      <c r="E1972" s="101">
        <v>0</v>
      </c>
      <c r="F1972" s="101">
        <v>0</v>
      </c>
      <c r="G1972" s="101">
        <v>0</v>
      </c>
      <c r="H1972" s="101">
        <v>0</v>
      </c>
      <c r="I1972" s="101">
        <v>0</v>
      </c>
      <c r="J1972" s="101">
        <v>0</v>
      </c>
    </row>
    <row r="1973" spans="1:10" ht="14.25" customHeight="1">
      <c r="A1973" s="93" t="s">
        <v>660</v>
      </c>
      <c r="B1973" s="93" t="s">
        <v>658</v>
      </c>
      <c r="C1973" s="101">
        <v>148703184</v>
      </c>
      <c r="D1973" s="101">
        <v>148703184</v>
      </c>
      <c r="E1973" s="101">
        <v>0</v>
      </c>
      <c r="F1973" s="101">
        <v>148703184</v>
      </c>
      <c r="G1973" s="101">
        <v>0</v>
      </c>
      <c r="H1973" s="101">
        <v>148703184</v>
      </c>
      <c r="I1973" s="101">
        <v>0</v>
      </c>
      <c r="J1973" s="101">
        <v>148703184</v>
      </c>
    </row>
    <row r="1974" spans="1:10" ht="14.25" customHeight="1">
      <c r="A1974" s="93" t="s">
        <v>662</v>
      </c>
      <c r="B1974" s="93" t="s">
        <v>658</v>
      </c>
      <c r="C1974" s="101">
        <v>164537178</v>
      </c>
      <c r="D1974" s="101">
        <v>218681472</v>
      </c>
      <c r="E1974" s="101">
        <v>0</v>
      </c>
      <c r="F1974" s="101">
        <v>217724270.58000001</v>
      </c>
      <c r="G1974" s="101">
        <v>0</v>
      </c>
      <c r="H1974" s="101">
        <v>217724270.58000001</v>
      </c>
      <c r="I1974" s="101">
        <v>0</v>
      </c>
      <c r="J1974" s="101">
        <v>201530070.58000001</v>
      </c>
    </row>
    <row r="1975" spans="1:10" ht="14.25" customHeight="1">
      <c r="A1975" s="93" t="s">
        <v>664</v>
      </c>
      <c r="B1975" s="93" t="s">
        <v>658</v>
      </c>
      <c r="C1975" s="101">
        <v>0</v>
      </c>
      <c r="D1975" s="101">
        <v>30925544.420000002</v>
      </c>
      <c r="E1975" s="101">
        <v>0</v>
      </c>
      <c r="F1975" s="101">
        <v>30925544.420000002</v>
      </c>
      <c r="G1975" s="101">
        <v>0</v>
      </c>
      <c r="H1975" s="101">
        <v>30925544.420000002</v>
      </c>
      <c r="I1975" s="101">
        <v>0</v>
      </c>
      <c r="J1975" s="101">
        <v>30925544.420000002</v>
      </c>
    </row>
    <row r="1976" spans="1:10" ht="14.25" customHeight="1">
      <c r="A1976" s="93" t="s">
        <v>673</v>
      </c>
      <c r="B1976" s="93" t="s">
        <v>4038</v>
      </c>
      <c r="C1976" s="101">
        <v>150000000</v>
      </c>
      <c r="D1976" s="101">
        <v>164000000</v>
      </c>
      <c r="E1976" s="101">
        <v>0</v>
      </c>
      <c r="F1976" s="101">
        <v>0</v>
      </c>
      <c r="G1976" s="101">
        <v>0</v>
      </c>
      <c r="H1976" s="101">
        <v>0</v>
      </c>
      <c r="I1976" s="101">
        <v>0</v>
      </c>
      <c r="J1976" s="101">
        <v>0</v>
      </c>
    </row>
    <row r="1977" spans="1:10" ht="14.25" customHeight="1">
      <c r="A1977" s="93" t="s">
        <v>686</v>
      </c>
      <c r="B1977" s="93" t="s">
        <v>684</v>
      </c>
      <c r="C1977" s="101">
        <v>100000</v>
      </c>
      <c r="D1977" s="101">
        <v>100000</v>
      </c>
      <c r="E1977" s="101">
        <v>0</v>
      </c>
      <c r="F1977" s="101">
        <v>0</v>
      </c>
      <c r="G1977" s="101">
        <v>0</v>
      </c>
      <c r="H1977" s="101">
        <v>0</v>
      </c>
      <c r="I1977" s="101">
        <v>0</v>
      </c>
      <c r="J1977" s="101">
        <v>0</v>
      </c>
    </row>
    <row r="1978" spans="1:10" ht="14.25" customHeight="1">
      <c r="A1978" s="93" t="s">
        <v>648</v>
      </c>
      <c r="B1978" s="93" t="s">
        <v>643</v>
      </c>
      <c r="C1978" s="101">
        <v>190000000</v>
      </c>
      <c r="D1978" s="101">
        <v>190000000</v>
      </c>
      <c r="E1978" s="101">
        <v>0</v>
      </c>
      <c r="F1978" s="101">
        <v>190000000</v>
      </c>
      <c r="G1978" s="101">
        <v>0</v>
      </c>
      <c r="H1978" s="101">
        <v>0</v>
      </c>
      <c r="I1978" s="101">
        <v>0</v>
      </c>
      <c r="J1978" s="101">
        <v>0</v>
      </c>
    </row>
    <row r="1979" spans="1:10" ht="14.25" customHeight="1">
      <c r="A1979" s="93" t="s">
        <v>657</v>
      </c>
      <c r="B1979" s="93" t="s">
        <v>654</v>
      </c>
      <c r="C1979" s="101">
        <v>100000</v>
      </c>
      <c r="D1979" s="101">
        <v>100000</v>
      </c>
      <c r="E1979" s="101">
        <v>0</v>
      </c>
      <c r="F1979" s="101">
        <v>0</v>
      </c>
      <c r="G1979" s="101">
        <v>0</v>
      </c>
      <c r="H1979" s="101">
        <v>0</v>
      </c>
      <c r="I1979" s="101">
        <v>0</v>
      </c>
      <c r="J1979" s="101">
        <v>0</v>
      </c>
    </row>
    <row r="1980" spans="1:10" ht="14.25" customHeight="1">
      <c r="A1980" s="93" t="s">
        <v>646</v>
      </c>
      <c r="B1980" s="93" t="s">
        <v>643</v>
      </c>
      <c r="C1980" s="101">
        <v>715750399</v>
      </c>
      <c r="D1980" s="101">
        <v>715750399</v>
      </c>
      <c r="E1980" s="101">
        <v>0</v>
      </c>
      <c r="F1980" s="101">
        <v>384772112</v>
      </c>
      <c r="G1980" s="101">
        <v>0</v>
      </c>
      <c r="H1980" s="101">
        <v>0</v>
      </c>
      <c r="I1980" s="101">
        <v>0</v>
      </c>
      <c r="J1980" s="101">
        <v>0</v>
      </c>
    </row>
    <row r="1981" spans="1:10" ht="14.25" customHeight="1">
      <c r="A1981" s="93" t="s">
        <v>479</v>
      </c>
      <c r="B1981" s="93" t="s">
        <v>3736</v>
      </c>
      <c r="C1981" s="101">
        <v>80000000</v>
      </c>
      <c r="D1981" s="101">
        <v>80000000</v>
      </c>
      <c r="E1981" s="101">
        <v>0</v>
      </c>
      <c r="F1981" s="101">
        <v>80000000</v>
      </c>
      <c r="G1981" s="101">
        <v>55422000</v>
      </c>
      <c r="H1981" s="101">
        <v>55422000</v>
      </c>
      <c r="I1981" s="101">
        <v>0</v>
      </c>
      <c r="J1981" s="101">
        <v>0</v>
      </c>
    </row>
    <row r="1982" spans="1:10" ht="14.25" customHeight="1">
      <c r="A1982" s="93" t="s">
        <v>481</v>
      </c>
      <c r="B1982" s="93" t="s">
        <v>4039</v>
      </c>
      <c r="C1982" s="101">
        <v>10000000</v>
      </c>
      <c r="D1982" s="101">
        <v>10000000</v>
      </c>
      <c r="E1982" s="101">
        <v>0</v>
      </c>
      <c r="F1982" s="101">
        <v>8730000</v>
      </c>
      <c r="G1982" s="101">
        <v>0</v>
      </c>
      <c r="H1982" s="101">
        <v>0</v>
      </c>
      <c r="I1982" s="101">
        <v>0</v>
      </c>
      <c r="J1982" s="101">
        <v>0</v>
      </c>
    </row>
    <row r="1983" spans="1:10" ht="14.25" customHeight="1">
      <c r="A1983" s="93" t="s">
        <v>494</v>
      </c>
      <c r="B1983" s="93" t="s">
        <v>491</v>
      </c>
      <c r="C1983" s="101">
        <v>146000000</v>
      </c>
      <c r="D1983" s="101">
        <v>143700000</v>
      </c>
      <c r="E1983" s="101">
        <v>0</v>
      </c>
      <c r="F1983" s="101">
        <v>128400000</v>
      </c>
      <c r="G1983" s="101">
        <v>0</v>
      </c>
      <c r="H1983" s="101">
        <v>82500000</v>
      </c>
      <c r="I1983" s="101">
        <v>15300000</v>
      </c>
      <c r="J1983" s="101">
        <v>82500000</v>
      </c>
    </row>
    <row r="1984" spans="1:10" ht="14.25" customHeight="1">
      <c r="A1984" s="93" t="s">
        <v>496</v>
      </c>
      <c r="B1984" s="93" t="s">
        <v>4040</v>
      </c>
      <c r="C1984" s="101">
        <v>32000000</v>
      </c>
      <c r="D1984" s="101">
        <v>40590274</v>
      </c>
      <c r="E1984" s="101">
        <v>0</v>
      </c>
      <c r="F1984" s="101">
        <v>0</v>
      </c>
      <c r="G1984" s="101">
        <v>0</v>
      </c>
      <c r="H1984" s="101">
        <v>0</v>
      </c>
      <c r="I1984" s="101">
        <v>0</v>
      </c>
      <c r="J1984" s="101">
        <v>0</v>
      </c>
    </row>
    <row r="1985" spans="1:10" ht="14.25" customHeight="1">
      <c r="B1985" s="93" t="s">
        <v>3735</v>
      </c>
      <c r="C1985" s="101">
        <v>7102183428</v>
      </c>
      <c r="D1985" s="101">
        <v>7259951777.4200001</v>
      </c>
      <c r="E1985" s="101">
        <v>78684000</v>
      </c>
      <c r="F1985" s="101">
        <v>2942923111</v>
      </c>
      <c r="G1985" s="101">
        <v>55422000</v>
      </c>
      <c r="H1985" s="101">
        <v>1704306190.78</v>
      </c>
      <c r="I1985" s="101">
        <v>86272000</v>
      </c>
      <c r="J1985" s="101">
        <v>1378500300.78</v>
      </c>
    </row>
    <row r="1986" spans="1:10" ht="14.25" customHeight="1">
      <c r="B1986" s="93" t="s">
        <v>3599</v>
      </c>
      <c r="C1986" s="101">
        <v>7102183428</v>
      </c>
      <c r="D1986" s="101">
        <v>7259951777.4200001</v>
      </c>
      <c r="E1986" s="101">
        <v>78684000</v>
      </c>
      <c r="F1986" s="101">
        <v>2942923111</v>
      </c>
      <c r="G1986" s="101">
        <v>55422000</v>
      </c>
      <c r="H1986" s="101">
        <v>1704306190.78</v>
      </c>
      <c r="I1986" s="101">
        <v>86272000</v>
      </c>
      <c r="J1986" s="101">
        <v>1378500300.78</v>
      </c>
    </row>
    <row r="1987" spans="1:10" ht="14.25" customHeight="1">
      <c r="A1987" s="93">
        <v>5</v>
      </c>
      <c r="B1987" s="93" t="s">
        <v>3694</v>
      </c>
      <c r="C1987" s="93"/>
      <c r="D1987" s="93"/>
      <c r="E1987" s="93"/>
      <c r="F1987" s="93"/>
      <c r="G1987" s="93"/>
      <c r="H1987" s="93"/>
      <c r="I1987" s="93"/>
    </row>
    <row r="1988" spans="1:10" ht="14.25" customHeight="1">
      <c r="A1988" s="93">
        <v>22</v>
      </c>
      <c r="B1988" s="93" t="s">
        <v>3735</v>
      </c>
      <c r="C1988" s="93"/>
      <c r="D1988" s="93"/>
      <c r="E1988" s="93"/>
      <c r="F1988" s="93"/>
      <c r="G1988" s="93"/>
      <c r="H1988" s="93"/>
      <c r="I1988" s="93"/>
    </row>
    <row r="1989" spans="1:10" ht="14.25" customHeight="1">
      <c r="A1989" s="93" t="s">
        <v>521</v>
      </c>
      <c r="B1989" s="93" t="s">
        <v>518</v>
      </c>
      <c r="C1989" s="101">
        <v>5000000</v>
      </c>
      <c r="D1989" s="101">
        <v>15000000</v>
      </c>
      <c r="E1989" s="101">
        <v>0</v>
      </c>
      <c r="F1989" s="101">
        <v>0</v>
      </c>
      <c r="G1989" s="101">
        <v>0</v>
      </c>
      <c r="H1989" s="101">
        <v>0</v>
      </c>
      <c r="I1989" s="101">
        <v>0</v>
      </c>
      <c r="J1989" s="101">
        <v>0</v>
      </c>
    </row>
    <row r="1990" spans="1:10" ht="14.25" customHeight="1">
      <c r="A1990" s="93" t="s">
        <v>526</v>
      </c>
      <c r="B1990" s="93" t="s">
        <v>525</v>
      </c>
      <c r="C1990" s="101">
        <v>5000000</v>
      </c>
      <c r="D1990" s="101">
        <v>15000000</v>
      </c>
      <c r="E1990" s="101">
        <v>0</v>
      </c>
      <c r="F1990" s="101">
        <v>0</v>
      </c>
      <c r="G1990" s="101">
        <v>0</v>
      </c>
      <c r="H1990" s="101">
        <v>0</v>
      </c>
      <c r="I1990" s="101">
        <v>0</v>
      </c>
      <c r="J1990" s="101">
        <v>0</v>
      </c>
    </row>
    <row r="1991" spans="1:10" ht="14.25" customHeight="1">
      <c r="A1991" s="93" t="s">
        <v>530</v>
      </c>
      <c r="B1991" s="93" t="s">
        <v>4041</v>
      </c>
      <c r="C1991" s="101">
        <v>10000000</v>
      </c>
      <c r="D1991" s="101">
        <v>10000000</v>
      </c>
      <c r="E1991" s="101">
        <v>0</v>
      </c>
      <c r="F1991" s="101">
        <v>0</v>
      </c>
      <c r="G1991" s="101">
        <v>0</v>
      </c>
      <c r="H1991" s="101">
        <v>0</v>
      </c>
      <c r="I1991" s="101">
        <v>0</v>
      </c>
      <c r="J1991" s="101">
        <v>0</v>
      </c>
    </row>
    <row r="1992" spans="1:10" ht="14.25" customHeight="1">
      <c r="B1992" s="93" t="s">
        <v>3735</v>
      </c>
      <c r="C1992" s="101">
        <v>20000000</v>
      </c>
      <c r="D1992" s="101">
        <v>40000000</v>
      </c>
      <c r="E1992" s="101">
        <v>0</v>
      </c>
      <c r="F1992" s="101">
        <v>0</v>
      </c>
      <c r="G1992" s="101">
        <v>0</v>
      </c>
      <c r="H1992" s="101">
        <v>0</v>
      </c>
      <c r="I1992" s="101">
        <v>0</v>
      </c>
      <c r="J1992" s="101">
        <v>0</v>
      </c>
    </row>
    <row r="1993" spans="1:10" ht="14.25" customHeight="1">
      <c r="B1993" s="93" t="s">
        <v>3694</v>
      </c>
      <c r="C1993" s="101">
        <v>20000000</v>
      </c>
      <c r="D1993" s="101">
        <v>40000000</v>
      </c>
      <c r="E1993" s="101">
        <v>0</v>
      </c>
      <c r="F1993" s="101">
        <v>0</v>
      </c>
      <c r="G1993" s="101">
        <v>0</v>
      </c>
      <c r="H1993" s="101">
        <v>0</v>
      </c>
      <c r="I1993" s="101">
        <v>0</v>
      </c>
      <c r="J1993" s="101">
        <v>0</v>
      </c>
    </row>
    <row r="1994" spans="1:10" ht="14.25" customHeight="1">
      <c r="B1994" s="93"/>
      <c r="C1994" s="101">
        <v>7122183428</v>
      </c>
      <c r="D1994" s="101">
        <v>8995565819.9400005</v>
      </c>
      <c r="E1994" s="101">
        <v>266569049</v>
      </c>
      <c r="F1994" s="101">
        <v>3180595024</v>
      </c>
      <c r="G1994" s="101">
        <v>199541876</v>
      </c>
      <c r="H1994" s="101">
        <v>1870426066.78</v>
      </c>
      <c r="I1994" s="101">
        <v>241391876</v>
      </c>
      <c r="J1994" s="101">
        <v>1544620176.78</v>
      </c>
    </row>
    <row r="1995" spans="1:10" ht="14.25" customHeight="1">
      <c r="B1995" s="93"/>
      <c r="C1995" s="101">
        <v>7122183428</v>
      </c>
      <c r="D1995" s="101">
        <v>8995565819.9400005</v>
      </c>
      <c r="E1995" s="101">
        <v>266569049</v>
      </c>
      <c r="F1995" s="101">
        <v>3180595024</v>
      </c>
      <c r="G1995" s="101">
        <v>199541876</v>
      </c>
      <c r="H1995" s="101">
        <v>1870426066.78</v>
      </c>
      <c r="I1995" s="101">
        <v>241391876</v>
      </c>
      <c r="J1995" s="101">
        <v>1544620176.78</v>
      </c>
    </row>
    <row r="1996" spans="1:10" ht="14.25" customHeight="1">
      <c r="B1996" s="93"/>
      <c r="C1996" s="101">
        <v>7122183428</v>
      </c>
      <c r="D1996" s="101">
        <v>8995565819.9400005</v>
      </c>
      <c r="E1996" s="101">
        <v>266569049</v>
      </c>
      <c r="F1996" s="101">
        <v>3180595024</v>
      </c>
      <c r="G1996" s="101">
        <v>199541876</v>
      </c>
      <c r="H1996" s="101">
        <v>1870426066.78</v>
      </c>
      <c r="I1996" s="101">
        <v>241391876</v>
      </c>
      <c r="J1996" s="101">
        <v>1544620176.78</v>
      </c>
    </row>
    <row r="1997" spans="1:10" ht="14.25" customHeight="1">
      <c r="B1997" s="93"/>
      <c r="C1997" s="101">
        <v>7122183428</v>
      </c>
      <c r="D1997" s="101">
        <v>8995565819.9400005</v>
      </c>
      <c r="E1997" s="101">
        <v>266569049</v>
      </c>
      <c r="F1997" s="101">
        <v>3180595024</v>
      </c>
      <c r="G1997" s="101">
        <v>199541876</v>
      </c>
      <c r="H1997" s="101">
        <v>1870426066.78</v>
      </c>
      <c r="I1997" s="101">
        <v>241391876</v>
      </c>
      <c r="J1997" s="101">
        <v>1544620176.78</v>
      </c>
    </row>
    <row r="1998" spans="1:10" ht="14.25" customHeight="1">
      <c r="B1998" s="93" t="s">
        <v>3601</v>
      </c>
      <c r="C1998" s="101">
        <v>7122183428</v>
      </c>
      <c r="D1998" s="101">
        <v>8995565819.9400005</v>
      </c>
      <c r="E1998" s="101">
        <v>266569049</v>
      </c>
      <c r="F1998" s="101">
        <v>3180595024</v>
      </c>
      <c r="G1998" s="101">
        <v>199541876</v>
      </c>
      <c r="H1998" s="101">
        <v>1870426066.78</v>
      </c>
      <c r="I1998" s="101">
        <v>241391876</v>
      </c>
      <c r="J1998" s="101">
        <v>1544620176.78</v>
      </c>
    </row>
    <row r="1999" spans="1:10" ht="14.25" customHeight="1">
      <c r="B1999" s="93" t="s">
        <v>3595</v>
      </c>
      <c r="C1999" s="101">
        <v>12369802879</v>
      </c>
      <c r="D1999" s="101">
        <v>15197759118.719999</v>
      </c>
      <c r="E1999" s="101">
        <v>266569049</v>
      </c>
      <c r="F1999" s="101">
        <v>9195616556.7999992</v>
      </c>
      <c r="G1999" s="101">
        <v>199541876</v>
      </c>
      <c r="H1999" s="101">
        <v>6271679536.5699997</v>
      </c>
      <c r="I1999" s="101">
        <v>1226247717.9200001</v>
      </c>
      <c r="J1999" s="101">
        <v>5945873646.5699997</v>
      </c>
    </row>
    <row r="2000" spans="1:10" ht="14.25" customHeight="1">
      <c r="B2000" s="93" t="s">
        <v>3594</v>
      </c>
      <c r="C2000" s="101">
        <v>12379802879</v>
      </c>
      <c r="D2000" s="101">
        <v>15207759118.719999</v>
      </c>
      <c r="E2000" s="101">
        <v>266569049</v>
      </c>
      <c r="F2000" s="101">
        <v>9195616556.7999992</v>
      </c>
      <c r="G2000" s="101">
        <v>199541876</v>
      </c>
      <c r="H2000" s="101">
        <v>6271679536.5699997</v>
      </c>
      <c r="I2000" s="101">
        <v>1226247717.9200001</v>
      </c>
      <c r="J2000" s="101">
        <v>5945873646.5699997</v>
      </c>
    </row>
    <row r="2001" spans="1:10" ht="14.25" customHeight="1">
      <c r="A2001" s="93" t="s">
        <v>3572</v>
      </c>
      <c r="B2001" s="93" t="s">
        <v>4042</v>
      </c>
      <c r="C2001" s="93"/>
      <c r="D2001" s="93"/>
      <c r="E2001" s="93"/>
      <c r="F2001" s="93"/>
      <c r="G2001" s="93"/>
      <c r="H2001" s="93"/>
      <c r="I2001" s="93"/>
    </row>
    <row r="2002" spans="1:10" ht="14.25" customHeight="1">
      <c r="A2002" s="93" t="s">
        <v>3573</v>
      </c>
      <c r="B2002" s="93" t="s">
        <v>4043</v>
      </c>
      <c r="C2002" s="93"/>
      <c r="D2002" s="93"/>
      <c r="E2002" s="93"/>
      <c r="F2002" s="93"/>
      <c r="G2002" s="93"/>
      <c r="H2002" s="93"/>
      <c r="I2002" s="93"/>
    </row>
    <row r="2003" spans="1:10" ht="14.25" customHeight="1">
      <c r="A2003" s="93" t="s">
        <v>3574</v>
      </c>
      <c r="B2003" s="93" t="s">
        <v>4044</v>
      </c>
      <c r="C2003" s="93"/>
      <c r="D2003" s="93"/>
      <c r="E2003" s="93"/>
      <c r="F2003" s="93"/>
      <c r="G2003" s="93"/>
      <c r="H2003" s="93"/>
      <c r="I2003" s="93"/>
    </row>
    <row r="2004" spans="1:10" ht="14.25" customHeight="1">
      <c r="A2004" s="93"/>
      <c r="B2004" s="93"/>
      <c r="C2004" s="93"/>
      <c r="D2004" s="93"/>
      <c r="E2004" s="93"/>
      <c r="F2004" s="93"/>
      <c r="G2004" s="93"/>
      <c r="H2004" s="93"/>
      <c r="I2004" s="93"/>
    </row>
    <row r="2005" spans="1:10" ht="14.25" customHeight="1">
      <c r="A2005" s="93"/>
      <c r="B2005" s="93"/>
      <c r="C2005" s="93"/>
      <c r="D2005" s="93"/>
      <c r="E2005" s="93"/>
      <c r="F2005" s="93"/>
      <c r="G2005" s="93"/>
      <c r="H2005" s="93"/>
      <c r="I2005" s="93"/>
    </row>
    <row r="2006" spans="1:10" ht="14.25" customHeight="1">
      <c r="A2006" s="93"/>
      <c r="B2006" s="93"/>
      <c r="C2006" s="93"/>
      <c r="D2006" s="93"/>
      <c r="E2006" s="93"/>
      <c r="F2006" s="93"/>
      <c r="G2006" s="93"/>
      <c r="H2006" s="93"/>
      <c r="I2006" s="93"/>
    </row>
    <row r="2007" spans="1:10" ht="14.25" customHeight="1">
      <c r="A2007" s="93"/>
      <c r="B2007" s="93"/>
      <c r="C2007" s="93"/>
      <c r="D2007" s="93"/>
      <c r="E2007" s="93"/>
      <c r="F2007" s="93"/>
      <c r="G2007" s="93"/>
      <c r="H2007" s="93"/>
      <c r="I2007" s="93"/>
    </row>
    <row r="2008" spans="1:10" ht="14.25" customHeight="1">
      <c r="A2008" s="93">
        <v>3</v>
      </c>
      <c r="B2008" s="93" t="s">
        <v>3599</v>
      </c>
      <c r="C2008" s="93"/>
      <c r="D2008" s="93"/>
      <c r="E2008" s="93"/>
      <c r="F2008" s="93"/>
      <c r="G2008" s="93"/>
      <c r="H2008" s="93"/>
      <c r="I2008" s="93"/>
    </row>
    <row r="2009" spans="1:10" ht="14.25" customHeight="1">
      <c r="A2009" s="93">
        <v>22</v>
      </c>
      <c r="B2009" s="93" t="s">
        <v>3735</v>
      </c>
      <c r="C2009" s="93"/>
      <c r="D2009" s="93"/>
      <c r="E2009" s="93"/>
      <c r="F2009" s="93"/>
      <c r="G2009" s="93"/>
      <c r="H2009" s="93"/>
      <c r="I2009" s="93"/>
    </row>
    <row r="2010" spans="1:10" ht="14.25" customHeight="1">
      <c r="A2010" s="93" t="s">
        <v>616</v>
      </c>
      <c r="B2010" s="93" t="s">
        <v>613</v>
      </c>
      <c r="C2010" s="101">
        <v>1739492535</v>
      </c>
      <c r="D2010" s="101">
        <v>1739492535</v>
      </c>
      <c r="E2010" s="101">
        <v>0</v>
      </c>
      <c r="F2010" s="101">
        <v>1325726392</v>
      </c>
      <c r="G2010" s="101">
        <v>0</v>
      </c>
      <c r="H2010" s="101">
        <v>1325726392</v>
      </c>
      <c r="I2010" s="101">
        <v>0</v>
      </c>
      <c r="J2010" s="101">
        <v>1325726392</v>
      </c>
    </row>
    <row r="2011" spans="1:10" ht="14.25" customHeight="1">
      <c r="B2011" s="93" t="s">
        <v>3735</v>
      </c>
      <c r="C2011" s="101">
        <v>1739492535</v>
      </c>
      <c r="D2011" s="101">
        <v>1739492535</v>
      </c>
      <c r="E2011" s="101">
        <v>0</v>
      </c>
      <c r="F2011" s="101">
        <v>1325726392</v>
      </c>
      <c r="G2011" s="101">
        <v>0</v>
      </c>
      <c r="H2011" s="101">
        <v>1325726392</v>
      </c>
      <c r="I2011" s="101">
        <v>0</v>
      </c>
      <c r="J2011" s="101">
        <v>1325726392</v>
      </c>
    </row>
    <row r="2012" spans="1:10" ht="14.25" customHeight="1">
      <c r="B2012" s="93" t="s">
        <v>3599</v>
      </c>
      <c r="C2012" s="101">
        <v>1739492535</v>
      </c>
      <c r="D2012" s="101">
        <v>1739492535</v>
      </c>
      <c r="E2012" s="101">
        <v>0</v>
      </c>
      <c r="F2012" s="101">
        <v>1325726392</v>
      </c>
      <c r="G2012" s="101">
        <v>0</v>
      </c>
      <c r="H2012" s="101">
        <v>1325726392</v>
      </c>
      <c r="I2012" s="101">
        <v>0</v>
      </c>
      <c r="J2012" s="101">
        <v>1325726392</v>
      </c>
    </row>
    <row r="2013" spans="1:10" ht="14.25" customHeight="1">
      <c r="B2013" s="93"/>
      <c r="C2013" s="101">
        <v>1739492535</v>
      </c>
      <c r="D2013" s="101">
        <v>1739492535</v>
      </c>
      <c r="E2013" s="101">
        <v>0</v>
      </c>
      <c r="F2013" s="101">
        <v>1325726392</v>
      </c>
      <c r="G2013" s="101">
        <v>0</v>
      </c>
      <c r="H2013" s="101">
        <v>1325726392</v>
      </c>
      <c r="I2013" s="101">
        <v>0</v>
      </c>
      <c r="J2013" s="101">
        <v>1325726392</v>
      </c>
    </row>
    <row r="2014" spans="1:10" ht="14.25" customHeight="1">
      <c r="B2014" s="93"/>
      <c r="C2014" s="101">
        <v>1739492535</v>
      </c>
      <c r="D2014" s="101">
        <v>1739492535</v>
      </c>
      <c r="E2014" s="101">
        <v>0</v>
      </c>
      <c r="F2014" s="101">
        <v>1325726392</v>
      </c>
      <c r="G2014" s="101">
        <v>0</v>
      </c>
      <c r="H2014" s="101">
        <v>1325726392</v>
      </c>
      <c r="I2014" s="101">
        <v>0</v>
      </c>
      <c r="J2014" s="101">
        <v>1325726392</v>
      </c>
    </row>
    <row r="2015" spans="1:10" ht="14.25" customHeight="1">
      <c r="B2015" s="93"/>
      <c r="C2015" s="101">
        <v>1739492535</v>
      </c>
      <c r="D2015" s="101">
        <v>1739492535</v>
      </c>
      <c r="E2015" s="101">
        <v>0</v>
      </c>
      <c r="F2015" s="101">
        <v>1325726392</v>
      </c>
      <c r="G2015" s="101">
        <v>0</v>
      </c>
      <c r="H2015" s="101">
        <v>1325726392</v>
      </c>
      <c r="I2015" s="101">
        <v>0</v>
      </c>
      <c r="J2015" s="101">
        <v>1325726392</v>
      </c>
    </row>
    <row r="2016" spans="1:10" ht="14.25" customHeight="1">
      <c r="B2016" s="93"/>
      <c r="C2016" s="101">
        <v>1739492535</v>
      </c>
      <c r="D2016" s="101">
        <v>1739492535</v>
      </c>
      <c r="E2016" s="101">
        <v>0</v>
      </c>
      <c r="F2016" s="101">
        <v>1325726392</v>
      </c>
      <c r="G2016" s="101">
        <v>0</v>
      </c>
      <c r="H2016" s="101">
        <v>1325726392</v>
      </c>
      <c r="I2016" s="101">
        <v>0</v>
      </c>
      <c r="J2016" s="101">
        <v>1325726392</v>
      </c>
    </row>
    <row r="2017" spans="1:10" ht="14.25" customHeight="1">
      <c r="B2017" s="93" t="s">
        <v>4044</v>
      </c>
      <c r="C2017" s="101">
        <v>1739492535</v>
      </c>
      <c r="D2017" s="101">
        <v>1739492535</v>
      </c>
      <c r="E2017" s="101">
        <v>0</v>
      </c>
      <c r="F2017" s="101">
        <v>1325726392</v>
      </c>
      <c r="G2017" s="101">
        <v>0</v>
      </c>
      <c r="H2017" s="101">
        <v>1325726392</v>
      </c>
      <c r="I2017" s="101">
        <v>0</v>
      </c>
      <c r="J2017" s="101">
        <v>1325726392</v>
      </c>
    </row>
    <row r="2018" spans="1:10" ht="14.25" customHeight="1">
      <c r="B2018" s="93" t="s">
        <v>4043</v>
      </c>
      <c r="C2018" s="101">
        <v>1739492535</v>
      </c>
      <c r="D2018" s="101">
        <v>1739492535</v>
      </c>
      <c r="E2018" s="101">
        <v>0</v>
      </c>
      <c r="F2018" s="101">
        <v>1325726392</v>
      </c>
      <c r="G2018" s="101">
        <v>0</v>
      </c>
      <c r="H2018" s="101">
        <v>1325726392</v>
      </c>
      <c r="I2018" s="101">
        <v>0</v>
      </c>
      <c r="J2018" s="101">
        <v>1325726392</v>
      </c>
    </row>
    <row r="2019" spans="1:10" ht="14.25" customHeight="1">
      <c r="B2019" s="93" t="s">
        <v>4042</v>
      </c>
      <c r="C2019" s="101">
        <v>1739492535</v>
      </c>
      <c r="D2019" s="101">
        <v>1739492535</v>
      </c>
      <c r="E2019" s="101">
        <v>0</v>
      </c>
      <c r="F2019" s="101">
        <v>1325726392</v>
      </c>
      <c r="G2019" s="101">
        <v>0</v>
      </c>
      <c r="H2019" s="101">
        <v>1325726392</v>
      </c>
      <c r="I2019" s="101">
        <v>0</v>
      </c>
      <c r="J2019" s="101">
        <v>1325726392</v>
      </c>
    </row>
    <row r="2020" spans="1:10" ht="14.25" customHeight="1">
      <c r="A2020" s="93" t="s">
        <v>3391</v>
      </c>
      <c r="B2020" s="93" t="s">
        <v>3625</v>
      </c>
      <c r="C2020" s="93"/>
      <c r="D2020" s="93"/>
      <c r="E2020" s="93"/>
      <c r="F2020" s="93"/>
      <c r="G2020" s="93"/>
      <c r="H2020" s="93"/>
      <c r="I2020" s="93"/>
    </row>
    <row r="2021" spans="1:10" ht="14.25" customHeight="1">
      <c r="A2021" s="93" t="s">
        <v>3392</v>
      </c>
      <c r="B2021" s="93" t="s">
        <v>3626</v>
      </c>
      <c r="C2021" s="93"/>
      <c r="D2021" s="93"/>
      <c r="E2021" s="93"/>
      <c r="F2021" s="93"/>
      <c r="G2021" s="93"/>
      <c r="H2021" s="93"/>
      <c r="I2021" s="93"/>
    </row>
    <row r="2022" spans="1:10" ht="14.25" customHeight="1">
      <c r="A2022" s="93"/>
      <c r="B2022" s="93"/>
      <c r="C2022" s="93"/>
      <c r="D2022" s="93"/>
      <c r="E2022" s="93"/>
      <c r="F2022" s="93"/>
      <c r="G2022" s="93"/>
      <c r="H2022" s="93"/>
      <c r="I2022" s="93"/>
    </row>
    <row r="2023" spans="1:10" ht="14.25" customHeight="1">
      <c r="A2023" s="93"/>
      <c r="B2023" s="93"/>
      <c r="C2023" s="93"/>
      <c r="D2023" s="93"/>
      <c r="E2023" s="93"/>
      <c r="F2023" s="93"/>
      <c r="G2023" s="93"/>
      <c r="H2023" s="93"/>
      <c r="I2023" s="93"/>
    </row>
    <row r="2024" spans="1:10" ht="14.25" customHeight="1">
      <c r="A2024" s="93"/>
      <c r="B2024" s="93"/>
      <c r="C2024" s="93"/>
      <c r="D2024" s="93"/>
      <c r="E2024" s="93"/>
      <c r="F2024" s="93"/>
      <c r="G2024" s="93"/>
      <c r="H2024" s="93"/>
      <c r="I2024" s="93"/>
    </row>
    <row r="2025" spans="1:10" ht="14.25" customHeight="1">
      <c r="A2025" s="93"/>
      <c r="B2025" s="93"/>
      <c r="C2025" s="93"/>
      <c r="D2025" s="93"/>
      <c r="E2025" s="93"/>
      <c r="F2025" s="93"/>
      <c r="G2025" s="93"/>
      <c r="H2025" s="93"/>
      <c r="I2025" s="93"/>
    </row>
    <row r="2026" spans="1:10" ht="14.25" customHeight="1">
      <c r="A2026" s="93"/>
      <c r="B2026" s="93"/>
      <c r="C2026" s="93"/>
      <c r="D2026" s="93"/>
      <c r="E2026" s="93"/>
      <c r="F2026" s="93"/>
      <c r="G2026" s="93"/>
      <c r="H2026" s="93"/>
      <c r="I2026" s="93"/>
    </row>
    <row r="2027" spans="1:10" ht="14.25" customHeight="1">
      <c r="A2027" s="93">
        <v>3</v>
      </c>
      <c r="B2027" s="93" t="s">
        <v>3599</v>
      </c>
      <c r="C2027" s="93"/>
      <c r="D2027" s="93"/>
      <c r="E2027" s="93"/>
      <c r="F2027" s="93"/>
      <c r="G2027" s="93"/>
      <c r="H2027" s="93"/>
      <c r="I2027" s="93"/>
    </row>
    <row r="2028" spans="1:10" ht="14.25" customHeight="1">
      <c r="A2028" s="93">
        <v>22</v>
      </c>
      <c r="B2028" s="93" t="s">
        <v>3735</v>
      </c>
      <c r="C2028" s="93"/>
      <c r="D2028" s="93"/>
      <c r="E2028" s="93"/>
      <c r="F2028" s="93"/>
      <c r="G2028" s="93"/>
      <c r="H2028" s="93"/>
      <c r="I2028" s="93"/>
    </row>
    <row r="2029" spans="1:10" ht="14.25" customHeight="1">
      <c r="A2029" s="93" t="s">
        <v>3575</v>
      </c>
      <c r="B2029" s="93" t="s">
        <v>698</v>
      </c>
      <c r="C2029" s="101">
        <v>0</v>
      </c>
      <c r="D2029" s="101">
        <v>640841939.39999998</v>
      </c>
      <c r="E2029" s="101">
        <v>0</v>
      </c>
      <c r="F2029" s="101">
        <v>640841939.39999998</v>
      </c>
      <c r="G2029" s="101">
        <v>0</v>
      </c>
      <c r="H2029" s="101">
        <v>640841939.39999998</v>
      </c>
      <c r="I2029" s="101">
        <v>0</v>
      </c>
      <c r="J2029" s="101">
        <v>640841939.39999998</v>
      </c>
    </row>
    <row r="2030" spans="1:10" ht="14.25" customHeight="1">
      <c r="A2030" s="93" t="s">
        <v>3576</v>
      </c>
      <c r="B2030" s="93" t="s">
        <v>3938</v>
      </c>
      <c r="C2030" s="101">
        <v>0</v>
      </c>
      <c r="D2030" s="101">
        <v>360034716.14999998</v>
      </c>
      <c r="E2030" s="101">
        <v>0</v>
      </c>
      <c r="F2030" s="101">
        <v>360034716.14999998</v>
      </c>
      <c r="G2030" s="101">
        <v>0</v>
      </c>
      <c r="H2030" s="101">
        <v>360034716.14999998</v>
      </c>
      <c r="I2030" s="101">
        <v>0</v>
      </c>
      <c r="J2030" s="101">
        <v>360034716.14999998</v>
      </c>
    </row>
    <row r="2031" spans="1:10" ht="14.25" customHeight="1">
      <c r="A2031" s="93" t="s">
        <v>3577</v>
      </c>
      <c r="B2031" s="93" t="s">
        <v>726</v>
      </c>
      <c r="C2031" s="101">
        <v>0</v>
      </c>
      <c r="D2031" s="101">
        <v>24930000</v>
      </c>
      <c r="E2031" s="101">
        <v>0</v>
      </c>
      <c r="F2031" s="101">
        <v>24930000</v>
      </c>
      <c r="G2031" s="101">
        <v>0</v>
      </c>
      <c r="H2031" s="101">
        <v>24930000</v>
      </c>
      <c r="I2031" s="101">
        <v>0</v>
      </c>
      <c r="J2031" s="101">
        <v>24930000</v>
      </c>
    </row>
    <row r="2032" spans="1:10" ht="14.25" customHeight="1">
      <c r="A2032" s="93" t="s">
        <v>3578</v>
      </c>
      <c r="B2032" s="93" t="s">
        <v>730</v>
      </c>
      <c r="C2032" s="101">
        <v>0</v>
      </c>
      <c r="D2032" s="101">
        <v>6700000</v>
      </c>
      <c r="E2032" s="101">
        <v>0</v>
      </c>
      <c r="F2032" s="101">
        <v>6700000</v>
      </c>
      <c r="G2032" s="101">
        <v>0</v>
      </c>
      <c r="H2032" s="101">
        <v>6700000</v>
      </c>
      <c r="I2032" s="101">
        <v>0</v>
      </c>
      <c r="J2032" s="101">
        <v>6700000</v>
      </c>
    </row>
    <row r="2033" spans="1:10" ht="14.25" customHeight="1">
      <c r="A2033" s="93" t="s">
        <v>3579</v>
      </c>
      <c r="B2033" s="93" t="s">
        <v>4011</v>
      </c>
      <c r="C2033" s="101">
        <v>0</v>
      </c>
      <c r="D2033" s="101">
        <v>329473000</v>
      </c>
      <c r="E2033" s="101">
        <v>0</v>
      </c>
      <c r="F2033" s="101">
        <v>329473000</v>
      </c>
      <c r="G2033" s="101">
        <v>0</v>
      </c>
      <c r="H2033" s="101">
        <v>329473000</v>
      </c>
      <c r="I2033" s="101">
        <v>0</v>
      </c>
      <c r="J2033" s="101">
        <v>329473000</v>
      </c>
    </row>
    <row r="2034" spans="1:10" ht="14.25" customHeight="1">
      <c r="A2034" s="93" t="s">
        <v>3580</v>
      </c>
      <c r="B2034" s="93" t="s">
        <v>4045</v>
      </c>
      <c r="C2034" s="101">
        <v>0</v>
      </c>
      <c r="D2034" s="101">
        <v>2369000</v>
      </c>
      <c r="E2034" s="101">
        <v>0</v>
      </c>
      <c r="F2034" s="101">
        <v>2369000</v>
      </c>
      <c r="G2034" s="101">
        <v>0</v>
      </c>
      <c r="H2034" s="101">
        <v>2369000</v>
      </c>
      <c r="I2034" s="101">
        <v>0</v>
      </c>
      <c r="J2034" s="101">
        <v>2369000</v>
      </c>
    </row>
    <row r="2035" spans="1:10" ht="14.25" customHeight="1">
      <c r="A2035" s="93" t="s">
        <v>3581</v>
      </c>
      <c r="B2035" s="93" t="s">
        <v>3736</v>
      </c>
      <c r="C2035" s="101">
        <v>0</v>
      </c>
      <c r="D2035" s="101">
        <v>44298150</v>
      </c>
      <c r="E2035" s="101">
        <v>0</v>
      </c>
      <c r="F2035" s="101">
        <v>44298150</v>
      </c>
      <c r="G2035" s="101">
        <v>0</v>
      </c>
      <c r="H2035" s="101">
        <v>44298150</v>
      </c>
      <c r="I2035" s="101">
        <v>0</v>
      </c>
      <c r="J2035" s="101">
        <v>44298150</v>
      </c>
    </row>
    <row r="2036" spans="1:10" ht="14.25" customHeight="1">
      <c r="A2036" s="93" t="s">
        <v>3582</v>
      </c>
      <c r="B2036" s="93" t="s">
        <v>4039</v>
      </c>
      <c r="C2036" s="101">
        <v>0</v>
      </c>
      <c r="D2036" s="101">
        <v>8061700</v>
      </c>
      <c r="E2036" s="101">
        <v>0</v>
      </c>
      <c r="F2036" s="101">
        <v>8061700</v>
      </c>
      <c r="G2036" s="101">
        <v>0</v>
      </c>
      <c r="H2036" s="101">
        <v>8061700</v>
      </c>
      <c r="I2036" s="101">
        <v>0</v>
      </c>
      <c r="J2036" s="101">
        <v>8061700</v>
      </c>
    </row>
    <row r="2037" spans="1:10" ht="14.25" customHeight="1">
      <c r="B2037" s="93" t="s">
        <v>3735</v>
      </c>
      <c r="C2037" s="101">
        <v>0</v>
      </c>
      <c r="D2037" s="101">
        <v>1416708505.55</v>
      </c>
      <c r="E2037" s="101">
        <v>0</v>
      </c>
      <c r="F2037" s="101">
        <v>1416708505.55</v>
      </c>
      <c r="G2037" s="101">
        <v>0</v>
      </c>
      <c r="H2037" s="101">
        <v>1416708505.55</v>
      </c>
      <c r="I2037" s="101">
        <v>0</v>
      </c>
      <c r="J2037" s="101">
        <v>1416708505.55</v>
      </c>
    </row>
    <row r="2038" spans="1:10" ht="14.25" customHeight="1">
      <c r="B2038" s="93" t="s">
        <v>3599</v>
      </c>
      <c r="C2038" s="101">
        <v>0</v>
      </c>
      <c r="D2038" s="101">
        <v>1416708505.55</v>
      </c>
      <c r="E2038" s="101">
        <v>0</v>
      </c>
      <c r="F2038" s="101">
        <v>1416708505.55</v>
      </c>
      <c r="G2038" s="101">
        <v>0</v>
      </c>
      <c r="H2038" s="101">
        <v>1416708505.55</v>
      </c>
      <c r="I2038" s="101">
        <v>0</v>
      </c>
      <c r="J2038" s="101">
        <v>1416708505.55</v>
      </c>
    </row>
    <row r="2039" spans="1:10" ht="14.25" customHeight="1">
      <c r="B2039" s="93"/>
      <c r="C2039" s="101">
        <v>0</v>
      </c>
      <c r="D2039" s="101">
        <v>1416708505.55</v>
      </c>
      <c r="E2039" s="101">
        <v>0</v>
      </c>
      <c r="F2039" s="101">
        <v>1416708505.55</v>
      </c>
      <c r="G2039" s="101">
        <v>0</v>
      </c>
      <c r="H2039" s="101">
        <v>1416708505.55</v>
      </c>
      <c r="I2039" s="101">
        <v>0</v>
      </c>
      <c r="J2039" s="101">
        <v>1416708505.55</v>
      </c>
    </row>
    <row r="2040" spans="1:10" ht="14.25" customHeight="1">
      <c r="B2040" s="93"/>
      <c r="C2040" s="101">
        <v>0</v>
      </c>
      <c r="D2040" s="101">
        <v>1416708505.55</v>
      </c>
      <c r="E2040" s="101">
        <v>0</v>
      </c>
      <c r="F2040" s="101">
        <v>1416708505.55</v>
      </c>
      <c r="G2040" s="101">
        <v>0</v>
      </c>
      <c r="H2040" s="101">
        <v>1416708505.55</v>
      </c>
      <c r="I2040" s="101">
        <v>0</v>
      </c>
      <c r="J2040" s="101">
        <v>1416708505.55</v>
      </c>
    </row>
    <row r="2041" spans="1:10" ht="14.25" customHeight="1">
      <c r="B2041" s="93"/>
      <c r="C2041" s="101">
        <v>0</v>
      </c>
      <c r="D2041" s="101">
        <v>1416708505.55</v>
      </c>
      <c r="E2041" s="101">
        <v>0</v>
      </c>
      <c r="F2041" s="101">
        <v>1416708505.55</v>
      </c>
      <c r="G2041" s="101">
        <v>0</v>
      </c>
      <c r="H2041" s="101">
        <v>1416708505.55</v>
      </c>
      <c r="I2041" s="101">
        <v>0</v>
      </c>
      <c r="J2041" s="101">
        <v>1416708505.55</v>
      </c>
    </row>
    <row r="2042" spans="1:10" ht="14.25" customHeight="1">
      <c r="B2042" s="93"/>
      <c r="C2042" s="101">
        <v>0</v>
      </c>
      <c r="D2042" s="101">
        <v>1416708505.55</v>
      </c>
      <c r="E2042" s="101">
        <v>0</v>
      </c>
      <c r="F2042" s="101">
        <v>1416708505.55</v>
      </c>
      <c r="G2042" s="101">
        <v>0</v>
      </c>
      <c r="H2042" s="101">
        <v>1416708505.55</v>
      </c>
      <c r="I2042" s="101">
        <v>0</v>
      </c>
      <c r="J2042" s="101">
        <v>1416708505.55</v>
      </c>
    </row>
    <row r="2043" spans="1:10" ht="14.25" customHeight="1">
      <c r="B2043" s="93"/>
      <c r="C2043" s="101">
        <v>0</v>
      </c>
      <c r="D2043" s="101">
        <v>1416708505.55</v>
      </c>
      <c r="E2043" s="101">
        <v>0</v>
      </c>
      <c r="F2043" s="101">
        <v>1416708505.55</v>
      </c>
      <c r="G2043" s="101">
        <v>0</v>
      </c>
      <c r="H2043" s="101">
        <v>1416708505.55</v>
      </c>
      <c r="I2043" s="101">
        <v>0</v>
      </c>
      <c r="J2043" s="101">
        <v>1416708505.55</v>
      </c>
    </row>
    <row r="2044" spans="1:10" ht="14.25" customHeight="1">
      <c r="B2044" s="93" t="s">
        <v>3626</v>
      </c>
      <c r="C2044" s="101">
        <v>0</v>
      </c>
      <c r="D2044" s="101">
        <v>1416708505.55</v>
      </c>
      <c r="E2044" s="101">
        <v>0</v>
      </c>
      <c r="F2044" s="101">
        <v>1416708505.55</v>
      </c>
      <c r="G2044" s="101">
        <v>0</v>
      </c>
      <c r="H2044" s="101">
        <v>1416708505.55</v>
      </c>
      <c r="I2044" s="101">
        <v>0</v>
      </c>
      <c r="J2044" s="101">
        <v>1416708505.55</v>
      </c>
    </row>
    <row r="2045" spans="1:10" ht="14.25" customHeight="1">
      <c r="B2045" s="93" t="s">
        <v>3625</v>
      </c>
      <c r="C2045" s="101">
        <v>0</v>
      </c>
      <c r="D2045" s="101">
        <v>1416708505.55</v>
      </c>
      <c r="E2045" s="101">
        <v>0</v>
      </c>
      <c r="F2045" s="101">
        <v>1416708505.55</v>
      </c>
      <c r="G2045" s="101">
        <v>0</v>
      </c>
      <c r="H2045" s="101">
        <v>1416708505.55</v>
      </c>
      <c r="I2045" s="101">
        <v>0</v>
      </c>
      <c r="J2045" s="101">
        <v>1416708505.55</v>
      </c>
    </row>
    <row r="2046" spans="1:10" ht="14.25" customHeight="1">
      <c r="B2046" s="93" t="s">
        <v>3593</v>
      </c>
      <c r="C2046" s="101">
        <v>75105981509</v>
      </c>
      <c r="D2046" s="101">
        <v>80520393054.509995</v>
      </c>
      <c r="E2046" s="101">
        <v>266569049</v>
      </c>
      <c r="F2046" s="101">
        <v>46875843752.349998</v>
      </c>
      <c r="G2046" s="101">
        <v>199541876</v>
      </c>
      <c r="H2046" s="101">
        <v>43951906732.120003</v>
      </c>
      <c r="I2046" s="101">
        <v>1226247717.9200001</v>
      </c>
      <c r="J2046" s="101">
        <v>43626100842.120003</v>
      </c>
    </row>
    <row r="2047" spans="1:10" ht="14.25" customHeight="1">
      <c r="B2047" s="93" t="s">
        <v>4006</v>
      </c>
      <c r="C2047" s="101">
        <v>75105981509</v>
      </c>
      <c r="D2047" s="101">
        <v>80520393054.509995</v>
      </c>
      <c r="E2047" s="101">
        <v>266569049</v>
      </c>
      <c r="F2047" s="101">
        <v>46875843752.349998</v>
      </c>
      <c r="G2047" s="101">
        <v>199541876</v>
      </c>
      <c r="H2047" s="101">
        <v>43951906732.120003</v>
      </c>
      <c r="I2047" s="101">
        <v>1226247717.9200001</v>
      </c>
      <c r="J2047" s="101">
        <v>43626100842.120003</v>
      </c>
    </row>
    <row r="2048" spans="1:10" ht="14.25" customHeight="1">
      <c r="B2048" s="93" t="s">
        <v>3948</v>
      </c>
      <c r="C2048" s="101">
        <v>154458344884.60999</v>
      </c>
      <c r="D2048" s="101">
        <v>171491199947.03</v>
      </c>
      <c r="E2048" s="101">
        <v>8925389968.6800003</v>
      </c>
      <c r="F2048" s="101">
        <v>132437659880.44</v>
      </c>
      <c r="G2048" s="101">
        <v>8009389760.1300001</v>
      </c>
      <c r="H2048" s="101">
        <v>100061618765.22</v>
      </c>
      <c r="I2048" s="101">
        <v>2128001042.03</v>
      </c>
      <c r="J2048" s="101">
        <v>92642827592.5</v>
      </c>
    </row>
    <row r="2049" spans="2:10" ht="14.25" customHeight="1">
      <c r="B2049" s="93" t="s">
        <v>4046</v>
      </c>
      <c r="C2049" s="101">
        <v>192402959155</v>
      </c>
      <c r="D2049" s="101">
        <v>260048366296.89001</v>
      </c>
      <c r="E2049" s="101">
        <v>9408018159.4099998</v>
      </c>
      <c r="F2049" s="101">
        <v>168683216505.76999</v>
      </c>
      <c r="G2049" s="101">
        <v>11278992090.23</v>
      </c>
      <c r="H2049" s="101">
        <v>120358434695.75999</v>
      </c>
      <c r="I2049" s="101">
        <v>4088427982.1300001</v>
      </c>
      <c r="J2049" s="101">
        <v>113865541476.89</v>
      </c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baseColWidth="10" defaultColWidth="14.42578125" defaultRowHeight="15" customHeight="1"/>
  <cols>
    <col min="1" max="1" width="34.140625" customWidth="1"/>
    <col min="2" max="2" width="20" customWidth="1"/>
    <col min="3" max="3" width="5.85546875" customWidth="1"/>
    <col min="4" max="4" width="10.7109375" customWidth="1"/>
    <col min="5" max="5" width="74.7109375" customWidth="1"/>
    <col min="6" max="6" width="20" customWidth="1"/>
    <col min="7" max="7" width="10.7109375" customWidth="1"/>
    <col min="8" max="8" width="62.140625" customWidth="1"/>
    <col min="9" max="9" width="20" customWidth="1"/>
    <col min="10" max="26" width="10.7109375" customWidth="1"/>
  </cols>
  <sheetData>
    <row r="1" spans="1:26" ht="14.25" customHeight="1">
      <c r="A1" s="83" t="s">
        <v>14</v>
      </c>
      <c r="B1" s="103" t="s">
        <v>58</v>
      </c>
      <c r="C1" s="103" t="s">
        <v>4047</v>
      </c>
      <c r="D1" s="104"/>
      <c r="E1" s="83" t="s">
        <v>5</v>
      </c>
      <c r="F1" s="83" t="s">
        <v>58</v>
      </c>
      <c r="G1" s="104"/>
      <c r="H1" s="83" t="s">
        <v>30</v>
      </c>
      <c r="I1" s="83" t="s">
        <v>58</v>
      </c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 spans="1:26" ht="14.25" customHeight="1">
      <c r="A2" s="29" t="s">
        <v>790</v>
      </c>
      <c r="B2" s="30">
        <f>SUMIFS(POAI2023!AT:AT,POAI2023!A:A,'Dep, Prog, Sub'!A2)</f>
        <v>1317554981.01296</v>
      </c>
      <c r="C2" s="105">
        <f t="shared" ref="C2:C22" si="0">B2/$B$24</f>
        <v>5.8794801654565064E-3</v>
      </c>
      <c r="E2" s="29" t="s">
        <v>1241</v>
      </c>
      <c r="F2" s="30">
        <f>SUMIFS(POAI2023!AT:AT,POAI2023!M:M,E2)</f>
        <v>68608582.000280499</v>
      </c>
      <c r="H2" s="29" t="s">
        <v>2897</v>
      </c>
      <c r="I2" s="30">
        <f>SUMIFS(POAI2023!AT:AT,POAI2023!R:R,H2)</f>
        <v>3941864844</v>
      </c>
    </row>
    <row r="3" spans="1:26" ht="14.25" customHeight="1">
      <c r="A3" s="29" t="s">
        <v>1901</v>
      </c>
      <c r="B3" s="30">
        <f>SUMIFS(POAI2023!AT:AT,POAI2023!A:A,'Dep, Prog, Sub'!A3)</f>
        <v>258947948</v>
      </c>
      <c r="C3" s="105">
        <f t="shared" si="0"/>
        <v>1.1555338077665293E-3</v>
      </c>
      <c r="E3" s="29" t="s">
        <v>2582</v>
      </c>
      <c r="F3" s="30">
        <f>SUMIFS(POAI2023!AT:AT,POAI2023!M:M,E3)</f>
        <v>730016887.68000007</v>
      </c>
      <c r="H3" s="29" t="s">
        <v>2756</v>
      </c>
      <c r="I3" s="30">
        <f>SUMIFS(POAI2023!AT:AT,POAI2023!R:R,H3)</f>
        <v>138700000</v>
      </c>
    </row>
    <row r="4" spans="1:26" ht="14.25" customHeight="1">
      <c r="A4" s="29" t="s">
        <v>954</v>
      </c>
      <c r="B4" s="30">
        <f>SUMIFS(POAI2023!AT:AT,POAI2023!A:A,'Dep, Prog, Sub'!A4)</f>
        <v>50000000</v>
      </c>
      <c r="C4" s="105">
        <f t="shared" si="0"/>
        <v>2.231208659291112E-4</v>
      </c>
      <c r="E4" s="29" t="s">
        <v>1746</v>
      </c>
      <c r="F4" s="30">
        <f>SUMIFS(POAI2023!AT:AT,POAI2023!M:M,E4)</f>
        <v>328200000</v>
      </c>
      <c r="H4" s="29" t="s">
        <v>2614</v>
      </c>
      <c r="I4" s="30">
        <f>SUMIFS(POAI2023!AT:AT,POAI2023!R:R,H4)</f>
        <v>1754087082.9499998</v>
      </c>
    </row>
    <row r="5" spans="1:26" ht="14.25" customHeight="1">
      <c r="A5" s="29" t="s">
        <v>1938</v>
      </c>
      <c r="B5" s="30">
        <f>SUMIFS(POAI2023!AT:AT,POAI2023!A:A,'Dep, Prog, Sub'!A5)</f>
        <v>134600000</v>
      </c>
      <c r="C5" s="105">
        <f t="shared" si="0"/>
        <v>6.0064137108116738E-4</v>
      </c>
      <c r="E5" s="29" t="s">
        <v>2365</v>
      </c>
      <c r="F5" s="30">
        <f>SUMIFS(POAI2023!AT:AT,POAI2023!M:M,E5)</f>
        <v>565645292.15999997</v>
      </c>
      <c r="H5" s="29" t="s">
        <v>987</v>
      </c>
      <c r="I5" s="30">
        <f>SUMIFS(POAI2023!AT:AT,POAI2023!R:R,H5)</f>
        <v>45000000</v>
      </c>
    </row>
    <row r="6" spans="1:26" ht="14.25" customHeight="1">
      <c r="A6" s="29" t="s">
        <v>2714</v>
      </c>
      <c r="B6" s="30">
        <f>SUMIFS(POAI2023!AT:AT,POAI2023!A:A,'Dep, Prog, Sub'!A6)</f>
        <v>506604416</v>
      </c>
      <c r="C6" s="105">
        <f t="shared" si="0"/>
        <v>2.2606803196286336E-3</v>
      </c>
      <c r="E6" s="29" t="s">
        <v>2141</v>
      </c>
      <c r="F6" s="30">
        <f>SUMIFS(POAI2023!AT:AT,POAI2023!M:M,E6)</f>
        <v>83383718654.73999</v>
      </c>
      <c r="H6" s="29" t="s">
        <v>398</v>
      </c>
      <c r="I6" s="30">
        <f>SUMIFS(POAI2023!AT:AT,POAI2023!R:R,H6)</f>
        <v>507797894</v>
      </c>
    </row>
    <row r="7" spans="1:26" ht="14.25" customHeight="1">
      <c r="A7" s="29" t="s">
        <v>313</v>
      </c>
      <c r="B7" s="30">
        <f>SUMIFS(POAI2023!AT:AT,POAI2023!A:A,'Dep, Prog, Sub'!A7)</f>
        <v>271900000</v>
      </c>
      <c r="C7" s="105">
        <f t="shared" si="0"/>
        <v>1.2133312689225067E-3</v>
      </c>
      <c r="E7" s="29" t="s">
        <v>918</v>
      </c>
      <c r="F7" s="30">
        <f>SUMIFS(POAI2023!AT:AT,POAI2023!M:M,E7)</f>
        <v>589011360</v>
      </c>
      <c r="H7" s="29" t="s">
        <v>1750</v>
      </c>
      <c r="I7" s="30">
        <f>SUMIFS(POAI2023!AT:AT,POAI2023!R:R,H7)</f>
        <v>131900000</v>
      </c>
    </row>
    <row r="8" spans="1:26" ht="14.25" customHeight="1">
      <c r="A8" s="29" t="s">
        <v>4048</v>
      </c>
      <c r="B8" s="30">
        <f>SUMIFS(POAI2023!AT:AT,POAI2023!A:A,'Dep, Prog, Sub'!A8)</f>
        <v>0</v>
      </c>
      <c r="C8" s="105">
        <f t="shared" si="0"/>
        <v>0</v>
      </c>
      <c r="E8" s="29" t="s">
        <v>2331</v>
      </c>
      <c r="F8" s="30">
        <f>SUMIFS(POAI2023!AT:AT,POAI2023!M:M,E8)</f>
        <v>140000000</v>
      </c>
      <c r="H8" s="29" t="s">
        <v>1567</v>
      </c>
      <c r="I8" s="30">
        <f>SUMIFS(POAI2023!AT:AT,POAI2023!R:R,H8)</f>
        <v>447623506.87903404</v>
      </c>
    </row>
    <row r="9" spans="1:26" ht="14.25" customHeight="1">
      <c r="A9" s="29" t="s">
        <v>2950</v>
      </c>
      <c r="B9" s="30">
        <f>SUMIFS(POAI2023!AT:AT,POAI2023!A:A,'Dep, Prog, Sub'!A9)</f>
        <v>3331281787.5099998</v>
      </c>
      <c r="C9" s="105">
        <f t="shared" si="0"/>
        <v>1.4865569541662172E-2</v>
      </c>
      <c r="E9" s="29" t="s">
        <v>1513</v>
      </c>
      <c r="F9" s="30">
        <f>SUMIFS(POAI2023!AT:AT,POAI2023!M:M,E9)</f>
        <v>140479237.59</v>
      </c>
      <c r="H9" s="29" t="s">
        <v>3204</v>
      </c>
      <c r="I9" s="30">
        <f>SUMIFS(POAI2023!AT:AT,POAI2023!R:R,H9)</f>
        <v>0</v>
      </c>
    </row>
    <row r="10" spans="1:26" ht="14.25" customHeight="1">
      <c r="A10" s="29" t="s">
        <v>352</v>
      </c>
      <c r="B10" s="30">
        <f>SUMIFS(POAI2023!AT:AT,POAI2023!A:A,'Dep, Prog, Sub'!A10)</f>
        <v>83306821017.069992</v>
      </c>
      <c r="C10" s="105">
        <f t="shared" si="0"/>
        <v>0.37174980086260273</v>
      </c>
      <c r="E10" s="29" t="s">
        <v>796</v>
      </c>
      <c r="F10" s="30">
        <f>SUMIFS(POAI2023!AT:AT,POAI2023!M:M,E10)</f>
        <v>1057095455.73296</v>
      </c>
      <c r="H10" s="29" t="s">
        <v>2959</v>
      </c>
      <c r="I10" s="30">
        <f>SUMIFS(POAI2023!AT:AT,POAI2023!R:R,H10)</f>
        <v>1864279687.51</v>
      </c>
    </row>
    <row r="11" spans="1:26" ht="14.25" customHeight="1">
      <c r="A11" s="29" t="s">
        <v>1052</v>
      </c>
      <c r="B11" s="30">
        <f>SUMIFS(POAI2023!AT:AT,POAI2023!A:A,'Dep, Prog, Sub'!A11)</f>
        <v>25000000</v>
      </c>
      <c r="C11" s="105">
        <f t="shared" si="0"/>
        <v>1.115604329645556E-4</v>
      </c>
      <c r="E11" s="29" t="s">
        <v>2065</v>
      </c>
      <c r="F11" s="30">
        <f>SUMIFS(POAI2023!AT:AT,POAI2023!M:M,E11)</f>
        <v>292960000</v>
      </c>
      <c r="H11" s="29" t="s">
        <v>1073</v>
      </c>
      <c r="I11" s="30">
        <f>SUMIFS(POAI2023!AT:AT,POAI2023!R:R,H11)</f>
        <v>15000000</v>
      </c>
    </row>
    <row r="12" spans="1:26" ht="14.25" customHeight="1">
      <c r="A12" s="29" t="s">
        <v>1507</v>
      </c>
      <c r="B12" s="30">
        <f>SUMIFS(POAI2023!AT:AT,POAI2023!A:A,'Dep, Prog, Sub'!A12)</f>
        <v>3398635284.0065846</v>
      </c>
      <c r="C12" s="105">
        <f t="shared" si="0"/>
        <v>1.5166128950895599E-2</v>
      </c>
      <c r="E12" s="29" t="s">
        <v>359</v>
      </c>
      <c r="F12" s="30">
        <f>SUMIFS(POAI2023!AT:AT,POAI2023!M:M,E12)</f>
        <v>82927136009.069992</v>
      </c>
      <c r="H12" s="29" t="s">
        <v>156</v>
      </c>
      <c r="I12" s="30">
        <f>SUMIFS(POAI2023!AT:AT,POAI2023!R:R,H12)</f>
        <v>391500000</v>
      </c>
    </row>
    <row r="13" spans="1:26" ht="14.25" customHeight="1">
      <c r="A13" s="29" t="s">
        <v>2836</v>
      </c>
      <c r="B13" s="30">
        <f>SUMIFS(POAI2023!AT:AT,POAI2023!A:A,'Dep, Prog, Sub'!A13)</f>
        <v>5134250590.3199997</v>
      </c>
      <c r="C13" s="105">
        <f t="shared" si="0"/>
        <v>2.2911168752184973E-2</v>
      </c>
      <c r="E13" s="29" t="s">
        <v>469</v>
      </c>
      <c r="F13" s="30">
        <f>SUMIFS(POAI2023!AT:AT,POAI2023!M:M,E13)</f>
        <v>297885008</v>
      </c>
      <c r="H13" s="29" t="s">
        <v>825</v>
      </c>
      <c r="I13" s="30">
        <f>SUMIFS(POAI2023!AT:AT,POAI2023!R:R,H13)</f>
        <v>532540010.88239998</v>
      </c>
    </row>
    <row r="14" spans="1:26" ht="14.25" customHeight="1">
      <c r="A14" s="29" t="s">
        <v>2419</v>
      </c>
      <c r="B14" s="30">
        <f>SUMIFS(POAI2023!AT:AT,POAI2023!A:A,'Dep, Prog, Sub'!A14)</f>
        <v>26587455492.849998</v>
      </c>
      <c r="C14" s="105">
        <f t="shared" si="0"/>
        <v>0.11864432184832792</v>
      </c>
      <c r="E14" s="29" t="s">
        <v>2241</v>
      </c>
      <c r="F14" s="30">
        <f>SUMIFS(POAI2023!AT:AT,POAI2023!M:M,E14)</f>
        <v>83077180</v>
      </c>
      <c r="H14" s="29" t="s">
        <v>1911</v>
      </c>
      <c r="I14" s="30">
        <f>SUMIFS(POAI2023!AT:AT,POAI2023!R:R,H14)</f>
        <v>258947948</v>
      </c>
    </row>
    <row r="15" spans="1:26" ht="14.25" customHeight="1">
      <c r="A15" s="29" t="s">
        <v>1099</v>
      </c>
      <c r="B15" s="30">
        <f>SUMIFS(POAI2023!AT:AT,POAI2023!A:A,'Dep, Prog, Sub'!A15)</f>
        <v>2637265482.7200003</v>
      </c>
      <c r="C15" s="105">
        <f t="shared" si="0"/>
        <v>1.1768579163788838E-2</v>
      </c>
      <c r="E15" s="29" t="s">
        <v>2955</v>
      </c>
      <c r="F15" s="30">
        <f>SUMIFS(POAI2023!AT:AT,POAI2023!M:M,E15)</f>
        <v>1864279687.51</v>
      </c>
      <c r="H15" s="29" t="s">
        <v>2069</v>
      </c>
      <c r="I15" s="30">
        <f>SUMIFS(POAI2023!AT:AT,POAI2023!R:R,H15)</f>
        <v>187000000</v>
      </c>
    </row>
    <row r="16" spans="1:26" ht="14.25" customHeight="1">
      <c r="A16" s="29" t="s">
        <v>66</v>
      </c>
      <c r="B16" s="30">
        <f>SUMIFS(POAI2023!AT:AT,POAI2023!A:A,'Dep, Prog, Sub'!A16)</f>
        <v>5850552294.5200005</v>
      </c>
      <c r="C16" s="105">
        <f t="shared" si="0"/>
        <v>2.6107605882337018E-2</v>
      </c>
      <c r="E16" s="29" t="s">
        <v>1546</v>
      </c>
      <c r="F16" s="30">
        <f>SUMIFS(POAI2023!AT:AT,POAI2023!M:M,E16)</f>
        <v>372616429</v>
      </c>
      <c r="H16" s="29" t="s">
        <v>273</v>
      </c>
      <c r="I16" s="30">
        <f>SUMIFS(POAI2023!AT:AT,POAI2023!R:R,H16)</f>
        <v>138000000</v>
      </c>
    </row>
    <row r="17" spans="1:9" ht="14.25" customHeight="1">
      <c r="A17" s="29" t="s">
        <v>2058</v>
      </c>
      <c r="B17" s="30">
        <f>SUMIFS(POAI2023!AT:AT,POAI2023!A:A,'Dep, Prog, Sub'!A17)</f>
        <v>85149497126.899994</v>
      </c>
      <c r="C17" s="105">
        <f t="shared" si="0"/>
        <v>0.37997259064764588</v>
      </c>
      <c r="E17" s="29" t="s">
        <v>3086</v>
      </c>
      <c r="F17" s="30">
        <f>SUMIFS(POAI2023!AT:AT,POAI2023!M:M,E17)</f>
        <v>121600000</v>
      </c>
      <c r="H17" s="29" t="s">
        <v>324</v>
      </c>
      <c r="I17" s="30">
        <f>SUMIFS(POAI2023!AT:AT,POAI2023!R:R,H17)</f>
        <v>191500000</v>
      </c>
    </row>
    <row r="18" spans="1:9" ht="14.25" customHeight="1">
      <c r="A18" s="29" t="s">
        <v>1002</v>
      </c>
      <c r="B18" s="30">
        <f>SUMIFS(POAI2023!AT:AT,POAI2023!A:A,'Dep, Prog, Sub'!A18)</f>
        <v>1788573303.8</v>
      </c>
      <c r="C18" s="105">
        <f t="shared" si="0"/>
        <v>7.9813604864309457E-3</v>
      </c>
      <c r="E18" s="29" t="s">
        <v>3169</v>
      </c>
      <c r="F18" s="30">
        <f>SUMIFS(POAI2023!AT:AT,POAI2023!M:M,E18)</f>
        <v>19800000</v>
      </c>
      <c r="H18" s="29" t="s">
        <v>473</v>
      </c>
      <c r="I18" s="30">
        <f>SUMIFS(POAI2023!AT:AT,POAI2023!R:R,H18)</f>
        <v>297885008</v>
      </c>
    </row>
    <row r="19" spans="1:9" ht="14.25" customHeight="1">
      <c r="A19" s="29" t="s">
        <v>1237</v>
      </c>
      <c r="B19" s="30">
        <f>SUMIFS(POAI2023!AT:AT,POAI2023!A:A,'Dep, Prog, Sub'!A19)</f>
        <v>313500000.00000006</v>
      </c>
      <c r="C19" s="105">
        <f t="shared" si="0"/>
        <v>1.3989678293755275E-3</v>
      </c>
      <c r="E19" s="29" t="s">
        <v>186</v>
      </c>
      <c r="F19" s="30">
        <f>SUMIFS(POAI2023!AT:AT,POAI2023!M:M,E19)</f>
        <v>3933132048.4200001</v>
      </c>
      <c r="H19" s="29" t="s">
        <v>1517</v>
      </c>
      <c r="I19" s="30">
        <f>SUMIFS(POAI2023!AT:AT,POAI2023!R:R,H19)</f>
        <v>140479237.59</v>
      </c>
    </row>
    <row r="20" spans="1:9" ht="14.25" customHeight="1">
      <c r="A20" s="29" t="s">
        <v>2578</v>
      </c>
      <c r="B20" s="30">
        <f>SUMIFS(POAI2023!AT:AT,POAI2023!A:A,'Dep, Prog, Sub'!A20)</f>
        <v>2848982120.6300001</v>
      </c>
      <c r="C20" s="105">
        <f t="shared" si="0"/>
        <v>1.2713347155430424E-2</v>
      </c>
      <c r="E20" s="29" t="s">
        <v>2839</v>
      </c>
      <c r="F20" s="30">
        <f>SUMIFS(POAI2023!AT:AT,POAI2023!M:M,E20)</f>
        <v>5134250590.3199997</v>
      </c>
      <c r="H20" s="29" t="s">
        <v>1813</v>
      </c>
      <c r="I20" s="30">
        <f>SUMIFS(POAI2023!AT:AT,POAI2023!R:R,H20)</f>
        <v>20000000</v>
      </c>
    </row>
    <row r="21" spans="1:9" ht="14.25" customHeight="1">
      <c r="A21" s="29" t="s">
        <v>2003</v>
      </c>
      <c r="B21" s="30">
        <f>SUMIFS(POAI2023!AT:AT,POAI2023!A:A,'Dep, Prog, Sub'!A21)</f>
        <v>671876029.63999999</v>
      </c>
      <c r="C21" s="105">
        <f t="shared" si="0"/>
        <v>2.9981912306057995E-3</v>
      </c>
      <c r="E21" s="29" t="s">
        <v>1055</v>
      </c>
      <c r="F21" s="30">
        <f>SUMIFS(POAI2023!AT:AT,POAI2023!M:M,E21)</f>
        <v>25000000</v>
      </c>
      <c r="H21" s="29" t="s">
        <v>507</v>
      </c>
      <c r="I21" s="30">
        <f>SUMIFS(POAI2023!AT:AT,POAI2023!R:R,H21)</f>
        <v>81000000</v>
      </c>
    </row>
    <row r="22" spans="1:9" ht="14.25" customHeight="1">
      <c r="A22" s="29" t="s">
        <v>913</v>
      </c>
      <c r="B22" s="30">
        <f>SUMIFS(POAI2023!AT:AT,POAI2023!A:A,'Dep, Prog, Sub'!A22)</f>
        <v>510490000</v>
      </c>
      <c r="C22" s="105">
        <f t="shared" si="0"/>
        <v>2.2780194169630397E-3</v>
      </c>
      <c r="E22" s="29" t="s">
        <v>1907</v>
      </c>
      <c r="F22" s="30">
        <f>SUMIFS(POAI2023!AT:AT,POAI2023!M:M,E22)</f>
        <v>393547948</v>
      </c>
      <c r="H22" s="29" t="s">
        <v>3090</v>
      </c>
      <c r="I22" s="30">
        <f>SUMIFS(POAI2023!AT:AT,POAI2023!R:R,H22)</f>
        <v>121600000</v>
      </c>
    </row>
    <row r="23" spans="1:9" ht="14.25" customHeight="1">
      <c r="E23" s="29" t="s">
        <v>76</v>
      </c>
      <c r="F23" s="30">
        <f>SUMIFS(POAI2023!AT:AT,POAI2023!M:M,E23)</f>
        <v>648909121</v>
      </c>
      <c r="H23" s="29" t="s">
        <v>1043</v>
      </c>
      <c r="I23" s="30">
        <f>SUMIFS(POAI2023!AT:AT,POAI2023!R:R,H23)</f>
        <v>77020000</v>
      </c>
    </row>
    <row r="24" spans="1:9" ht="14.25" customHeight="1">
      <c r="B24" s="30">
        <f>SUM(B2:B22)</f>
        <v>224093787874.97955</v>
      </c>
      <c r="C24" s="30"/>
      <c r="E24" s="29" t="s">
        <v>503</v>
      </c>
      <c r="F24" s="30">
        <f>SUMIFS(POAI2023!AT:AT,POAI2023!M:M,E24)</f>
        <v>19899659838.41</v>
      </c>
      <c r="H24" s="29" t="s">
        <v>1329</v>
      </c>
      <c r="I24" s="30">
        <f>SUMIFS(POAI2023!AT:AT,POAI2023!R:R,H24)</f>
        <v>32690790</v>
      </c>
    </row>
    <row r="25" spans="1:9" ht="14.25" customHeight="1">
      <c r="E25" s="29" t="s">
        <v>1632</v>
      </c>
      <c r="F25" s="30">
        <f>SUMIFS(POAI2023!AT:AT,POAI2023!M:M,E25)</f>
        <v>1095828390.6300001</v>
      </c>
      <c r="H25" s="29" t="s">
        <v>800</v>
      </c>
      <c r="I25" s="30">
        <f>SUMIFS(POAI2023!AT:AT,POAI2023!R:R,H25)</f>
        <v>276146132.96784002</v>
      </c>
    </row>
    <row r="26" spans="1:9" ht="14.25" customHeight="1">
      <c r="E26" s="29" t="s">
        <v>1006</v>
      </c>
      <c r="F26" s="30">
        <f>SUMIFS(POAI2023!AT:AT,POAI2023!M:M,E26)</f>
        <v>1788573303.8</v>
      </c>
      <c r="H26" s="29" t="s">
        <v>2267</v>
      </c>
      <c r="I26" s="30">
        <f>SUMIFS(POAI2023!AT:AT,POAI2023!R:R,H26)</f>
        <v>105640000</v>
      </c>
    </row>
    <row r="27" spans="1:9" ht="14.25" customHeight="1">
      <c r="E27" s="29" t="s">
        <v>320</v>
      </c>
      <c r="F27" s="30">
        <f>SUMIFS(POAI2023!AT:AT,POAI2023!M:M,E27)</f>
        <v>271900000</v>
      </c>
      <c r="H27" s="29" t="s">
        <v>129</v>
      </c>
      <c r="I27" s="30">
        <f>SUMIFS(POAI2023!AT:AT,POAI2023!R:R,H27)</f>
        <v>910511125.0999999</v>
      </c>
    </row>
    <row r="28" spans="1:9" ht="14.25" customHeight="1">
      <c r="E28" s="29" t="s">
        <v>1351</v>
      </c>
      <c r="F28" s="30">
        <f>SUMIFS(POAI2023!AT:AT,POAI2023!M:M,E28)</f>
        <v>549351727.92000008</v>
      </c>
      <c r="H28" s="29" t="s">
        <v>2208</v>
      </c>
      <c r="I28" s="30">
        <f>SUMIFS(POAI2023!AT:AT,POAI2023!R:R,H28)</f>
        <v>15000000</v>
      </c>
    </row>
    <row r="29" spans="1:9" ht="14.25" customHeight="1">
      <c r="E29" s="29" t="s">
        <v>3032</v>
      </c>
      <c r="F29" s="30">
        <f>SUMIFS(POAI2023!AT:AT,POAI2023!M:M,E29)</f>
        <v>81000000</v>
      </c>
      <c r="H29" s="29" t="s">
        <v>3015</v>
      </c>
      <c r="I29" s="30">
        <f>SUMIFS(POAI2023!AT:AT,POAI2023!R:R,H29)</f>
        <v>92000000</v>
      </c>
    </row>
    <row r="30" spans="1:9" ht="14.25" customHeight="1">
      <c r="E30" s="29" t="s">
        <v>983</v>
      </c>
      <c r="F30" s="30">
        <f>SUMIFS(POAI2023!AT:AT,POAI2023!M:M,E30)</f>
        <v>45000000</v>
      </c>
      <c r="H30" s="29" t="s">
        <v>3173</v>
      </c>
      <c r="I30" s="30">
        <f>SUMIFS(POAI2023!AT:AT,POAI2023!R:R,H30)</f>
        <v>6600000</v>
      </c>
    </row>
    <row r="31" spans="1:9" ht="14.25" customHeight="1">
      <c r="E31" s="29" t="s">
        <v>3049</v>
      </c>
      <c r="F31" s="30">
        <f>SUMIFS(POAI2023!AT:AT,POAI2023!M:M,E31)</f>
        <v>596400000</v>
      </c>
      <c r="H31" s="29" t="s">
        <v>3214</v>
      </c>
      <c r="I31" s="30">
        <f>SUMIFS(POAI2023!AT:AT,POAI2023!R:R,H31)</f>
        <v>128150000</v>
      </c>
    </row>
    <row r="32" spans="1:9" ht="14.25" customHeight="1">
      <c r="E32" s="29" t="s">
        <v>1563</v>
      </c>
      <c r="F32" s="30">
        <f>SUMIFS(POAI2023!AT:AT,POAI2023!M:M,E32)</f>
        <v>1119058767.186584</v>
      </c>
      <c r="H32" s="29" t="s">
        <v>3035</v>
      </c>
      <c r="I32" s="30">
        <f>SUMIFS(POAI2023!AT:AT,POAI2023!R:R,H32)</f>
        <v>81000000</v>
      </c>
    </row>
    <row r="33" spans="5:9" ht="14.25" customHeight="1">
      <c r="E33" s="29" t="s">
        <v>2808</v>
      </c>
      <c r="F33" s="30">
        <f>SUMIFS(POAI2023!AT:AT,POAI2023!M:M,E33)</f>
        <v>64304416</v>
      </c>
      <c r="H33" s="29" t="s">
        <v>2369</v>
      </c>
      <c r="I33" s="30">
        <f>SUMIFS(POAI2023!AT:AT,POAI2023!R:R,H33)</f>
        <v>130350000</v>
      </c>
    </row>
    <row r="34" spans="5:9" ht="14.25" customHeight="1">
      <c r="E34" s="29" t="s">
        <v>2719</v>
      </c>
      <c r="F34" s="30">
        <f>SUMIFS(POAI2023!AT:AT,POAI2023!M:M,E34)</f>
        <v>424100000</v>
      </c>
      <c r="H34" s="29" t="s">
        <v>2398</v>
      </c>
      <c r="I34" s="30">
        <f>SUMIFS(POAI2023!AT:AT,POAI2023!R:R,H34)</f>
        <v>356795292.15999997</v>
      </c>
    </row>
    <row r="35" spans="5:9" ht="14.25" customHeight="1">
      <c r="E35" s="29" t="s">
        <v>963</v>
      </c>
      <c r="F35" s="30">
        <f>SUMIFS(POAI2023!AT:AT,POAI2023!M:M,E35)</f>
        <v>5000000</v>
      </c>
      <c r="H35" s="29" t="s">
        <v>2385</v>
      </c>
      <c r="I35" s="30">
        <f>SUMIFS(POAI2023!AT:AT,POAI2023!R:R,H35)</f>
        <v>78500000</v>
      </c>
    </row>
    <row r="36" spans="5:9" ht="14.25" customHeight="1">
      <c r="E36" s="29" t="s">
        <v>421</v>
      </c>
      <c r="F36" s="30">
        <f>SUMIFS(POAI2023!AT:AT,POAI2023!M:M,E36)</f>
        <v>705354669.63999999</v>
      </c>
      <c r="H36" s="29" t="s">
        <v>2292</v>
      </c>
      <c r="I36" s="30">
        <f>SUMIFS(POAI2023!AT:AT,POAI2023!R:R,H36)</f>
        <v>20000000</v>
      </c>
    </row>
    <row r="37" spans="5:9" ht="14.25" customHeight="1">
      <c r="E37" s="29" t="s">
        <v>269</v>
      </c>
      <c r="F37" s="30">
        <f>SUMIFS(POAI2023!AT:AT,POAI2023!M:M,E37)</f>
        <v>138000000</v>
      </c>
      <c r="H37" s="29" t="s">
        <v>2492</v>
      </c>
      <c r="I37" s="30">
        <f>SUMIFS(POAI2023!AT:AT,POAI2023!R:R,H37)</f>
        <v>19818659838.41</v>
      </c>
    </row>
    <row r="38" spans="5:9" ht="14.25" customHeight="1">
      <c r="E38" s="29" t="s">
        <v>2610</v>
      </c>
      <c r="F38" s="30">
        <f>SUMIFS(POAI2023!AT:AT,POAI2023!M:M,E38)</f>
        <v>1754087082.9499998</v>
      </c>
      <c r="H38" s="29" t="s">
        <v>1636</v>
      </c>
      <c r="I38" s="30">
        <f>SUMIFS(POAI2023!AT:AT,POAI2023!R:R,H38)</f>
        <v>786485812.63</v>
      </c>
    </row>
    <row r="39" spans="5:9" ht="14.25" customHeight="1">
      <c r="E39" s="29" t="s">
        <v>2630</v>
      </c>
      <c r="F39" s="30">
        <f>SUMIFS(POAI2023!AT:AT,POAI2023!M:M,E39)</f>
        <v>364878150</v>
      </c>
      <c r="H39" s="29" t="s">
        <v>1297</v>
      </c>
      <c r="I39" s="30">
        <f>SUMIFS(POAI2023!AT:AT,POAI2023!R:R,H39)</f>
        <v>13000000</v>
      </c>
    </row>
    <row r="40" spans="5:9" ht="14.25" customHeight="1">
      <c r="E40" s="29" t="s">
        <v>3122</v>
      </c>
      <c r="F40" s="30">
        <f>SUMIFS(POAI2023!AT:AT,POAI2023!M:M,E40)</f>
        <v>212752100</v>
      </c>
      <c r="H40" s="29" t="s">
        <v>2102</v>
      </c>
      <c r="I40" s="30">
        <f>SUMIFS(POAI2023!AT:AT,POAI2023!R:R,H40)</f>
        <v>105960000</v>
      </c>
    </row>
    <row r="41" spans="5:9" ht="14.25" customHeight="1">
      <c r="E41" s="29" t="s">
        <v>125</v>
      </c>
      <c r="F41" s="30">
        <f>SUMIFS(POAI2023!AT:AT,POAI2023!M:M,E41)</f>
        <v>1130511125.0999999</v>
      </c>
      <c r="H41" s="29" t="s">
        <v>968</v>
      </c>
      <c r="I41" s="30">
        <f>SUMIFS(POAI2023!AT:AT,POAI2023!R:R,H41)</f>
        <v>5000000</v>
      </c>
    </row>
    <row r="42" spans="5:9" ht="14.25" customHeight="1">
      <c r="E42" s="29" t="s">
        <v>1429</v>
      </c>
      <c r="F42" s="30">
        <f>SUMIFS(POAI2023!AT:AT,POAI2023!M:M,E42)</f>
        <v>713942000.35000002</v>
      </c>
      <c r="H42" s="29" t="s">
        <v>532</v>
      </c>
      <c r="I42" s="30">
        <f>SUMIFS(POAI2023!AT:AT,POAI2023!R:R,H42)</f>
        <v>80073532890.270004</v>
      </c>
    </row>
    <row r="43" spans="5:9" ht="14.25" customHeight="1">
      <c r="E43" s="29" t="s">
        <v>2996</v>
      </c>
      <c r="F43" s="30">
        <f>SUMIFS(POAI2023!AT:AT,POAI2023!M:M,E43)</f>
        <v>95600000</v>
      </c>
      <c r="H43" s="29" t="s">
        <v>2724</v>
      </c>
      <c r="I43" s="30">
        <f>SUMIFS(POAI2023!AT:AT,POAI2023!R:R,H43)</f>
        <v>116400000</v>
      </c>
    </row>
    <row r="44" spans="5:9" ht="14.25" customHeight="1">
      <c r="E44" s="29" t="s">
        <v>1325</v>
      </c>
      <c r="F44" s="30">
        <f>SUMIFS(POAI2023!AT:AT,POAI2023!M:M,E44)</f>
        <v>32690790</v>
      </c>
      <c r="H44" s="29" t="s">
        <v>3053</v>
      </c>
      <c r="I44" s="30">
        <f>SUMIFS(POAI2023!AT:AT,POAI2023!R:R,H44)</f>
        <v>20800000</v>
      </c>
    </row>
    <row r="45" spans="5:9" ht="14.25" customHeight="1">
      <c r="E45" s="29" t="s">
        <v>1107</v>
      </c>
      <c r="F45" s="30">
        <f>SUMIFS(POAI2023!AT:AT,POAI2023!M:M,E45)</f>
        <v>2637265482.7200003</v>
      </c>
      <c r="H45" s="29" t="s">
        <v>190</v>
      </c>
      <c r="I45" s="30">
        <f>SUMIFS(POAI2023!AT:AT,POAI2023!R:R,H45)</f>
        <v>3933132048.4200001</v>
      </c>
    </row>
    <row r="46" spans="5:9" ht="14.25" customHeight="1">
      <c r="E46" s="29" t="s">
        <v>2423</v>
      </c>
      <c r="F46" s="30">
        <f>SUMIFS(POAI2023!AT:AT,POAI2023!M:M,E46)</f>
        <v>6768795654.4400005</v>
      </c>
      <c r="H46" s="29" t="s">
        <v>2865</v>
      </c>
      <c r="I46" s="30">
        <f>SUMIFS(POAI2023!AT:AT,POAI2023!R:R,H46)</f>
        <v>973850000</v>
      </c>
    </row>
    <row r="47" spans="5:9" ht="14.25" customHeight="1">
      <c r="E47" s="29" t="s">
        <v>2111</v>
      </c>
      <c r="F47" s="30">
        <f>SUMIFS(POAI2023!AT:AT,POAI2023!M:M,E47)</f>
        <v>223800000</v>
      </c>
      <c r="H47" s="29" t="s">
        <v>1355</v>
      </c>
      <c r="I47" s="30">
        <f>SUMIFS(POAI2023!AT:AT,POAI2023!R:R,H47)</f>
        <v>549351727.92000008</v>
      </c>
    </row>
    <row r="48" spans="5:9" ht="14.25" customHeight="1">
      <c r="E48" s="29" t="s">
        <v>2263</v>
      </c>
      <c r="F48" s="30">
        <f>SUMIFS(POAI2023!AT:AT,POAI2023!M:M,E48)</f>
        <v>316296000</v>
      </c>
      <c r="H48" s="29" t="s">
        <v>341</v>
      </c>
      <c r="I48" s="30">
        <f>SUMIFS(POAI2023!AT:AT,POAI2023!R:R,H48)</f>
        <v>80400000</v>
      </c>
    </row>
    <row r="49" spans="5:9" ht="14.25" customHeight="1">
      <c r="E49" s="29" t="s">
        <v>2204</v>
      </c>
      <c r="F49" s="30">
        <f>SUMIFS(POAI2023!AT:AT,POAI2023!M:M,E49)</f>
        <v>144000000</v>
      </c>
      <c r="H49" s="29" t="s">
        <v>2145</v>
      </c>
      <c r="I49" s="30">
        <f>SUMIFS(POAI2023!AT:AT,POAI2023!R:R,H49)</f>
        <v>83383718654.73999</v>
      </c>
    </row>
    <row r="50" spans="5:9" ht="14.25" customHeight="1">
      <c r="E50" s="29" t="s">
        <v>1695</v>
      </c>
      <c r="F50" s="30">
        <f>SUMIFS(POAI2023!AT:AT,POAI2023!M:M,E50)</f>
        <v>590302459.60000002</v>
      </c>
      <c r="H50" s="29" t="s">
        <v>1615</v>
      </c>
      <c r="I50" s="30">
        <f>SUMIFS(POAI2023!AT:AT,POAI2023!R:R,H50)</f>
        <v>447623506.87903321</v>
      </c>
    </row>
    <row r="51" spans="5:9" ht="14.25" customHeight="1">
      <c r="E51" s="29" t="s">
        <v>1395</v>
      </c>
      <c r="F51" s="30">
        <f>SUMIFS(POAI2023!AT:AT,POAI2023!M:M,E51)</f>
        <v>98880000.230000004</v>
      </c>
      <c r="H51" s="29" t="s">
        <v>1598</v>
      </c>
      <c r="I51" s="30">
        <f>SUMIFS(POAI2023!AT:AT,POAI2023!R:R,H51)</f>
        <v>223811753.42851681</v>
      </c>
    </row>
    <row r="52" spans="5:9" ht="14.25" customHeight="1">
      <c r="E52" s="29" t="s">
        <v>1308</v>
      </c>
      <c r="F52" s="30">
        <f>SUMIFS(POAI2023!AT:AT,POAI2023!M:M,E52)</f>
        <v>76308672</v>
      </c>
      <c r="H52" s="29" t="s">
        <v>1790</v>
      </c>
      <c r="I52" s="30">
        <f>SUMIFS(POAI2023!AT:AT,POAI2023!R:R,H52)</f>
        <v>116900000</v>
      </c>
    </row>
    <row r="53" spans="5:9" ht="14.25" customHeight="1">
      <c r="E53" s="29" t="s">
        <v>1263</v>
      </c>
      <c r="F53" s="30">
        <f>SUMIFS(POAI2023!AT:AT,POAI2023!M:M,E53)</f>
        <v>122891955.99971956</v>
      </c>
      <c r="H53" s="29" t="s">
        <v>2790</v>
      </c>
      <c r="I53" s="30">
        <f>SUMIFS(POAI2023!AT:AT,POAI2023!R:R,H53)</f>
        <v>169000000</v>
      </c>
    </row>
    <row r="54" spans="5:9" ht="14.25" customHeight="1">
      <c r="E54" s="29" t="s">
        <v>1293</v>
      </c>
      <c r="F54" s="30">
        <f>SUMIFS(POAI2023!AT:AT,POAI2023!M:M,E54)</f>
        <v>13000000</v>
      </c>
      <c r="H54" s="29" t="s">
        <v>1674</v>
      </c>
      <c r="I54" s="30">
        <f>SUMIFS(POAI2023!AT:AT,POAI2023!R:R,H54)</f>
        <v>260342578</v>
      </c>
    </row>
    <row r="55" spans="5:9" ht="14.25" customHeight="1">
      <c r="H55" s="29" t="s">
        <v>3235</v>
      </c>
      <c r="I55" s="30">
        <f>SUMIFS(POAI2023!AT:AT,POAI2023!R:R,H55)</f>
        <v>119700000</v>
      </c>
    </row>
    <row r="56" spans="5:9" ht="14.25" customHeight="1">
      <c r="F56" s="30">
        <f>SUM(F2:F54)</f>
        <v>225196502078.19962</v>
      </c>
      <c r="H56" s="29" t="s">
        <v>1700</v>
      </c>
      <c r="I56" s="30">
        <f>SUMIFS(POAI2023!AT:AT,POAI2023!R:R,H56)</f>
        <v>208840026.03</v>
      </c>
    </row>
    <row r="57" spans="5:9" ht="14.25" customHeight="1">
      <c r="H57" s="29" t="s">
        <v>2843</v>
      </c>
      <c r="I57" s="30">
        <f>SUMIFS(POAI2023!AT:AT,POAI2023!R:R,H57)</f>
        <v>218535746.31999999</v>
      </c>
    </row>
    <row r="58" spans="5:9" ht="14.25" customHeight="1">
      <c r="H58" s="29" t="s">
        <v>3157</v>
      </c>
      <c r="I58" s="30">
        <f>SUMIFS(POAI2023!AT:AT,POAI2023!R:R,H58)</f>
        <v>61452100</v>
      </c>
    </row>
    <row r="59" spans="5:9" ht="14.25" customHeight="1">
      <c r="H59" s="29" t="s">
        <v>2651</v>
      </c>
      <c r="I59" s="30">
        <f>SUMIFS(POAI2023!AT:AT,POAI2023!R:R,H59)</f>
        <v>51000000</v>
      </c>
    </row>
    <row r="60" spans="5:9" ht="14.25" customHeight="1">
      <c r="H60" s="29" t="s">
        <v>2012</v>
      </c>
      <c r="I60" s="30">
        <f>SUMIFS(POAI2023!AT:AT,POAI2023!R:R,H60)</f>
        <v>78521360</v>
      </c>
    </row>
    <row r="61" spans="5:9" ht="14.25" customHeight="1">
      <c r="H61" s="29" t="s">
        <v>1456</v>
      </c>
      <c r="I61" s="30">
        <f>SUMIFS(POAI2023!AT:AT,POAI2023!R:R,H61)</f>
        <v>598694000.35000002</v>
      </c>
    </row>
    <row r="62" spans="5:9" ht="14.25" customHeight="1">
      <c r="H62" s="29" t="s">
        <v>1663</v>
      </c>
      <c r="I62" s="30">
        <f>SUMIFS(POAI2023!AT:AT,POAI2023!R:R,H62)</f>
        <v>49000000</v>
      </c>
    </row>
    <row r="63" spans="5:9" ht="14.25" customHeight="1">
      <c r="H63" s="29" t="s">
        <v>1975</v>
      </c>
      <c r="I63" s="30">
        <f>SUMIFS(POAI2023!AT:AT,POAI2023!R:R,H63)</f>
        <v>37000000</v>
      </c>
    </row>
    <row r="64" spans="5:9" ht="14.25" customHeight="1">
      <c r="H64" s="29" t="s">
        <v>2671</v>
      </c>
      <c r="I64" s="30">
        <f>SUMIFS(POAI2023!AT:AT,POAI2023!R:R,H64)</f>
        <v>43878150</v>
      </c>
    </row>
    <row r="65" spans="8:9" ht="14.25" customHeight="1">
      <c r="H65" s="29" t="s">
        <v>3076</v>
      </c>
      <c r="I65" s="30">
        <f>SUMIFS(POAI2023!AT:AT,POAI2023!R:R,H65)</f>
        <v>54400000</v>
      </c>
    </row>
    <row r="66" spans="8:9" ht="14.25" customHeight="1">
      <c r="H66" s="29" t="s">
        <v>1716</v>
      </c>
      <c r="I66" s="30">
        <f>SUMIFS(POAI2023!AT:AT,POAI2023!R:R,H66)</f>
        <v>381462433.57000005</v>
      </c>
    </row>
    <row r="67" spans="8:9" ht="14.25" customHeight="1">
      <c r="H67" s="29" t="s">
        <v>3188</v>
      </c>
      <c r="I67" s="30">
        <f>SUMIFS(POAI2023!AT:AT,POAI2023!R:R,H67)</f>
        <v>13200000</v>
      </c>
    </row>
    <row r="68" spans="8:9" ht="14.25" customHeight="1">
      <c r="H68" s="29" t="s">
        <v>2812</v>
      </c>
      <c r="I68" s="30">
        <f>SUMIFS(POAI2023!AT:AT,POAI2023!R:R,H68)</f>
        <v>64304416</v>
      </c>
    </row>
    <row r="69" spans="8:9" ht="14.25" customHeight="1">
      <c r="H69" s="29" t="s">
        <v>3000</v>
      </c>
      <c r="I69" s="30">
        <f>SUMIFS(POAI2023!AT:AT,POAI2023!R:R,H69)</f>
        <v>95600000</v>
      </c>
    </row>
    <row r="70" spans="8:9" ht="14.25" customHeight="1">
      <c r="H70" s="29" t="s">
        <v>426</v>
      </c>
      <c r="I70" s="30">
        <f>SUMIFS(POAI2023!AT:AT,POAI2023!R:R,H70)</f>
        <v>1800000</v>
      </c>
    </row>
    <row r="71" spans="8:9" ht="14.25" customHeight="1">
      <c r="H71" s="29" t="s">
        <v>861</v>
      </c>
      <c r="I71" s="30">
        <f>SUMIFS(POAI2023!AT:AT,POAI2023!R:R,H71)</f>
        <v>158450000</v>
      </c>
    </row>
    <row r="72" spans="8:9" ht="14.25" customHeight="1">
      <c r="H72" s="29" t="s">
        <v>2229</v>
      </c>
      <c r="I72" s="30">
        <f>SUMIFS(POAI2023!AT:AT,POAI2023!R:R,H72)</f>
        <v>129000000</v>
      </c>
    </row>
    <row r="73" spans="8:9" ht="14.25" customHeight="1">
      <c r="H73" s="29" t="s">
        <v>2115</v>
      </c>
      <c r="I73" s="30">
        <f>SUMIFS(POAI2023!AT:AT,POAI2023!R:R,H73)</f>
        <v>131300000</v>
      </c>
    </row>
    <row r="74" spans="8:9" ht="14.25" customHeight="1">
      <c r="H74" s="29" t="s">
        <v>1943</v>
      </c>
      <c r="I74" s="30">
        <f>SUMIFS(POAI2023!AT:AT,POAI2023!R:R,H74)</f>
        <v>97600000</v>
      </c>
    </row>
    <row r="75" spans="8:9" ht="14.25" customHeight="1">
      <c r="H75" s="29" t="s">
        <v>2777</v>
      </c>
      <c r="I75" s="30">
        <f>SUMIFS(POAI2023!AT:AT,POAI2023!R:R,H75)</f>
        <v>13200000</v>
      </c>
    </row>
    <row r="76" spans="8:9" ht="14.25" customHeight="1">
      <c r="H76" s="29" t="s">
        <v>2745</v>
      </c>
      <c r="I76" s="30">
        <f>SUMIFS(POAI2023!AT:AT,POAI2023!R:R,H76)</f>
        <v>5000000</v>
      </c>
    </row>
    <row r="77" spans="8:9" ht="14.25" customHeight="1">
      <c r="H77" s="29" t="s">
        <v>2032</v>
      </c>
      <c r="I77" s="30">
        <f>SUMIFS(POAI2023!AT:AT,POAI2023!R:R,H77)</f>
        <v>593354669.63999999</v>
      </c>
    </row>
    <row r="78" spans="8:9" ht="14.25" customHeight="1">
      <c r="H78" s="29" t="s">
        <v>113</v>
      </c>
      <c r="I78" s="30">
        <f>SUMIFS(POAI2023!AT:AT,POAI2023!R:R,H78)</f>
        <v>6000000</v>
      </c>
    </row>
    <row r="79" spans="8:9" ht="14.25" customHeight="1">
      <c r="H79" s="29" t="s">
        <v>1550</v>
      </c>
      <c r="I79" s="30">
        <f>SUMIFS(POAI2023!AT:AT,POAI2023!R:R,H79)</f>
        <v>124766429</v>
      </c>
    </row>
    <row r="80" spans="8:9" ht="14.25" customHeight="1">
      <c r="H80" s="29" t="s">
        <v>3147</v>
      </c>
      <c r="I80" s="30">
        <f>SUMIFS(POAI2023!AT:AT,POAI2023!R:R,H80)</f>
        <v>17100000</v>
      </c>
    </row>
    <row r="81" spans="8:9" ht="14.25" customHeight="1">
      <c r="H81" s="29" t="s">
        <v>3065</v>
      </c>
      <c r="I81" s="30">
        <f>SUMIFS(POAI2023!AT:AT,POAI2023!R:R,H81)</f>
        <v>521200000</v>
      </c>
    </row>
    <row r="82" spans="8:9" ht="14.25" customHeight="1">
      <c r="H82" s="29" t="s">
        <v>1399</v>
      </c>
      <c r="I82" s="30">
        <f>SUMIFS(POAI2023!AT:AT,POAI2023!R:R,H82)</f>
        <v>98880000.230000004</v>
      </c>
    </row>
    <row r="83" spans="8:9" ht="14.25" customHeight="1">
      <c r="H83" s="29" t="s">
        <v>922</v>
      </c>
      <c r="I83" s="30">
        <f>SUMIFS(POAI2023!AT:AT,POAI2023!R:R,H83)</f>
        <v>510490000</v>
      </c>
    </row>
    <row r="84" spans="8:9" ht="14.25" customHeight="1">
      <c r="H84" s="29" t="s">
        <v>1111</v>
      </c>
      <c r="I84" s="30">
        <f>SUMIFS(POAI2023!AT:AT,POAI2023!R:R,H84)</f>
        <v>77200000.379999995</v>
      </c>
    </row>
    <row r="85" spans="8:9" ht="14.25" customHeight="1">
      <c r="H85" s="29" t="s">
        <v>1283</v>
      </c>
      <c r="I85" s="30">
        <f>SUMIFS(POAI2023!AT:AT,POAI2023!R:R,H85)</f>
        <v>44954004.99971956</v>
      </c>
    </row>
    <row r="86" spans="8:9" ht="14.25" customHeight="1">
      <c r="H86" s="29" t="s">
        <v>3127</v>
      </c>
      <c r="I86" s="30">
        <f>SUMIFS(POAI2023!AT:AT,POAI2023!R:R,H86)</f>
        <v>134200000</v>
      </c>
    </row>
    <row r="87" spans="8:9" ht="14.25" customHeight="1">
      <c r="H87" s="29" t="s">
        <v>2427</v>
      </c>
      <c r="I87" s="30">
        <f>SUMIFS(POAI2023!AT:AT,POAI2023!R:R,H87)</f>
        <v>6768795654.4400005</v>
      </c>
    </row>
    <row r="88" spans="8:9" ht="14.25" customHeight="1">
      <c r="H88" s="29" t="s">
        <v>226</v>
      </c>
      <c r="I88" s="30">
        <f>SUMIFS(POAI2023!AT:AT,POAI2023!R:R,H88)</f>
        <v>220000000</v>
      </c>
    </row>
    <row r="89" spans="8:9" ht="14.25" customHeight="1">
      <c r="H89" s="29" t="s">
        <v>1267</v>
      </c>
      <c r="I89" s="30">
        <f>SUMIFS(POAI2023!AT:AT,POAI2023!R:R,H89)</f>
        <v>77937951</v>
      </c>
    </row>
    <row r="90" spans="8:9" ht="14.25" customHeight="1">
      <c r="H90" s="29" t="s">
        <v>1433</v>
      </c>
      <c r="I90" s="30">
        <f>SUMIFS(POAI2023!AT:AT,POAI2023!R:R,H90)</f>
        <v>115248000</v>
      </c>
    </row>
    <row r="91" spans="8:9" ht="14.25" customHeight="1">
      <c r="H91" s="29" t="s">
        <v>80</v>
      </c>
      <c r="I91" s="30">
        <f>SUMIFS(POAI2023!AT:AT,POAI2023!R:R,H91)</f>
        <v>251409121</v>
      </c>
    </row>
    <row r="92" spans="8:9" ht="14.25" customHeight="1">
      <c r="H92" s="29" t="s">
        <v>840</v>
      </c>
      <c r="I92" s="30">
        <f>SUMIFS(POAI2023!AT:AT,POAI2023!R:R,H92)</f>
        <v>89959311.882720008</v>
      </c>
    </row>
    <row r="93" spans="8:9" ht="14.25" customHeight="1">
      <c r="H93" s="29" t="s">
        <v>638</v>
      </c>
      <c r="I93" s="30">
        <f>SUMIFS(POAI2023!AT:AT,POAI2023!R:R,H93)</f>
        <v>2313005224.8000002</v>
      </c>
    </row>
    <row r="94" spans="8:9" ht="14.25" customHeight="1">
      <c r="H94" s="29" t="s">
        <v>2335</v>
      </c>
      <c r="I94" s="30">
        <f>SUMIFS(POAI2023!AT:AT,POAI2023!R:R,H94)</f>
        <v>52000000</v>
      </c>
    </row>
    <row r="95" spans="8:9" ht="14.25" customHeight="1">
      <c r="H95" s="29" t="s">
        <v>2245</v>
      </c>
      <c r="I95" s="30">
        <f>SUMIFS(POAI2023!AT:AT,POAI2023!R:R,H95)</f>
        <v>83077180</v>
      </c>
    </row>
    <row r="96" spans="8:9" ht="14.25" customHeight="1">
      <c r="H96" s="29" t="s">
        <v>1778</v>
      </c>
      <c r="I96" s="30">
        <f>SUMIFS(POAI2023!AT:AT,POAI2023!R:R,H96)</f>
        <v>59400000</v>
      </c>
    </row>
    <row r="97" spans="8:9" ht="14.25" customHeight="1">
      <c r="H97" s="29" t="s">
        <v>2351</v>
      </c>
      <c r="I97" s="30">
        <f>SUMIFS(POAI2023!AT:AT,POAI2023!R:R,H97)</f>
        <v>88000000</v>
      </c>
    </row>
    <row r="98" spans="8:9" ht="14.25" customHeight="1">
      <c r="H98" s="29" t="s">
        <v>1146</v>
      </c>
      <c r="I98" s="30">
        <f>SUMIFS(POAI2023!AT:AT,POAI2023!R:R,H98)</f>
        <v>2560065482.3400002</v>
      </c>
    </row>
    <row r="99" spans="8:9" ht="14.25" customHeight="1">
      <c r="H99" s="29" t="s">
        <v>1245</v>
      </c>
      <c r="I99" s="30">
        <f>SUMIFS(POAI2023!AT:AT,POAI2023!R:R,H99)</f>
        <v>68608582.000280499</v>
      </c>
    </row>
    <row r="100" spans="8:9" ht="14.25" customHeight="1">
      <c r="H100" s="29" t="s">
        <v>1312</v>
      </c>
      <c r="I100" s="30">
        <f>SUMIFS(POAI2023!AT:AT,POAI2023!R:R,H100)</f>
        <v>76308672</v>
      </c>
    </row>
    <row r="101" spans="8:9" ht="14.25" customHeight="1">
      <c r="H101" s="29" t="s">
        <v>2302</v>
      </c>
      <c r="I101" s="30">
        <f>SUMIFS(POAI2023!AT:AT,POAI2023!R:R,H101)</f>
        <v>26256000</v>
      </c>
    </row>
    <row r="102" spans="8:9" ht="14.25" customHeight="1">
      <c r="H102" s="29" t="s">
        <v>2284</v>
      </c>
      <c r="I102" s="30">
        <f>SUMIFS(POAI2023!AT:AT,POAI2023!R:R,H102)</f>
        <v>71400000</v>
      </c>
    </row>
    <row r="103" spans="8:9" ht="14.25" customHeight="1">
      <c r="H103" s="29" t="s">
        <v>2320</v>
      </c>
      <c r="I103" s="30">
        <f>SUMIFS(POAI2023!AT:AT,POAI2023!R:R,H103)</f>
        <v>65000000</v>
      </c>
    </row>
    <row r="104" spans="8:9" ht="14.25" customHeight="1">
      <c r="H104" s="29" t="s">
        <v>363</v>
      </c>
      <c r="I104" s="30">
        <f>SUMIFS(POAI2023!AT:AT,POAI2023!R:R,H104)</f>
        <v>0</v>
      </c>
    </row>
    <row r="105" spans="8:9" ht="14.25" customHeight="1">
      <c r="H105" s="29" t="s">
        <v>2310</v>
      </c>
      <c r="I105" s="30">
        <f>SUMIFS(POAI2023!AT:AT,POAI2023!R:R,H105)</f>
        <v>28000000</v>
      </c>
    </row>
    <row r="106" spans="8:9" ht="14.25" customHeight="1">
      <c r="H106" s="29" t="s">
        <v>2586</v>
      </c>
      <c r="I106" s="30">
        <f>SUMIFS(POAI2023!AT:AT,POAI2023!R:R,H106)</f>
        <v>730016887.68000007</v>
      </c>
    </row>
    <row r="107" spans="8:9" ht="14.25" customHeight="1">
      <c r="H107" s="29" t="s">
        <v>1059</v>
      </c>
      <c r="I107" s="30">
        <f>SUMIFS(POAI2023!AT:AT,POAI2023!R:R,H107)</f>
        <v>10000000</v>
      </c>
    </row>
    <row r="108" spans="8:9" ht="14.25" customHeight="1">
      <c r="H108" s="29" t="s">
        <v>2129</v>
      </c>
      <c r="I108" s="30">
        <f>SUMIFS(POAI2023!AT:AT,POAI2023!R:R,H108)</f>
        <v>92500000</v>
      </c>
    </row>
    <row r="109" spans="8:9" ht="14.25" customHeight="1">
      <c r="H109" s="29" t="s">
        <v>441</v>
      </c>
      <c r="I109" s="30">
        <f>SUMIFS(POAI2023!AT:AT,POAI2023!R:R,H109)</f>
        <v>32800000</v>
      </c>
    </row>
    <row r="110" spans="8:9" ht="14.25" customHeight="1">
      <c r="H110" s="29" t="s">
        <v>1010</v>
      </c>
      <c r="I110" s="30">
        <f>SUMIFS(POAI2023!AT:AT,POAI2023!R:R,H110)</f>
        <v>1711553303.8</v>
      </c>
    </row>
    <row r="111" spans="8:9" ht="14.25" customHeight="1">
      <c r="H111" s="29" t="s">
        <v>2634</v>
      </c>
      <c r="I111" s="30">
        <f>SUMIFS(POAI2023!AT:AT,POAI2023!R:R,H111)</f>
        <v>270000000</v>
      </c>
    </row>
    <row r="112" spans="8:9" ht="14.25" customHeight="1"/>
    <row r="113" spans="9:9" ht="14.25" customHeight="1">
      <c r="I113" s="30">
        <f>+SUM(I2:I111)</f>
        <v>225196502078.19955</v>
      </c>
    </row>
    <row r="114" spans="9:9" ht="14.25" customHeight="1"/>
    <row r="115" spans="9:9" ht="14.25" customHeight="1"/>
    <row r="116" spans="9:9" ht="14.25" customHeight="1"/>
    <row r="117" spans="9:9" ht="14.25" customHeight="1"/>
    <row r="118" spans="9:9" ht="14.25" customHeight="1"/>
    <row r="119" spans="9:9" ht="14.25" customHeight="1"/>
    <row r="120" spans="9:9" ht="14.25" customHeight="1"/>
    <row r="121" spans="9:9" ht="14.25" customHeight="1"/>
    <row r="122" spans="9:9" ht="14.25" customHeight="1"/>
    <row r="123" spans="9:9" ht="14.25" customHeight="1"/>
    <row r="124" spans="9:9" ht="14.25" customHeight="1"/>
    <row r="125" spans="9:9" ht="14.25" customHeight="1"/>
    <row r="126" spans="9:9" ht="14.25" customHeight="1"/>
    <row r="127" spans="9:9" ht="14.25" customHeight="1"/>
    <row r="128" spans="9:9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F96D09478A754DABC52D93E648FDF1" ma:contentTypeVersion="2" ma:contentTypeDescription="Crear nuevo documento." ma:contentTypeScope="" ma:versionID="fea703cc466a8581a8f4aa4933a5d51b">
  <xsd:schema xmlns:xsd="http://www.w3.org/2001/XMLSchema" xmlns:xs="http://www.w3.org/2001/XMLSchema" xmlns:p="http://schemas.microsoft.com/office/2006/metadata/properties" xmlns:ns2="c779bea8-1088-4025-9f67-261dcf443e18" targetNamespace="http://schemas.microsoft.com/office/2006/metadata/properties" ma:root="true" ma:fieldsID="bffee17bd7783cdff1ccf42523a60553" ns2:_="">
    <xsd:import namespace="c779bea8-1088-4025-9f67-261dcf443e18"/>
    <xsd:element name="properties">
      <xsd:complexType>
        <xsd:sequence>
          <xsd:element name="documentManagement">
            <xsd:complexType>
              <xsd:all>
                <xsd:element ref="ns2:Fecha" minOccurs="0"/>
                <xsd:element ref="ns2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bea8-1088-4025-9f67-261dcf443e18" elementFormDefault="qualified">
    <xsd:import namespace="http://schemas.microsoft.com/office/2006/documentManagement/types"/>
    <xsd:import namespace="http://schemas.microsoft.com/office/infopath/2007/PartnerControls"/>
    <xsd:element name="Fecha" ma:index="8" nillable="true" ma:displayName="Fecha" ma:internalName="Fecha">
      <xsd:simpleType>
        <xsd:restriction base="dms:Text">
          <xsd:maxLength value="255"/>
        </xsd:restriction>
      </xsd:simpleType>
    </xsd:element>
    <xsd:element name="Descripci_x00f3_n" ma:index="9" nillable="true" ma:displayName="Descripción" ma:internalName="Descripci_x00f3_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c779bea8-1088-4025-9f67-261dcf443e18">POAI 2023 (31 de diciembre)</Descripci_x00f3_n>
    <Fecha xmlns="c779bea8-1088-4025-9f67-261dcf443e18">20/11/2024</Fecha>
  </documentManagement>
</p:properties>
</file>

<file path=customXml/itemProps1.xml><?xml version="1.0" encoding="utf-8"?>
<ds:datastoreItem xmlns:ds="http://schemas.openxmlformats.org/officeDocument/2006/customXml" ds:itemID="{492B4C75-D20E-4446-896D-C71E18A71145}"/>
</file>

<file path=customXml/itemProps2.xml><?xml version="1.0" encoding="utf-8"?>
<ds:datastoreItem xmlns:ds="http://schemas.openxmlformats.org/officeDocument/2006/customXml" ds:itemID="{AD30B25A-E150-4B3D-B45D-C9B8FD4CB5ED}"/>
</file>

<file path=customXml/itemProps3.xml><?xml version="1.0" encoding="utf-8"?>
<ds:datastoreItem xmlns:ds="http://schemas.openxmlformats.org/officeDocument/2006/customXml" ds:itemID="{B6F25805-1570-4383-ACBC-59985CFE4F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POAI2023</vt:lpstr>
      <vt:lpstr>REGALÍAS</vt:lpstr>
      <vt:lpstr>RESERVAS</vt:lpstr>
      <vt:lpstr>Lista</vt:lpstr>
      <vt:lpstr>Control Proyectos</vt:lpstr>
      <vt:lpstr>No tocar</vt:lpstr>
      <vt:lpstr>Copiar Eje</vt:lpstr>
      <vt:lpstr>Dep, Prog, Sub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POAI 2023 (31 de diciembre)</dc:title>
  <dc:creator>JAIRO PLAZAS</dc:creator>
  <cp:lastModifiedBy>User</cp:lastModifiedBy>
  <dcterms:created xsi:type="dcterms:W3CDTF">2022-10-06T19:20:29Z</dcterms:created>
  <dcterms:modified xsi:type="dcterms:W3CDTF">2024-11-14T14:18:18Z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0x010100B2F96D09478A754DABC52D93E648FDF1</vt:lpwstr>
  </property>
</Properties>
</file>